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O:\YOLANDA\INTERVENCION\CONTRATOS MENORES\CONTRATOS MENORES 2020\PRIMER TRIMESTRE\"/>
    </mc:Choice>
  </mc:AlternateContent>
  <bookViews>
    <workbookView xWindow="240" yWindow="110" windowWidth="18780" windowHeight="11640" tabRatio="871" firstSheet="3" activeTab="3"/>
  </bookViews>
  <sheets>
    <sheet name="Hoja1" sheetId="7" state="hidden" r:id="rId1"/>
    <sheet name="% PROVINCIAS" sheetId="21" state="hidden" r:id="rId2"/>
    <sheet name="OPERACIONES SICALWIN" sheetId="3" state="hidden" r:id="rId3"/>
    <sheet name="PROCEDIMIENTO-AREA" sheetId="13" r:id="rId4"/>
    <sheet name="MENOR-AREA" sheetId="14" r:id="rId5"/>
    <sheet name="ACUM. MENOR SERVICIOS" sheetId="15" r:id="rId6"/>
    <sheet name="ACUM. MENOR SUMINISTROS" sheetId="19" r:id="rId7"/>
    <sheet name="ACUM. MENOR MIXTO" sheetId="22" r:id="rId8"/>
    <sheet name="ACUM. MENOR OBRAS" sheetId="20" r:id="rId9"/>
    <sheet name="ACUM. MENOR OTROS" sheetId="16" r:id="rId10"/>
  </sheets>
  <definedNames>
    <definedName name="_xlnm.Print_Titles" localSheetId="5">'ACUM. MENOR SERVICIOS'!$1:$1</definedName>
    <definedName name="_xlnm.Print_Titles" localSheetId="6">'ACUM. MENOR SUMINISTROS'!$1:$1</definedName>
    <definedName name="_xlnm.Print_Titles" localSheetId="4">'MENOR-AREA'!$6:$6</definedName>
  </definedNames>
  <calcPr calcId="162913"/>
  <pivotCaches>
    <pivotCache cacheId="19" r:id="rId11"/>
  </pivotCaches>
</workbook>
</file>

<file path=xl/calcChain.xml><?xml version="1.0" encoding="utf-8"?>
<calcChain xmlns="http://schemas.openxmlformats.org/spreadsheetml/2006/main">
  <c r="L5" i="22" l="1"/>
  <c r="K5" i="22"/>
  <c r="J5" i="22"/>
  <c r="I5" i="22"/>
  <c r="H5" i="22"/>
  <c r="G5" i="22"/>
  <c r="F5" i="22"/>
  <c r="E5" i="22"/>
  <c r="D5" i="22"/>
  <c r="C5" i="22"/>
  <c r="B5" i="22"/>
  <c r="M4" i="22"/>
  <c r="M3" i="22"/>
  <c r="M2" i="22"/>
  <c r="M4" i="16"/>
  <c r="M5" i="16"/>
  <c r="M6" i="16"/>
  <c r="M7" i="16"/>
  <c r="L19" i="16"/>
  <c r="K19" i="16"/>
  <c r="J19" i="16"/>
  <c r="I19" i="16"/>
  <c r="H19" i="16"/>
  <c r="G19" i="16"/>
  <c r="F19" i="16"/>
  <c r="E19" i="16"/>
  <c r="D19" i="16"/>
  <c r="C19" i="16"/>
  <c r="B19" i="16"/>
  <c r="M18" i="16"/>
  <c r="M17" i="16"/>
  <c r="M16" i="16"/>
  <c r="M15" i="16"/>
  <c r="M14" i="16"/>
  <c r="M13" i="16"/>
  <c r="M12" i="16"/>
  <c r="M11" i="16"/>
  <c r="M10" i="16"/>
  <c r="M9" i="16"/>
  <c r="M8" i="16"/>
  <c r="M3" i="16"/>
  <c r="M2" i="16"/>
  <c r="L19" i="20"/>
  <c r="K19" i="20"/>
  <c r="J19" i="20"/>
  <c r="I19" i="20"/>
  <c r="H19" i="20"/>
  <c r="G19" i="20"/>
  <c r="F19" i="20"/>
  <c r="E19" i="20"/>
  <c r="D19" i="20"/>
  <c r="C19" i="20"/>
  <c r="B19" i="20"/>
  <c r="M18" i="20"/>
  <c r="M17" i="20"/>
  <c r="M16" i="20"/>
  <c r="M15" i="20"/>
  <c r="M14" i="20"/>
  <c r="M13" i="20"/>
  <c r="M12" i="20"/>
  <c r="M11" i="20"/>
  <c r="M10" i="20"/>
  <c r="M9" i="20"/>
  <c r="M8" i="20"/>
  <c r="M7" i="20"/>
  <c r="M6" i="20"/>
  <c r="M5" i="20"/>
  <c r="M4" i="20"/>
  <c r="M3" i="20"/>
  <c r="M2" i="20"/>
  <c r="M3" i="19"/>
  <c r="M4" i="19"/>
  <c r="M5" i="19"/>
  <c r="M6" i="19"/>
  <c r="M7" i="19"/>
  <c r="M8" i="19"/>
  <c r="M9" i="19"/>
  <c r="M10" i="19"/>
  <c r="M11" i="19"/>
  <c r="M12" i="19"/>
  <c r="M13" i="19"/>
  <c r="M14" i="19"/>
  <c r="M15" i="19"/>
  <c r="M16" i="19"/>
  <c r="M17" i="19"/>
  <c r="M18" i="19"/>
  <c r="M19" i="19"/>
  <c r="M20" i="19"/>
  <c r="M21" i="19"/>
  <c r="M22" i="19"/>
  <c r="M23" i="19"/>
  <c r="M24" i="19"/>
  <c r="M25" i="19"/>
  <c r="M26" i="19"/>
  <c r="M27" i="19"/>
  <c r="M28" i="19"/>
  <c r="M29" i="19"/>
  <c r="M30" i="19"/>
  <c r="M31" i="19"/>
  <c r="M32" i="19"/>
  <c r="M33" i="19"/>
  <c r="M34" i="19"/>
  <c r="M35" i="19"/>
  <c r="M36" i="19"/>
  <c r="M37" i="19"/>
  <c r="M38" i="19"/>
  <c r="M39" i="19"/>
  <c r="M40" i="19"/>
  <c r="M41" i="19"/>
  <c r="M42" i="19"/>
  <c r="M43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M67" i="19"/>
  <c r="M68" i="19"/>
  <c r="M69" i="19"/>
  <c r="M70" i="19"/>
  <c r="M71" i="19"/>
  <c r="M72" i="19"/>
  <c r="M73" i="19"/>
  <c r="M74" i="19"/>
  <c r="M75" i="19"/>
  <c r="M76" i="19"/>
  <c r="M77" i="19"/>
  <c r="M78" i="19"/>
  <c r="M79" i="19"/>
  <c r="M80" i="19"/>
  <c r="M81" i="19"/>
  <c r="M82" i="19"/>
  <c r="M83" i="19"/>
  <c r="M84" i="19"/>
  <c r="M85" i="19"/>
  <c r="M86" i="19"/>
  <c r="M87" i="19"/>
  <c r="M88" i="19"/>
  <c r="M89" i="19"/>
  <c r="M90" i="19"/>
  <c r="M91" i="19"/>
  <c r="M92" i="19"/>
  <c r="M93" i="19"/>
  <c r="M94" i="19"/>
  <c r="M95" i="19"/>
  <c r="M96" i="19"/>
  <c r="M97" i="19"/>
  <c r="M98" i="19"/>
  <c r="M99" i="19"/>
  <c r="M100" i="19"/>
  <c r="M101" i="19"/>
  <c r="M102" i="19"/>
  <c r="M103" i="19"/>
  <c r="M104" i="19"/>
  <c r="M105" i="19"/>
  <c r="M106" i="19"/>
  <c r="M107" i="19"/>
  <c r="M108" i="19"/>
  <c r="M109" i="19"/>
  <c r="M110" i="19"/>
  <c r="M111" i="19"/>
  <c r="M112" i="19"/>
  <c r="M113" i="19"/>
  <c r="M114" i="19"/>
  <c r="M115" i="19"/>
  <c r="M116" i="19"/>
  <c r="M117" i="19"/>
  <c r="M118" i="19"/>
  <c r="M119" i="19"/>
  <c r="M120" i="19"/>
  <c r="M121" i="19"/>
  <c r="M122" i="19"/>
  <c r="M123" i="19"/>
  <c r="M124" i="19"/>
  <c r="M125" i="19"/>
  <c r="M126" i="19"/>
  <c r="M127" i="19"/>
  <c r="M128" i="19"/>
  <c r="M129" i="19"/>
  <c r="M130" i="19"/>
  <c r="M131" i="19"/>
  <c r="M132" i="19"/>
  <c r="M133" i="19"/>
  <c r="M134" i="19"/>
  <c r="M135" i="19"/>
  <c r="M136" i="19"/>
  <c r="M137" i="19"/>
  <c r="M138" i="19"/>
  <c r="M139" i="19"/>
  <c r="M140" i="19"/>
  <c r="M141" i="19"/>
  <c r="M142" i="19"/>
  <c r="M143" i="19"/>
  <c r="M144" i="19"/>
  <c r="M145" i="19"/>
  <c r="M146" i="19"/>
  <c r="M147" i="19"/>
  <c r="M148" i="19"/>
  <c r="M149" i="19"/>
  <c r="M150" i="19"/>
  <c r="M151" i="19"/>
  <c r="M152" i="19"/>
  <c r="M153" i="19"/>
  <c r="M154" i="19"/>
  <c r="M155" i="19"/>
  <c r="M156" i="19"/>
  <c r="M157" i="19"/>
  <c r="M158" i="19"/>
  <c r="M159" i="19"/>
  <c r="M160" i="19"/>
  <c r="M161" i="19"/>
  <c r="M162" i="19"/>
  <c r="M163" i="19"/>
  <c r="M164" i="19"/>
  <c r="M165" i="19"/>
  <c r="M166" i="19"/>
  <c r="M167" i="19"/>
  <c r="M168" i="19"/>
  <c r="M169" i="19"/>
  <c r="M170" i="19"/>
  <c r="M171" i="19"/>
  <c r="M172" i="19"/>
  <c r="M173" i="19"/>
  <c r="M174" i="19"/>
  <c r="M175" i="19"/>
  <c r="M176" i="19"/>
  <c r="M2" i="19"/>
  <c r="M5" i="22" l="1"/>
  <c r="M19" i="16"/>
  <c r="M19" i="20"/>
  <c r="M117" i="15"/>
  <c r="M219" i="15"/>
  <c r="M217" i="15"/>
  <c r="M57" i="15"/>
  <c r="M260" i="15"/>
  <c r="M139" i="15"/>
  <c r="M25" i="15"/>
  <c r="M235" i="15"/>
  <c r="M107" i="15"/>
  <c r="M184" i="15"/>
  <c r="M106" i="15"/>
  <c r="M63" i="15"/>
  <c r="M80" i="15"/>
  <c r="M221" i="15"/>
  <c r="M181" i="15"/>
  <c r="M48" i="15"/>
  <c r="M233" i="15"/>
  <c r="M158" i="15"/>
  <c r="M258" i="15"/>
  <c r="M204" i="15"/>
  <c r="M131" i="15"/>
  <c r="M143" i="15"/>
  <c r="M40" i="15"/>
  <c r="M28" i="15"/>
  <c r="M190" i="15"/>
  <c r="M216" i="15"/>
  <c r="M238" i="15"/>
  <c r="M147" i="15"/>
  <c r="M207" i="15"/>
  <c r="M250" i="15"/>
  <c r="M53" i="15"/>
  <c r="M64" i="15"/>
  <c r="M51" i="15"/>
  <c r="M15" i="15"/>
  <c r="M65" i="15"/>
  <c r="M75" i="15"/>
  <c r="M102" i="15"/>
  <c r="M229" i="15"/>
  <c r="M76" i="15"/>
  <c r="M192" i="15"/>
  <c r="M189" i="15"/>
  <c r="M175" i="15"/>
  <c r="M24" i="15"/>
  <c r="M154" i="15"/>
  <c r="M223" i="15"/>
  <c r="M231" i="15"/>
  <c r="M41" i="15"/>
  <c r="M55" i="15"/>
  <c r="M244" i="15"/>
  <c r="M113" i="15"/>
  <c r="M42" i="15"/>
  <c r="M105" i="15"/>
  <c r="M23" i="15"/>
  <c r="M149" i="15"/>
  <c r="M256" i="15"/>
  <c r="M210" i="15"/>
  <c r="M247" i="15"/>
  <c r="M97" i="15"/>
  <c r="M70" i="15"/>
  <c r="M134" i="15"/>
  <c r="M162" i="15"/>
  <c r="M151" i="15"/>
  <c r="M237" i="15"/>
  <c r="M137" i="15"/>
  <c r="M166" i="15"/>
  <c r="M196" i="15"/>
  <c r="M77" i="15"/>
  <c r="M203" i="15"/>
  <c r="M218" i="15"/>
  <c r="M205" i="15"/>
  <c r="M21" i="15"/>
  <c r="M199" i="15"/>
  <c r="M211" i="15"/>
  <c r="M214" i="15"/>
  <c r="M127" i="15"/>
  <c r="M133" i="15"/>
  <c r="M197" i="15"/>
  <c r="M160" i="15"/>
  <c r="M99" i="15"/>
  <c r="M62" i="15"/>
  <c r="M213" i="15"/>
  <c r="M126" i="15"/>
  <c r="M79" i="15"/>
  <c r="M130" i="15"/>
  <c r="M239" i="15"/>
  <c r="M249" i="15"/>
  <c r="M179" i="15"/>
  <c r="M60" i="15"/>
  <c r="M78" i="15"/>
  <c r="M13" i="15"/>
  <c r="M94" i="15"/>
  <c r="M86" i="15"/>
  <c r="M2" i="15"/>
  <c r="M103" i="15"/>
  <c r="M183" i="15"/>
  <c r="M67" i="15"/>
  <c r="M95" i="15"/>
  <c r="M230" i="15"/>
  <c r="M168" i="15"/>
  <c r="M206" i="15"/>
  <c r="M255" i="15"/>
  <c r="M92" i="15"/>
  <c r="M50" i="15"/>
  <c r="M128" i="15"/>
  <c r="M91" i="15"/>
  <c r="M202" i="15"/>
  <c r="M116" i="15"/>
  <c r="M10" i="15"/>
  <c r="M84" i="15"/>
  <c r="M71" i="15"/>
  <c r="M177" i="15"/>
  <c r="M44" i="15"/>
  <c r="M132" i="15"/>
  <c r="M136" i="15"/>
  <c r="M45" i="15"/>
  <c r="M49" i="15"/>
  <c r="M89" i="15"/>
  <c r="M150" i="15"/>
  <c r="M83" i="15"/>
  <c r="M82" i="15"/>
  <c r="M125" i="15"/>
  <c r="M156" i="15"/>
  <c r="M66" i="15"/>
  <c r="M212" i="15"/>
  <c r="M234" i="15"/>
  <c r="M122" i="15"/>
  <c r="M26" i="15"/>
  <c r="M47" i="15"/>
  <c r="M90" i="15"/>
  <c r="M145" i="15"/>
  <c r="M172" i="15"/>
  <c r="M261" i="15"/>
  <c r="M226" i="15"/>
  <c r="M185" i="15"/>
  <c r="M142" i="15"/>
  <c r="M198" i="15"/>
  <c r="M85" i="15"/>
  <c r="M43" i="15"/>
  <c r="M112" i="15"/>
  <c r="M118" i="15"/>
  <c r="M215" i="15"/>
  <c r="M259" i="15"/>
  <c r="M170" i="15"/>
  <c r="M109" i="15"/>
  <c r="M88" i="15"/>
  <c r="M161" i="15"/>
  <c r="M135" i="15"/>
  <c r="M39" i="15"/>
  <c r="M98" i="15"/>
  <c r="M194" i="15"/>
  <c r="M74" i="15"/>
  <c r="M11" i="15"/>
  <c r="M254" i="15"/>
  <c r="M68" i="15"/>
  <c r="M144" i="15"/>
  <c r="M114" i="15"/>
  <c r="M171" i="15"/>
  <c r="M46" i="15"/>
  <c r="M52" i="15"/>
  <c r="M8" i="15"/>
  <c r="M129" i="15"/>
  <c r="M138" i="15"/>
  <c r="M157" i="15"/>
  <c r="M153" i="15"/>
  <c r="M18" i="15"/>
  <c r="M193" i="15"/>
  <c r="M34" i="15"/>
  <c r="M32" i="15"/>
  <c r="M236" i="15"/>
  <c r="M243" i="15"/>
  <c r="M252" i="15"/>
  <c r="M108" i="15"/>
  <c r="M9" i="15"/>
  <c r="M14" i="15"/>
  <c r="M37" i="15"/>
  <c r="M33" i="15"/>
  <c r="M228" i="15"/>
  <c r="M241" i="15"/>
  <c r="M22" i="15"/>
  <c r="M251" i="15"/>
  <c r="M186" i="15"/>
  <c r="M69" i="15"/>
  <c r="M19" i="15"/>
  <c r="M115" i="15"/>
  <c r="M111" i="15"/>
  <c r="M178" i="15"/>
  <c r="M246" i="15"/>
  <c r="M240" i="15"/>
  <c r="M54" i="15"/>
  <c r="M59" i="15"/>
  <c r="M7" i="15"/>
  <c r="M222" i="15"/>
  <c r="M180" i="15"/>
  <c r="M152" i="15"/>
  <c r="M119" i="15"/>
  <c r="M16" i="15"/>
  <c r="M17" i="15"/>
  <c r="M35" i="15"/>
  <c r="M73" i="15"/>
  <c r="M20" i="15"/>
  <c r="M30" i="15"/>
  <c r="M191" i="15"/>
  <c r="M242" i="15"/>
  <c r="M187" i="15"/>
  <c r="M165" i="15"/>
  <c r="M121" i="15"/>
  <c r="M155" i="15"/>
  <c r="M169" i="15"/>
  <c r="M227" i="15"/>
  <c r="M31" i="15"/>
  <c r="M38" i="15"/>
  <c r="M72" i="15"/>
  <c r="M200" i="15"/>
  <c r="M174" i="15"/>
  <c r="M141" i="15"/>
  <c r="M104" i="15"/>
  <c r="M146" i="15"/>
  <c r="M148" i="15"/>
  <c r="M163" i="15"/>
  <c r="M232" i="15"/>
  <c r="M176" i="15"/>
  <c r="M56" i="15"/>
  <c r="M12" i="15"/>
  <c r="M164" i="15"/>
  <c r="M167" i="15"/>
  <c r="M173" i="15"/>
  <c r="M182" i="15"/>
  <c r="M188" i="15"/>
  <c r="M195" i="15"/>
  <c r="M27" i="15"/>
  <c r="M29" i="15"/>
  <c r="M36" i="15"/>
  <c r="M87" i="15"/>
  <c r="M159" i="15"/>
  <c r="M93" i="15"/>
  <c r="M58" i="15"/>
  <c r="M140" i="15"/>
  <c r="M110" i="15"/>
  <c r="M220" i="15"/>
  <c r="M245" i="15"/>
  <c r="M123" i="15"/>
  <c r="M61" i="15"/>
  <c r="M201" i="15"/>
  <c r="M4" i="15"/>
  <c r="M81" i="15"/>
  <c r="M96" i="15"/>
  <c r="M6" i="15"/>
  <c r="M5" i="15"/>
  <c r="M224" i="15"/>
  <c r="M100" i="15"/>
  <c r="M3" i="15"/>
  <c r="M120" i="15"/>
  <c r="M124" i="15"/>
  <c r="M208" i="15"/>
  <c r="M101" i="15"/>
  <c r="M248" i="15"/>
  <c r="M257" i="15"/>
  <c r="M209" i="15"/>
  <c r="M225" i="15"/>
  <c r="M253" i="15"/>
  <c r="M177" i="19"/>
  <c r="L177" i="19"/>
  <c r="K177" i="19"/>
  <c r="J177" i="19"/>
  <c r="I177" i="19"/>
  <c r="H177" i="19"/>
  <c r="G177" i="19"/>
  <c r="F177" i="19"/>
  <c r="E177" i="19"/>
  <c r="D177" i="19"/>
  <c r="C177" i="19"/>
  <c r="B177" i="19"/>
  <c r="M262" i="15" l="1"/>
  <c r="L262" i="15"/>
  <c r="K262" i="15"/>
  <c r="J262" i="15"/>
  <c r="I262" i="15"/>
  <c r="H262" i="15"/>
  <c r="G262" i="15"/>
  <c r="F262" i="15"/>
  <c r="E262" i="15"/>
  <c r="D262" i="15"/>
  <c r="C262" i="15"/>
  <c r="B262" i="15"/>
  <c r="F1046" i="3" l="1"/>
  <c r="F1400" i="3"/>
  <c r="F1366" i="3"/>
  <c r="F690" i="3"/>
  <c r="F1333" i="3"/>
  <c r="F1293" i="3"/>
  <c r="F655" i="3"/>
  <c r="F654" i="3"/>
  <c r="F1277" i="3"/>
  <c r="F1251" i="3"/>
  <c r="F1228" i="3"/>
  <c r="F1218" i="3"/>
  <c r="F1216" i="3"/>
  <c r="F540" i="3"/>
  <c r="Q769" i="3"/>
  <c r="Q1110" i="3"/>
  <c r="Q916" i="3"/>
  <c r="Q917" i="3"/>
  <c r="Q918" i="3"/>
  <c r="Q919" i="3"/>
  <c r="Q920" i="3"/>
  <c r="Q921" i="3"/>
  <c r="Q770" i="3"/>
  <c r="Q540" i="3"/>
  <c r="Q1423" i="3"/>
  <c r="Q922" i="3"/>
  <c r="Q923" i="3"/>
  <c r="Q1424" i="3"/>
  <c r="Q1425" i="3"/>
  <c r="Q1111" i="3"/>
  <c r="Q324" i="3"/>
  <c r="Q541" i="3"/>
  <c r="Q1426" i="3"/>
  <c r="Q924" i="3"/>
  <c r="Q1112" i="3"/>
  <c r="Q325" i="3"/>
  <c r="Q326" i="3"/>
  <c r="Q169" i="3"/>
  <c r="Q771" i="3"/>
  <c r="Q542" i="3"/>
  <c r="Q543" i="3"/>
  <c r="Q327" i="3"/>
  <c r="Q328" i="3"/>
  <c r="Q544" i="3"/>
  <c r="Q1427" i="3"/>
  <c r="Q2" i="3"/>
  <c r="Q545" i="3"/>
  <c r="Q170" i="3"/>
  <c r="Q1428" i="3"/>
  <c r="Q1429" i="3"/>
  <c r="Q1430" i="3"/>
  <c r="Q546" i="3"/>
  <c r="Q547" i="3"/>
  <c r="Q1431" i="3"/>
  <c r="Q1113" i="3"/>
  <c r="Q1432" i="3"/>
  <c r="Q1114" i="3"/>
  <c r="Q171" i="3"/>
  <c r="Q925" i="3"/>
  <c r="Q1115" i="3"/>
  <c r="Q772" i="3"/>
  <c r="Q773" i="3"/>
  <c r="Q926" i="3"/>
  <c r="Q1116" i="3"/>
  <c r="Q1433" i="3"/>
  <c r="Q774" i="3"/>
  <c r="Q1117" i="3"/>
  <c r="Q548" i="3"/>
  <c r="Q775" i="3"/>
  <c r="Q549" i="3"/>
  <c r="Q550" i="3"/>
  <c r="Q329" i="3"/>
  <c r="Q776" i="3"/>
  <c r="Q330" i="3"/>
  <c r="Q551" i="3"/>
  <c r="Q331" i="3"/>
  <c r="Q1434" i="3"/>
  <c r="Q332" i="3"/>
  <c r="Q1435" i="3"/>
  <c r="Q1436" i="3"/>
  <c r="Q86" i="3"/>
  <c r="Q927" i="3"/>
  <c r="Q777" i="3"/>
  <c r="Q1437" i="3"/>
  <c r="Q928" i="3"/>
  <c r="Q552" i="3"/>
  <c r="Q778" i="3"/>
  <c r="Q333" i="3"/>
  <c r="Q553" i="3"/>
  <c r="Q779" i="3"/>
  <c r="Q457" i="3"/>
  <c r="Q172" i="3"/>
  <c r="Q1118" i="3"/>
  <c r="Q3" i="3"/>
  <c r="Q87" i="3"/>
  <c r="Q780" i="3"/>
  <c r="Q1119" i="3"/>
  <c r="Q1438" i="3"/>
  <c r="Q781" i="3"/>
  <c r="Q1120" i="3"/>
  <c r="Q554" i="3"/>
  <c r="Q1439" i="3"/>
  <c r="Q1121" i="3"/>
  <c r="Q929" i="3"/>
  <c r="Q88" i="3"/>
  <c r="Q173" i="3"/>
  <c r="Q1122" i="3"/>
  <c r="Q334" i="3"/>
  <c r="Q4" i="3"/>
  <c r="Q1123" i="3"/>
  <c r="Q335" i="3"/>
  <c r="Q555" i="3"/>
  <c r="Q174" i="3"/>
  <c r="Q336" i="3"/>
  <c r="Q1124" i="3"/>
  <c r="Q5" i="3"/>
  <c r="Q458" i="3"/>
  <c r="Q175" i="3"/>
  <c r="Q1125" i="3"/>
  <c r="Q6" i="3"/>
  <c r="Q7" i="3"/>
  <c r="Q8" i="3"/>
  <c r="Q782" i="3"/>
  <c r="Q9" i="3"/>
  <c r="Q10" i="3"/>
  <c r="Q11" i="3"/>
  <c r="Q12" i="3"/>
  <c r="Q1440" i="3"/>
  <c r="Q13" i="3"/>
  <c r="Q14" i="3"/>
  <c r="Q15" i="3"/>
  <c r="Q16" i="3"/>
  <c r="Q1441" i="3"/>
  <c r="Q930" i="3"/>
  <c r="Q783" i="3"/>
  <c r="Q784" i="3"/>
  <c r="Q1442" i="3"/>
  <c r="Q1443" i="3"/>
  <c r="Q931" i="3"/>
  <c r="Q89" i="3"/>
  <c r="Q176" i="3"/>
  <c r="Q556" i="3"/>
  <c r="Q1444" i="3"/>
  <c r="Q1126" i="3"/>
  <c r="Q177" i="3"/>
  <c r="Q337" i="3"/>
  <c r="Q338" i="3"/>
  <c r="Q339" i="3"/>
  <c r="Q459" i="3"/>
  <c r="Q557" i="3"/>
  <c r="Q1067" i="3"/>
  <c r="Q558" i="3"/>
  <c r="Q785" i="3"/>
  <c r="Q1445" i="3"/>
  <c r="Q786" i="3"/>
  <c r="Q787" i="3"/>
  <c r="Q1127" i="3"/>
  <c r="Q559" i="3"/>
  <c r="Q560" i="3"/>
  <c r="Q1446" i="3"/>
  <c r="Q90" i="3"/>
  <c r="Q561" i="3"/>
  <c r="Q1128" i="3"/>
  <c r="Q788" i="3"/>
  <c r="Q932" i="3"/>
  <c r="Q562" i="3"/>
  <c r="Q1447" i="3"/>
  <c r="Q563" i="3"/>
  <c r="Q340" i="3"/>
  <c r="Q1129" i="3"/>
  <c r="Q1448" i="3"/>
  <c r="Q1068" i="3"/>
  <c r="Q1449" i="3"/>
  <c r="Q1450" i="3"/>
  <c r="Q1130" i="3"/>
  <c r="Q1451" i="3"/>
  <c r="Q564" i="3"/>
  <c r="Q17" i="3"/>
  <c r="Q789" i="3"/>
  <c r="Q1452" i="3"/>
  <c r="Q1131" i="3"/>
  <c r="Q790" i="3"/>
  <c r="Q341" i="3"/>
  <c r="Q933" i="3"/>
  <c r="Q934" i="3"/>
  <c r="Q1453" i="3"/>
  <c r="Q342" i="3"/>
  <c r="Q791" i="3"/>
  <c r="Q343" i="3"/>
  <c r="Q935" i="3"/>
  <c r="Q1454" i="3"/>
  <c r="Q792" i="3"/>
  <c r="Q344" i="3"/>
  <c r="Q178" i="3"/>
  <c r="Q1069" i="3"/>
  <c r="Q1455" i="3"/>
  <c r="Q1456" i="3"/>
  <c r="Q91" i="3"/>
  <c r="Q92" i="3"/>
  <c r="Q936" i="3"/>
  <c r="Q1132" i="3"/>
  <c r="Q18" i="3"/>
  <c r="Q1133" i="3"/>
  <c r="Q345" i="3"/>
  <c r="Q346" i="3"/>
  <c r="Q565" i="3"/>
  <c r="Q566" i="3"/>
  <c r="Q1457" i="3"/>
  <c r="Q93" i="3"/>
  <c r="Q347" i="3"/>
  <c r="Q19" i="3"/>
  <c r="Q20" i="3"/>
  <c r="Q348" i="3"/>
  <c r="Q460" i="3"/>
  <c r="Q937" i="3"/>
  <c r="Q1458" i="3"/>
  <c r="Q349" i="3"/>
  <c r="Q793" i="3"/>
  <c r="Q567" i="3"/>
  <c r="Q938" i="3"/>
  <c r="Q1134" i="3"/>
  <c r="Q21" i="3"/>
  <c r="Q1459" i="3"/>
  <c r="Q1460" i="3"/>
  <c r="Q1461" i="3"/>
  <c r="Q1462" i="3"/>
  <c r="Q1135" i="3"/>
  <c r="Q794" i="3"/>
  <c r="Q1463" i="3"/>
  <c r="Q94" i="3"/>
  <c r="Q95" i="3"/>
  <c r="Q96" i="3"/>
  <c r="Q939" i="3"/>
  <c r="Q940" i="3"/>
  <c r="Q795" i="3"/>
  <c r="Q1136" i="3"/>
  <c r="Q1137" i="3"/>
  <c r="Q568" i="3"/>
  <c r="Q1464" i="3"/>
  <c r="Q1070" i="3"/>
  <c r="Q1138" i="3"/>
  <c r="Q97" i="3"/>
  <c r="Q350" i="3"/>
  <c r="Q1139" i="3"/>
  <c r="Q98" i="3"/>
  <c r="Q941" i="3"/>
  <c r="Q1140" i="3"/>
  <c r="Q1141" i="3"/>
  <c r="Q796" i="3"/>
  <c r="Q1142" i="3"/>
  <c r="Q1143" i="3"/>
  <c r="Q1144" i="3"/>
  <c r="Q99" i="3"/>
  <c r="Q797" i="3"/>
  <c r="Q942" i="3"/>
  <c r="Q22" i="3"/>
  <c r="Q1071" i="3"/>
  <c r="Q100" i="3"/>
  <c r="Q569" i="3"/>
  <c r="Q570" i="3"/>
  <c r="Q1145" i="3"/>
  <c r="Q461" i="3"/>
  <c r="Q351" i="3"/>
  <c r="Q462" i="3"/>
  <c r="Q571" i="3"/>
  <c r="Q1146" i="3"/>
  <c r="Q1465" i="3"/>
  <c r="Q572" i="3"/>
  <c r="Q798" i="3"/>
  <c r="Q1147" i="3"/>
  <c r="Q1466" i="3"/>
  <c r="Q101" i="3"/>
  <c r="Q1148" i="3"/>
  <c r="Q1072" i="3"/>
  <c r="Q352" i="3"/>
  <c r="Q1149" i="3"/>
  <c r="Q1467" i="3"/>
  <c r="Q1150" i="3"/>
  <c r="Q1151" i="3"/>
  <c r="Q573" i="3"/>
  <c r="Q799" i="3"/>
  <c r="Q1152" i="3"/>
  <c r="Q1153" i="3"/>
  <c r="Q1154" i="3"/>
  <c r="Q1468" i="3"/>
  <c r="Q179" i="3"/>
  <c r="Q1155" i="3"/>
  <c r="Q353" i="3"/>
  <c r="Q354" i="3"/>
  <c r="Q355" i="3"/>
  <c r="Q102" i="3"/>
  <c r="Q1156" i="3"/>
  <c r="Q1157" i="3"/>
  <c r="Q1158" i="3"/>
  <c r="Q1159" i="3"/>
  <c r="Q1469" i="3"/>
  <c r="Q1470" i="3"/>
  <c r="Q1471" i="3"/>
  <c r="Q180" i="3"/>
  <c r="Q356" i="3"/>
  <c r="Q1160" i="3"/>
  <c r="Q1161" i="3"/>
  <c r="Q357" i="3"/>
  <c r="Q1472" i="3"/>
  <c r="Q1162" i="3"/>
  <c r="Q463" i="3"/>
  <c r="Q1473" i="3"/>
  <c r="Q943" i="3"/>
  <c r="Q944" i="3"/>
  <c r="Q945" i="3"/>
  <c r="Q23" i="3"/>
  <c r="Q358" i="3"/>
  <c r="Q800" i="3"/>
  <c r="Q946" i="3"/>
  <c r="Q1163" i="3"/>
  <c r="Q1474" i="3"/>
  <c r="Q1164" i="3"/>
  <c r="Q1475" i="3"/>
  <c r="Q1476" i="3"/>
  <c r="Q947" i="3"/>
  <c r="Q1477" i="3"/>
  <c r="Q24" i="3"/>
  <c r="Q1478" i="3"/>
  <c r="Q464" i="3"/>
  <c r="Q25" i="3"/>
  <c r="Q1165" i="3"/>
  <c r="Q574" i="3"/>
  <c r="Q575" i="3"/>
  <c r="Q576" i="3"/>
  <c r="Q359" i="3"/>
  <c r="Q360" i="3"/>
  <c r="Q465" i="3"/>
  <c r="Q103" i="3"/>
  <c r="Q1166" i="3"/>
  <c r="Q1167" i="3"/>
  <c r="Q104" i="3"/>
  <c r="Q1168" i="3"/>
  <c r="Q1169" i="3"/>
  <c r="Q1073" i="3"/>
  <c r="Q948" i="3"/>
  <c r="Q361" i="3"/>
  <c r="Q1479" i="3"/>
  <c r="Q1170" i="3"/>
  <c r="Q466" i="3"/>
  <c r="Q1171" i="3"/>
  <c r="Q181" i="3"/>
  <c r="Q949" i="3"/>
  <c r="Q577" i="3"/>
  <c r="Q801" i="3"/>
  <c r="Q578" i="3"/>
  <c r="Q182" i="3"/>
  <c r="Q1480" i="3"/>
  <c r="Q950" i="3"/>
  <c r="Q1481" i="3"/>
  <c r="Q1172" i="3"/>
  <c r="Q1482" i="3"/>
  <c r="Q183" i="3"/>
  <c r="Q1483" i="3"/>
  <c r="Q362" i="3"/>
  <c r="Q802" i="3"/>
  <c r="Q363" i="3"/>
  <c r="Q1173" i="3"/>
  <c r="Q1174" i="3"/>
  <c r="Q1175" i="3"/>
  <c r="Q803" i="3"/>
  <c r="Q1074" i="3"/>
  <c r="Q1176" i="3"/>
  <c r="Q1177" i="3"/>
  <c r="Q1075" i="3"/>
  <c r="Q1484" i="3"/>
  <c r="Q1485" i="3"/>
  <c r="Q1486" i="3"/>
  <c r="Q1076" i="3"/>
  <c r="Q579" i="3"/>
  <c r="Q1487" i="3"/>
  <c r="Q1178" i="3"/>
  <c r="Q1179" i="3"/>
  <c r="Q1488" i="3"/>
  <c r="Q1489" i="3"/>
  <c r="Q580" i="3"/>
  <c r="Q1490" i="3"/>
  <c r="Q1491" i="3"/>
  <c r="Q1492" i="3"/>
  <c r="Q1493" i="3"/>
  <c r="Q1494" i="3"/>
  <c r="Q1180" i="3"/>
  <c r="Q364" i="3"/>
  <c r="Q1678" i="3"/>
  <c r="Q581" i="3"/>
  <c r="Q1495" i="3"/>
  <c r="Q1496" i="3"/>
  <c r="Q804" i="3"/>
  <c r="Q1181" i="3"/>
  <c r="Q1182" i="3"/>
  <c r="Q1183" i="3"/>
  <c r="Q1184" i="3"/>
  <c r="Q582" i="3"/>
  <c r="Q1185" i="3"/>
  <c r="Q1497" i="3"/>
  <c r="Q1186" i="3"/>
  <c r="Q1187" i="3"/>
  <c r="Q1498" i="3"/>
  <c r="Q105" i="3"/>
  <c r="Q951" i="3"/>
  <c r="Q1077" i="3"/>
  <c r="Q952" i="3"/>
  <c r="Q583" i="3"/>
  <c r="Q805" i="3"/>
  <c r="Q806" i="3"/>
  <c r="Q1188" i="3"/>
  <c r="Q1189" i="3"/>
  <c r="Q1190" i="3"/>
  <c r="Q1499" i="3"/>
  <c r="Q953" i="3"/>
  <c r="Q584" i="3"/>
  <c r="Q585" i="3"/>
  <c r="Q1500" i="3"/>
  <c r="Q1501" i="3"/>
  <c r="Q1502" i="3"/>
  <c r="Q1503" i="3"/>
  <c r="Q1504" i="3"/>
  <c r="Q106" i="3"/>
  <c r="Q468" i="3"/>
  <c r="Q1505" i="3"/>
  <c r="Q807" i="3"/>
  <c r="Q1191" i="3"/>
  <c r="Q1192" i="3"/>
  <c r="Q586" i="3"/>
  <c r="Q1193" i="3"/>
  <c r="Q587" i="3"/>
  <c r="Q1506" i="3"/>
  <c r="Q1194" i="3"/>
  <c r="Q1195" i="3"/>
  <c r="Q1196" i="3"/>
  <c r="Q1197" i="3"/>
  <c r="Q1507" i="3"/>
  <c r="Q1198" i="3"/>
  <c r="Q1508" i="3"/>
  <c r="Q1199" i="3"/>
  <c r="Q1200" i="3"/>
  <c r="Q469" i="3"/>
  <c r="Q107" i="3"/>
  <c r="Q1201" i="3"/>
  <c r="Q808" i="3"/>
  <c r="Q1202" i="3"/>
  <c r="Q108" i="3"/>
  <c r="Q1203" i="3"/>
  <c r="Q365" i="3"/>
  <c r="Q26" i="3"/>
  <c r="Q1204" i="3"/>
  <c r="Q184" i="3"/>
  <c r="Q588" i="3"/>
  <c r="Q1078" i="3"/>
  <c r="Q954" i="3"/>
  <c r="Q109" i="3"/>
  <c r="Q809" i="3"/>
  <c r="Q589" i="3"/>
  <c r="Q110" i="3"/>
  <c r="Q366" i="3"/>
  <c r="Q810" i="3"/>
  <c r="Q367" i="3"/>
  <c r="Q1205" i="3"/>
  <c r="Q1206" i="3"/>
  <c r="Q1509" i="3"/>
  <c r="Q590" i="3"/>
  <c r="Q470" i="3"/>
  <c r="Q1207" i="3"/>
  <c r="Q1510" i="3"/>
  <c r="Q1079" i="3"/>
  <c r="Q1208" i="3"/>
  <c r="Q811" i="3"/>
  <c r="Q1209" i="3"/>
  <c r="Q1080" i="3"/>
  <c r="Q1511" i="3"/>
  <c r="Q1512" i="3"/>
  <c r="Q1513" i="3"/>
  <c r="Q1210" i="3"/>
  <c r="Q591" i="3"/>
  <c r="Q368" i="3"/>
  <c r="Q1211" i="3"/>
  <c r="Q369" i="3"/>
  <c r="Q111" i="3"/>
  <c r="Q112" i="3"/>
  <c r="Q592" i="3"/>
  <c r="Q370" i="3"/>
  <c r="Q27" i="3"/>
  <c r="Q1081" i="3"/>
  <c r="Q28" i="3"/>
  <c r="Q29" i="3"/>
  <c r="Q593" i="3"/>
  <c r="Q1212" i="3"/>
  <c r="Q1514" i="3"/>
  <c r="Q955" i="3"/>
  <c r="Q1515" i="3"/>
  <c r="Q1516" i="3"/>
  <c r="Q1517" i="3"/>
  <c r="Q1518" i="3"/>
  <c r="Q471" i="3"/>
  <c r="Q30" i="3"/>
  <c r="Q1519" i="3"/>
  <c r="Q1520" i="3"/>
  <c r="Q1521" i="3"/>
  <c r="Q1522" i="3"/>
  <c r="Q371" i="3"/>
  <c r="Q1523" i="3"/>
  <c r="Q1524" i="3"/>
  <c r="Q1525" i="3"/>
  <c r="Q1526" i="3"/>
  <c r="Q1527" i="3"/>
  <c r="Q1528" i="3"/>
  <c r="Q472" i="3"/>
  <c r="Q473" i="3"/>
  <c r="Q1213" i="3"/>
  <c r="Q31" i="3"/>
  <c r="Q113" i="3"/>
  <c r="Q812" i="3"/>
  <c r="Q1214" i="3"/>
  <c r="Q1529" i="3"/>
  <c r="Q1215" i="3"/>
  <c r="Q185" i="3"/>
  <c r="Q32" i="3"/>
  <c r="Q1530" i="3"/>
  <c r="Q1531" i="3"/>
  <c r="Q956" i="3"/>
  <c r="Q1082" i="3"/>
  <c r="Q1532" i="3"/>
  <c r="Q1533" i="3"/>
  <c r="Q813" i="3"/>
  <c r="Q814" i="3"/>
  <c r="Q1083" i="3"/>
  <c r="Q1534" i="3"/>
  <c r="Q594" i="3"/>
  <c r="Q372" i="3"/>
  <c r="Q1535" i="3"/>
  <c r="Q1084" i="3"/>
  <c r="Q373" i="3"/>
  <c r="Q1216" i="3"/>
  <c r="Q1085" i="3"/>
  <c r="Q1086" i="3"/>
  <c r="Q374" i="3"/>
  <c r="Q957" i="3"/>
  <c r="Q958" i="3"/>
  <c r="Q959" i="3"/>
  <c r="Q114" i="3"/>
  <c r="Q1217" i="3"/>
  <c r="Q1218" i="3"/>
  <c r="Q1219" i="3"/>
  <c r="Q595" i="3"/>
  <c r="Q33" i="3"/>
  <c r="Q596" i="3"/>
  <c r="Q1220" i="3"/>
  <c r="Q1087" i="3"/>
  <c r="Q597" i="3"/>
  <c r="Q598" i="3"/>
  <c r="Q1221" i="3"/>
  <c r="Q1222" i="3"/>
  <c r="Q815" i="3"/>
  <c r="Q115" i="3"/>
  <c r="Q1536" i="3"/>
  <c r="Q186" i="3"/>
  <c r="Q187" i="3"/>
  <c r="Q188" i="3"/>
  <c r="Q474" i="3"/>
  <c r="Q1223" i="3"/>
  <c r="Q1224" i="3"/>
  <c r="Q189" i="3"/>
  <c r="Q116" i="3"/>
  <c r="Q960" i="3"/>
  <c r="Q1537" i="3"/>
  <c r="Q190" i="3"/>
  <c r="Q1225" i="3"/>
  <c r="Q961" i="3"/>
  <c r="Q375" i="3"/>
  <c r="Q475" i="3"/>
  <c r="Q376" i="3"/>
  <c r="Q599" i="3"/>
  <c r="Q600" i="3"/>
  <c r="Q601" i="3"/>
  <c r="Q602" i="3"/>
  <c r="Q603" i="3"/>
  <c r="Q604" i="3"/>
  <c r="Q605" i="3"/>
  <c r="Q606" i="3"/>
  <c r="Q607" i="3"/>
  <c r="Q608" i="3"/>
  <c r="Q609" i="3"/>
  <c r="Q1538" i="3"/>
  <c r="Q1539" i="3"/>
  <c r="Q191" i="3"/>
  <c r="Q377" i="3"/>
  <c r="Q192" i="3"/>
  <c r="Q193" i="3"/>
  <c r="Q194" i="3"/>
  <c r="Q195" i="3"/>
  <c r="Q1226" i="3"/>
  <c r="Q1227" i="3"/>
  <c r="Q196" i="3"/>
  <c r="Q117" i="3"/>
  <c r="Q378" i="3"/>
  <c r="Q379" i="3"/>
  <c r="Q962" i="3"/>
  <c r="Q816" i="3"/>
  <c r="Q197" i="3"/>
  <c r="Q1540" i="3"/>
  <c r="Q118" i="3"/>
  <c r="Q198" i="3"/>
  <c r="Q199" i="3"/>
  <c r="Q200" i="3"/>
  <c r="Q201" i="3"/>
  <c r="Q202" i="3"/>
  <c r="Q610" i="3"/>
  <c r="Q1228" i="3"/>
  <c r="Q611" i="3"/>
  <c r="Q380" i="3"/>
  <c r="Q1541" i="3"/>
  <c r="Q1542" i="3"/>
  <c r="Q1543" i="3"/>
  <c r="Q476" i="3"/>
  <c r="Q817" i="3"/>
  <c r="Q1544" i="3"/>
  <c r="Q1545" i="3"/>
  <c r="Q1546" i="3"/>
  <c r="Q34" i="3"/>
  <c r="Q612" i="3"/>
  <c r="Q1547" i="3"/>
  <c r="Q381" i="3"/>
  <c r="Q613" i="3"/>
  <c r="Q614" i="3"/>
  <c r="Q1548" i="3"/>
  <c r="Q1549" i="3"/>
  <c r="Q1550" i="3"/>
  <c r="Q382" i="3"/>
  <c r="Q1551" i="3"/>
  <c r="Q1229" i="3"/>
  <c r="Q1552" i="3"/>
  <c r="Q119" i="3"/>
  <c r="Q818" i="3"/>
  <c r="Q1553" i="3"/>
  <c r="Q1554" i="3"/>
  <c r="Q1555" i="3"/>
  <c r="Q1556" i="3"/>
  <c r="Q383" i="3"/>
  <c r="Q1557" i="3"/>
  <c r="Q1558" i="3"/>
  <c r="Q819" i="3"/>
  <c r="Q615" i="3"/>
  <c r="Q1559" i="3"/>
  <c r="Q1560" i="3"/>
  <c r="Q1561" i="3"/>
  <c r="Q35" i="3"/>
  <c r="Q1562" i="3"/>
  <c r="Q1563" i="3"/>
  <c r="Q1564" i="3"/>
  <c r="Q1565" i="3"/>
  <c r="Q616" i="3"/>
  <c r="Q820" i="3"/>
  <c r="Q384" i="3"/>
  <c r="Q385" i="3"/>
  <c r="Q617" i="3"/>
  <c r="Q36" i="3"/>
  <c r="Q37" i="3"/>
  <c r="Q38" i="3"/>
  <c r="Q963" i="3"/>
  <c r="Q1230" i="3"/>
  <c r="Q821" i="3"/>
  <c r="Q39" i="3"/>
  <c r="Q822" i="3"/>
  <c r="Q40" i="3"/>
  <c r="Q41" i="3"/>
  <c r="Q42" i="3"/>
  <c r="Q1779" i="3"/>
  <c r="Q1566" i="3"/>
  <c r="Q478" i="3"/>
  <c r="Q203" i="3"/>
  <c r="Q1567" i="3"/>
  <c r="Q823" i="3"/>
  <c r="Q1568" i="3"/>
  <c r="Q618" i="3"/>
  <c r="Q964" i="3"/>
  <c r="Q386" i="3"/>
  <c r="Q120" i="3"/>
  <c r="Q43" i="3"/>
  <c r="Q387" i="3"/>
  <c r="Q467" i="3"/>
  <c r="Q1088" i="3"/>
  <c r="Q1231" i="3"/>
  <c r="Q1232" i="3"/>
  <c r="Q479" i="3"/>
  <c r="Q1569" i="3"/>
  <c r="Q1570" i="3"/>
  <c r="Q619" i="3"/>
  <c r="Q1233" i="3"/>
  <c r="Q620" i="3"/>
  <c r="Q1234" i="3"/>
  <c r="Q621" i="3"/>
  <c r="Q622" i="3"/>
  <c r="Q824" i="3"/>
  <c r="Q480" i="3"/>
  <c r="Q825" i="3"/>
  <c r="Q826" i="3"/>
  <c r="Q827" i="3"/>
  <c r="Q1571" i="3"/>
  <c r="Q1572" i="3"/>
  <c r="Q481" i="3"/>
  <c r="Q623" i="3"/>
  <c r="Q1573" i="3"/>
  <c r="Q624" i="3"/>
  <c r="Q44" i="3"/>
  <c r="Q388" i="3"/>
  <c r="Q389" i="3"/>
  <c r="Q390" i="3"/>
  <c r="Q1574" i="3"/>
  <c r="Q1575" i="3"/>
  <c r="Q1576" i="3"/>
  <c r="Q482" i="3"/>
  <c r="Q1577" i="3"/>
  <c r="Q1578" i="3"/>
  <c r="Q1579" i="3"/>
  <c r="Q1580" i="3"/>
  <c r="Q45" i="3"/>
  <c r="Q625" i="3"/>
  <c r="Q1581" i="3"/>
  <c r="Q1582" i="3"/>
  <c r="Q1235" i="3"/>
  <c r="Q1236" i="3"/>
  <c r="Q966" i="3"/>
  <c r="Q1583" i="3"/>
  <c r="Q1584" i="3"/>
  <c r="Q1585" i="3"/>
  <c r="Q967" i="3"/>
  <c r="Q1586" i="3"/>
  <c r="Q1237" i="3"/>
  <c r="Q1238" i="3"/>
  <c r="Q1239" i="3"/>
  <c r="Q968" i="3"/>
  <c r="Q121" i="3"/>
  <c r="Q1587" i="3"/>
  <c r="Q483" i="3"/>
  <c r="Q1240" i="3"/>
  <c r="Q1241" i="3"/>
  <c r="Q1242" i="3"/>
  <c r="Q626" i="3"/>
  <c r="Q391" i="3"/>
  <c r="Q1588" i="3"/>
  <c r="Q1589" i="3"/>
  <c r="Q969" i="3"/>
  <c r="Q627" i="3"/>
  <c r="Q1089" i="3"/>
  <c r="Q1590" i="3"/>
  <c r="Q1591" i="3"/>
  <c r="Q392" i="3"/>
  <c r="Q122" i="3"/>
  <c r="Q1243" i="3"/>
  <c r="Q1244" i="3"/>
  <c r="Q46" i="3"/>
  <c r="Q1592" i="3"/>
  <c r="Q1593" i="3"/>
  <c r="Q1594" i="3"/>
  <c r="Q1595" i="3"/>
  <c r="Q1354" i="3"/>
  <c r="Q204" i="3"/>
  <c r="Q205" i="3"/>
  <c r="Q206" i="3"/>
  <c r="Q1597" i="3"/>
  <c r="Q828" i="3"/>
  <c r="Q628" i="3"/>
  <c r="Q829" i="3"/>
  <c r="Q1598" i="3"/>
  <c r="Q1599" i="3"/>
  <c r="Q1600" i="3"/>
  <c r="Q1601" i="3"/>
  <c r="Q1602" i="3"/>
  <c r="Q1603" i="3"/>
  <c r="Q1604" i="3"/>
  <c r="Q47" i="3"/>
  <c r="Q48" i="3"/>
  <c r="Q1605" i="3"/>
  <c r="Q970" i="3"/>
  <c r="Q1606" i="3"/>
  <c r="Q393" i="3"/>
  <c r="Q1245" i="3"/>
  <c r="Q971" i="3"/>
  <c r="Q49" i="3"/>
  <c r="Q972" i="3"/>
  <c r="Q1607" i="3"/>
  <c r="Q1608" i="3"/>
  <c r="Q973" i="3"/>
  <c r="Q974" i="3"/>
  <c r="Q975" i="3"/>
  <c r="Q123" i="3"/>
  <c r="Q1609" i="3"/>
  <c r="Q1246" i="3"/>
  <c r="Q394" i="3"/>
  <c r="Q1610" i="3"/>
  <c r="Q1611" i="3"/>
  <c r="Q395" i="3"/>
  <c r="Q484" i="3"/>
  <c r="Q50" i="3"/>
  <c r="Q1612" i="3"/>
  <c r="Q1090" i="3"/>
  <c r="Q629" i="3"/>
  <c r="Q1613" i="3"/>
  <c r="Q396" i="3"/>
  <c r="Q1614" i="3"/>
  <c r="Q1091" i="3"/>
  <c r="Q830" i="3"/>
  <c r="Q1615" i="3"/>
  <c r="Q1616" i="3"/>
  <c r="Q1617" i="3"/>
  <c r="Q397" i="3"/>
  <c r="Q398" i="3"/>
  <c r="Q1092" i="3"/>
  <c r="Q1618" i="3"/>
  <c r="Q399" i="3"/>
  <c r="Q1093" i="3"/>
  <c r="Q1619" i="3"/>
  <c r="Q207" i="3"/>
  <c r="Q1620" i="3"/>
  <c r="Q1247" i="3"/>
  <c r="Q208" i="3"/>
  <c r="Q1621" i="3"/>
  <c r="Q1622" i="3"/>
  <c r="Q400" i="3"/>
  <c r="Q209" i="3"/>
  <c r="Q401" i="3"/>
  <c r="Q1623" i="3"/>
  <c r="Q976" i="3"/>
  <c r="Q1248" i="3"/>
  <c r="Q1249" i="3"/>
  <c r="Q210" i="3"/>
  <c r="Q977" i="3"/>
  <c r="Q51" i="3"/>
  <c r="Q124" i="3"/>
  <c r="Q1250" i="3"/>
  <c r="Q630" i="3"/>
  <c r="Q402" i="3"/>
  <c r="Q403" i="3"/>
  <c r="Q1624" i="3"/>
  <c r="Q1251" i="3"/>
  <c r="Q1252" i="3"/>
  <c r="Q1253" i="3"/>
  <c r="Q485" i="3"/>
  <c r="Q486" i="3"/>
  <c r="Q487" i="3"/>
  <c r="Q1254" i="3"/>
  <c r="Q1255" i="3"/>
  <c r="Q1625" i="3"/>
  <c r="Q831" i="3"/>
  <c r="Q1626" i="3"/>
  <c r="Q1094" i="3"/>
  <c r="Q631" i="3"/>
  <c r="Q632" i="3"/>
  <c r="Q832" i="3"/>
  <c r="Q633" i="3"/>
  <c r="Q488" i="3"/>
  <c r="Q634" i="3"/>
  <c r="Q635" i="3"/>
  <c r="Q636" i="3"/>
  <c r="Q637" i="3"/>
  <c r="Q1627" i="3"/>
  <c r="Q125" i="3"/>
  <c r="Q1256" i="3"/>
  <c r="Q1257" i="3"/>
  <c r="Q638" i="3"/>
  <c r="Q1628" i="3"/>
  <c r="Q639" i="3"/>
  <c r="Q640" i="3"/>
  <c r="Q211" i="3"/>
  <c r="Q641" i="3"/>
  <c r="Q978" i="3"/>
  <c r="Q642" i="3"/>
  <c r="Q1258" i="3"/>
  <c r="Q1629" i="3"/>
  <c r="Q833" i="3"/>
  <c r="Q1630" i="3"/>
  <c r="Q1259" i="3"/>
  <c r="Q1631" i="3"/>
  <c r="Q1260" i="3"/>
  <c r="Q1632" i="3"/>
  <c r="Q834" i="3"/>
  <c r="Q643" i="3"/>
  <c r="Q489" i="3"/>
  <c r="Q490" i="3"/>
  <c r="Q979" i="3"/>
  <c r="Q980" i="3"/>
  <c r="Q212" i="3"/>
  <c r="Q1261" i="3"/>
  <c r="Q491" i="3"/>
  <c r="Q213" i="3"/>
  <c r="Q492" i="3"/>
  <c r="Q981" i="3"/>
  <c r="Q493" i="3"/>
  <c r="Q1633" i="3"/>
  <c r="Q214" i="3"/>
  <c r="Q215" i="3"/>
  <c r="Q494" i="3"/>
  <c r="Q216" i="3"/>
  <c r="Q1634" i="3"/>
  <c r="Q982" i="3"/>
  <c r="Q1635" i="3"/>
  <c r="Q983" i="3"/>
  <c r="Q1636" i="3"/>
  <c r="Q495" i="3"/>
  <c r="Q984" i="3"/>
  <c r="Q404" i="3"/>
  <c r="Q835" i="3"/>
  <c r="Q496" i="3"/>
  <c r="Q836" i="3"/>
  <c r="Q837" i="3"/>
  <c r="Q838" i="3"/>
  <c r="Q839" i="3"/>
  <c r="Q217" i="3"/>
  <c r="Q218" i="3"/>
  <c r="Q840" i="3"/>
  <c r="Q219" i="3"/>
  <c r="Q841" i="3"/>
  <c r="Q842" i="3"/>
  <c r="Q497" i="3"/>
  <c r="Q843" i="3"/>
  <c r="Q844" i="3"/>
  <c r="Q845" i="3"/>
  <c r="Q1637" i="3"/>
  <c r="Q498" i="3"/>
  <c r="Q499" i="3"/>
  <c r="Q1262" i="3"/>
  <c r="Q52" i="3"/>
  <c r="Q644" i="3"/>
  <c r="Q1638" i="3"/>
  <c r="Q846" i="3"/>
  <c r="Q847" i="3"/>
  <c r="Q848" i="3"/>
  <c r="Q405" i="3"/>
  <c r="Q849" i="3"/>
  <c r="Q500" i="3"/>
  <c r="Q850" i="3"/>
  <c r="Q501" i="3"/>
  <c r="Q851" i="3"/>
  <c r="Q852" i="3"/>
  <c r="Q126" i="3"/>
  <c r="Q127" i="3"/>
  <c r="Q1639" i="3"/>
  <c r="Q1640" i="3"/>
  <c r="Q645" i="3"/>
  <c r="Q646" i="3"/>
  <c r="Q1641" i="3"/>
  <c r="Q128" i="3"/>
  <c r="Q502" i="3"/>
  <c r="Q1642" i="3"/>
  <c r="Q647" i="3"/>
  <c r="Q648" i="3"/>
  <c r="Q985" i="3"/>
  <c r="Q53" i="3"/>
  <c r="Q220" i="3"/>
  <c r="Q853" i="3"/>
  <c r="Q54" i="3"/>
  <c r="Q649" i="3"/>
  <c r="Q986" i="3"/>
  <c r="Q987" i="3"/>
  <c r="Q1643" i="3"/>
  <c r="Q1644" i="3"/>
  <c r="Q650" i="3"/>
  <c r="Q854" i="3"/>
  <c r="Q1263" i="3"/>
  <c r="Q406" i="3"/>
  <c r="Q1264" i="3"/>
  <c r="Q1645" i="3"/>
  <c r="Q1265" i="3"/>
  <c r="Q1266" i="3"/>
  <c r="Q651" i="3"/>
  <c r="Q855" i="3"/>
  <c r="Q856" i="3"/>
  <c r="Q857" i="3"/>
  <c r="Q503" i="3"/>
  <c r="Q858" i="3"/>
  <c r="Q1646" i="3"/>
  <c r="Q1267" i="3"/>
  <c r="Q859" i="3"/>
  <c r="Q129" i="3"/>
  <c r="Q860" i="3"/>
  <c r="Q861" i="3"/>
  <c r="Q1647" i="3"/>
  <c r="Q862" i="3"/>
  <c r="Q1268" i="3"/>
  <c r="Q1269" i="3"/>
  <c r="Q1270" i="3"/>
  <c r="Q652" i="3"/>
  <c r="Q1271" i="3"/>
  <c r="Q1648" i="3"/>
  <c r="Q988" i="3"/>
  <c r="Q1272" i="3"/>
  <c r="Q1273" i="3"/>
  <c r="Q221" i="3"/>
  <c r="Q1274" i="3"/>
  <c r="Q222" i="3"/>
  <c r="Q1649" i="3"/>
  <c r="Q223" i="3"/>
  <c r="Q1650" i="3"/>
  <c r="Q863" i="3"/>
  <c r="Q1275" i="3"/>
  <c r="Q130" i="3"/>
  <c r="Q131" i="3"/>
  <c r="Q132" i="3"/>
  <c r="Q407" i="3"/>
  <c r="Q1651" i="3"/>
  <c r="Q133" i="3"/>
  <c r="Q864" i="3"/>
  <c r="Q134" i="3"/>
  <c r="Q1652" i="3"/>
  <c r="Q224" i="3"/>
  <c r="Q135" i="3"/>
  <c r="Q1095" i="3"/>
  <c r="Q136" i="3"/>
  <c r="Q1276" i="3"/>
  <c r="Q137" i="3"/>
  <c r="Q408" i="3"/>
  <c r="Q138" i="3"/>
  <c r="Q409" i="3"/>
  <c r="Q989" i="3"/>
  <c r="Q653" i="3"/>
  <c r="Q225" i="3"/>
  <c r="Q1277" i="3"/>
  <c r="Q504" i="3"/>
  <c r="Q1653" i="3"/>
  <c r="Q990" i="3"/>
  <c r="Q139" i="3"/>
  <c r="Q410" i="3"/>
  <c r="Q226" i="3"/>
  <c r="Q991" i="3"/>
  <c r="Q1654" i="3"/>
  <c r="Q1655" i="3"/>
  <c r="Q227" i="3"/>
  <c r="Q140" i="3"/>
  <c r="Q141" i="3"/>
  <c r="Q1656" i="3"/>
  <c r="Q865" i="3"/>
  <c r="Q142" i="3"/>
  <c r="Q1278" i="3"/>
  <c r="Q1657" i="3"/>
  <c r="Q866" i="3"/>
  <c r="Q1658" i="3"/>
  <c r="Q1659" i="3"/>
  <c r="Q1660" i="3"/>
  <c r="Q1279" i="3"/>
  <c r="Q1661" i="3"/>
  <c r="Q867" i="3"/>
  <c r="Q1280" i="3"/>
  <c r="Q1662" i="3"/>
  <c r="Q1663" i="3"/>
  <c r="Q228" i="3"/>
  <c r="Q868" i="3"/>
  <c r="Q229" i="3"/>
  <c r="Q1281" i="3"/>
  <c r="Q869" i="3"/>
  <c r="Q1664" i="3"/>
  <c r="Q1665" i="3"/>
  <c r="Q1282" i="3"/>
  <c r="Q1283" i="3"/>
  <c r="Q1284" i="3"/>
  <c r="Q230" i="3"/>
  <c r="Q992" i="3"/>
  <c r="Q1666" i="3"/>
  <c r="Q1667" i="3"/>
  <c r="Q505" i="3"/>
  <c r="Q1285" i="3"/>
  <c r="Q55" i="3"/>
  <c r="Q1668" i="3"/>
  <c r="Q1669" i="3"/>
  <c r="Q56" i="3"/>
  <c r="Q1286" i="3"/>
  <c r="Q1670" i="3"/>
  <c r="Q1671" i="3"/>
  <c r="Q993" i="3"/>
  <c r="Q1287" i="3"/>
  <c r="Q57" i="3"/>
  <c r="Q1672" i="3"/>
  <c r="Q994" i="3"/>
  <c r="Q870" i="3"/>
  <c r="Q1288" i="3"/>
  <c r="Q871" i="3"/>
  <c r="Q1289" i="3"/>
  <c r="Q872" i="3"/>
  <c r="Q873" i="3"/>
  <c r="Q874" i="3"/>
  <c r="Q1290" i="3"/>
  <c r="Q524" i="3"/>
  <c r="Q58" i="3"/>
  <c r="Q654" i="3"/>
  <c r="Q655" i="3"/>
  <c r="Q1292" i="3"/>
  <c r="Q1293" i="3"/>
  <c r="Q1294" i="3"/>
  <c r="Q1096" i="3"/>
  <c r="Q656" i="3"/>
  <c r="Q231" i="3"/>
  <c r="Q59" i="3"/>
  <c r="Q1295" i="3"/>
  <c r="Q1296" i="3"/>
  <c r="Q1297" i="3"/>
  <c r="Q1298" i="3"/>
  <c r="Q60" i="3"/>
  <c r="Q506" i="3"/>
  <c r="Q657" i="3"/>
  <c r="Q875" i="3"/>
  <c r="Q1299" i="3"/>
  <c r="Q1300" i="3"/>
  <c r="Q1301" i="3"/>
  <c r="Q876" i="3"/>
  <c r="Q1302" i="3"/>
  <c r="Q507" i="3"/>
  <c r="Q1673" i="3"/>
  <c r="Q658" i="3"/>
  <c r="Q877" i="3"/>
  <c r="Q878" i="3"/>
  <c r="Q659" i="3"/>
  <c r="Q1303" i="3"/>
  <c r="Q143" i="3"/>
  <c r="Q1304" i="3"/>
  <c r="Q1674" i="3"/>
  <c r="Q1675" i="3"/>
  <c r="Q1676" i="3"/>
  <c r="Q1677" i="3"/>
  <c r="Q1361" i="3"/>
  <c r="Q1679" i="3"/>
  <c r="Q411" i="3"/>
  <c r="Q477" i="3"/>
  <c r="Q1305" i="3"/>
  <c r="Q144" i="3"/>
  <c r="Q145" i="3"/>
  <c r="Q1680" i="3"/>
  <c r="Q525" i="3"/>
  <c r="Q996" i="3"/>
  <c r="Q526" i="3"/>
  <c r="Q508" i="3"/>
  <c r="Q879" i="3"/>
  <c r="Q232" i="3"/>
  <c r="Q1308" i="3"/>
  <c r="Q1309" i="3"/>
  <c r="Q1681" i="3"/>
  <c r="Q1310" i="3"/>
  <c r="Q1682" i="3"/>
  <c r="Q1683" i="3"/>
  <c r="Q997" i="3"/>
  <c r="Q412" i="3"/>
  <c r="Q1684" i="3"/>
  <c r="Q1685" i="3"/>
  <c r="Q1311" i="3"/>
  <c r="Q1312" i="3"/>
  <c r="Q1313" i="3"/>
  <c r="Q1314" i="3"/>
  <c r="Q1315" i="3"/>
  <c r="Q1686" i="3"/>
  <c r="Q1316" i="3"/>
  <c r="Q1317" i="3"/>
  <c r="Q998" i="3"/>
  <c r="Q1318" i="3"/>
  <c r="Q1319" i="3"/>
  <c r="Q1320" i="3"/>
  <c r="Q1687" i="3"/>
  <c r="Q1321" i="3"/>
  <c r="Q1688" i="3"/>
  <c r="Q1689" i="3"/>
  <c r="Q1690" i="3"/>
  <c r="Q1322" i="3"/>
  <c r="Q1691" i="3"/>
  <c r="Q999" i="3"/>
  <c r="Q1692" i="3"/>
  <c r="Q1323" i="3"/>
  <c r="Q509" i="3"/>
  <c r="Q1693" i="3"/>
  <c r="Q1694" i="3"/>
  <c r="Q1324" i="3"/>
  <c r="Q1695" i="3"/>
  <c r="Q1325" i="3"/>
  <c r="Q880" i="3"/>
  <c r="Q881" i="3"/>
  <c r="Q1326" i="3"/>
  <c r="Q1327" i="3"/>
  <c r="Q1000" i="3"/>
  <c r="Q146" i="3"/>
  <c r="Q413" i="3"/>
  <c r="Q414" i="3"/>
  <c r="Q1001" i="3"/>
  <c r="Q1002" i="3"/>
  <c r="Q1328" i="3"/>
  <c r="Q1329" i="3"/>
  <c r="Q1330" i="3"/>
  <c r="Q660" i="3"/>
  <c r="Q1003" i="3"/>
  <c r="Q661" i="3"/>
  <c r="Q662" i="3"/>
  <c r="Q1331" i="3"/>
  <c r="Q1332" i="3"/>
  <c r="Q1333" i="3"/>
  <c r="Q147" i="3"/>
  <c r="Q1334" i="3"/>
  <c r="Q882" i="3"/>
  <c r="Q1335" i="3"/>
  <c r="Q233" i="3"/>
  <c r="Q415" i="3"/>
  <c r="Q234" i="3"/>
  <c r="Q61" i="3"/>
  <c r="Q663" i="3"/>
  <c r="Q62" i="3"/>
  <c r="Q1004" i="3"/>
  <c r="Q416" i="3"/>
  <c r="Q235" i="3"/>
  <c r="Q1696" i="3"/>
  <c r="Q1697" i="3"/>
  <c r="Q1336" i="3"/>
  <c r="Q510" i="3"/>
  <c r="Q664" i="3"/>
  <c r="Q417" i="3"/>
  <c r="Q665" i="3"/>
  <c r="Q236" i="3"/>
  <c r="Q418" i="3"/>
  <c r="Q148" i="3"/>
  <c r="Q419" i="3"/>
  <c r="Q666" i="3"/>
  <c r="Q667" i="3"/>
  <c r="Q1698" i="3"/>
  <c r="Q668" i="3"/>
  <c r="Q63" i="3"/>
  <c r="Q669" i="3"/>
  <c r="Q64" i="3"/>
  <c r="Q65" i="3"/>
  <c r="Q1005" i="3"/>
  <c r="Q420" i="3"/>
  <c r="Q670" i="3"/>
  <c r="Q671" i="3"/>
  <c r="Q66" i="3"/>
  <c r="Q421" i="3"/>
  <c r="Q1006" i="3"/>
  <c r="Q883" i="3"/>
  <c r="Q884" i="3"/>
  <c r="Q511" i="3"/>
  <c r="Q67" i="3"/>
  <c r="Q672" i="3"/>
  <c r="Q1699" i="3"/>
  <c r="Q673" i="3"/>
  <c r="Q885" i="3"/>
  <c r="Q886" i="3"/>
  <c r="Q1007" i="3"/>
  <c r="Q422" i="3"/>
  <c r="Q1700" i="3"/>
  <c r="Q887" i="3"/>
  <c r="Q888" i="3"/>
  <c r="Q1701" i="3"/>
  <c r="Q1097" i="3"/>
  <c r="Q1702" i="3"/>
  <c r="Q889" i="3"/>
  <c r="Q890" i="3"/>
  <c r="Q1703" i="3"/>
  <c r="Q1704" i="3"/>
  <c r="Q423" i="3"/>
  <c r="Q1705" i="3"/>
  <c r="Q1706" i="3"/>
  <c r="Q1707" i="3"/>
  <c r="Q1708" i="3"/>
  <c r="Q424" i="3"/>
  <c r="Q425" i="3"/>
  <c r="Q149" i="3"/>
  <c r="Q426" i="3"/>
  <c r="Q674" i="3"/>
  <c r="Q1709" i="3"/>
  <c r="Q1710" i="3"/>
  <c r="Q891" i="3"/>
  <c r="Q68" i="3"/>
  <c r="Q427" i="3"/>
  <c r="Q1098" i="3"/>
  <c r="Q428" i="3"/>
  <c r="Q512" i="3"/>
  <c r="Q513" i="3"/>
  <c r="Q69" i="3"/>
  <c r="Q892" i="3"/>
  <c r="Q893" i="3"/>
  <c r="Q429" i="3"/>
  <c r="Q1711" i="3"/>
  <c r="Q1712" i="3"/>
  <c r="Q430" i="3"/>
  <c r="Q675" i="3"/>
  <c r="Q431" i="3"/>
  <c r="Q432" i="3"/>
  <c r="Q894" i="3"/>
  <c r="Q1713" i="3"/>
  <c r="Q1714" i="3"/>
  <c r="Q1715" i="3"/>
  <c r="Q1716" i="3"/>
  <c r="Q1717" i="3"/>
  <c r="Q1718" i="3"/>
  <c r="Q1008" i="3"/>
  <c r="Q1719" i="3"/>
  <c r="Q1720" i="3"/>
  <c r="Q1721" i="3"/>
  <c r="Q895" i="3"/>
  <c r="Q1722" i="3"/>
  <c r="Q896" i="3"/>
  <c r="Q1723" i="3"/>
  <c r="Q1337" i="3"/>
  <c r="Q676" i="3"/>
  <c r="Q1338" i="3"/>
  <c r="Q897" i="3"/>
  <c r="Q1724" i="3"/>
  <c r="Q1339" i="3"/>
  <c r="Q1340" i="3"/>
  <c r="Q1009" i="3"/>
  <c r="Q1010" i="3"/>
  <c r="Q433" i="3"/>
  <c r="Q237" i="3"/>
  <c r="Q898" i="3"/>
  <c r="Q1725" i="3"/>
  <c r="Q677" i="3"/>
  <c r="Q1341" i="3"/>
  <c r="Q1726" i="3"/>
  <c r="Q1011" i="3"/>
  <c r="Q1727" i="3"/>
  <c r="Q1728" i="3"/>
  <c r="Q678" i="3"/>
  <c r="Q523" i="3"/>
  <c r="Q1729" i="3"/>
  <c r="Q1730" i="3"/>
  <c r="Q434" i="3"/>
  <c r="Q1342" i="3"/>
  <c r="Q514" i="3"/>
  <c r="Q515" i="3"/>
  <c r="Q1343" i="3"/>
  <c r="Q899" i="3"/>
  <c r="Q900" i="3"/>
  <c r="Q516" i="3"/>
  <c r="Q679" i="3"/>
  <c r="Q1731" i="3"/>
  <c r="Q680" i="3"/>
  <c r="Q1732" i="3"/>
  <c r="Q1344" i="3"/>
  <c r="Q517" i="3"/>
  <c r="Q518" i="3"/>
  <c r="Q519" i="3"/>
  <c r="Q520" i="3"/>
  <c r="Q521" i="3"/>
  <c r="Q1345" i="3"/>
  <c r="Q1013" i="3"/>
  <c r="Q681" i="3"/>
  <c r="Q1346" i="3"/>
  <c r="Q1733" i="3"/>
  <c r="Q1014" i="3"/>
  <c r="Q70" i="3"/>
  <c r="Q1734" i="3"/>
  <c r="Q1015" i="3"/>
  <c r="Q682" i="3"/>
  <c r="Q1735" i="3"/>
  <c r="Q683" i="3"/>
  <c r="Q1736" i="3"/>
  <c r="Q684" i="3"/>
  <c r="Q1737" i="3"/>
  <c r="Q685" i="3"/>
  <c r="Q435" i="3"/>
  <c r="Q1738" i="3"/>
  <c r="Q1739" i="3"/>
  <c r="Q1740" i="3"/>
  <c r="Q238" i="3"/>
  <c r="Q522" i="3"/>
  <c r="Q239" i="3"/>
  <c r="Q1099" i="3"/>
  <c r="Q240" i="3"/>
  <c r="Q1347" i="3"/>
  <c r="Q686" i="3"/>
  <c r="Q241" i="3"/>
  <c r="Q242" i="3"/>
  <c r="Q243" i="3"/>
  <c r="Q436" i="3"/>
  <c r="Q244" i="3"/>
  <c r="Q245" i="3"/>
  <c r="Q246" i="3"/>
  <c r="Q247" i="3"/>
  <c r="Q1348" i="3"/>
  <c r="Q1307" i="3"/>
  <c r="Q248" i="3"/>
  <c r="Q687" i="3"/>
  <c r="Q688" i="3"/>
  <c r="Q1741" i="3"/>
  <c r="Q1742" i="3"/>
  <c r="Q689" i="3"/>
  <c r="Q437" i="3"/>
  <c r="Q249" i="3"/>
  <c r="Q250" i="3"/>
  <c r="Q251" i="3"/>
  <c r="Q252" i="3"/>
  <c r="Q253" i="3"/>
  <c r="Q254" i="3"/>
  <c r="Q1349" i="3"/>
  <c r="Q1350" i="3"/>
  <c r="Q1743" i="3"/>
  <c r="Q1744" i="3"/>
  <c r="Q1016" i="3"/>
  <c r="Q1017" i="3"/>
  <c r="Q965" i="3"/>
  <c r="Q1745" i="3"/>
  <c r="Q690" i="3"/>
  <c r="Q691" i="3"/>
  <c r="Q692" i="3"/>
  <c r="Q71" i="3"/>
  <c r="Q1018" i="3"/>
  <c r="Q72" i="3"/>
  <c r="Q1019" i="3"/>
  <c r="Q1020" i="3"/>
  <c r="Q1021" i="3"/>
  <c r="Q1022" i="3"/>
  <c r="Q1351" i="3"/>
  <c r="Q1023" i="3"/>
  <c r="Q1024" i="3"/>
  <c r="Q1746" i="3"/>
  <c r="Q1747" i="3"/>
  <c r="Q693" i="3"/>
  <c r="Q995" i="3"/>
  <c r="Q694" i="3"/>
  <c r="Q1012" i="3"/>
  <c r="Q695" i="3"/>
  <c r="Q1291" i="3"/>
  <c r="Q696" i="3"/>
  <c r="Q1352" i="3"/>
  <c r="Q1355" i="3"/>
  <c r="Q1748" i="3"/>
  <c r="Q1356" i="3"/>
  <c r="Q73" i="3"/>
  <c r="Q1357" i="3"/>
  <c r="Q697" i="3"/>
  <c r="Q698" i="3"/>
  <c r="Q255" i="3"/>
  <c r="Q699" i="3"/>
  <c r="Q700" i="3"/>
  <c r="Q901" i="3"/>
  <c r="Q74" i="3"/>
  <c r="Q701" i="3"/>
  <c r="Q1358" i="3"/>
  <c r="Q1353" i="3"/>
  <c r="Q1359" i="3"/>
  <c r="Q702" i="3"/>
  <c r="Q703" i="3"/>
  <c r="Q150" i="3"/>
  <c r="Q704" i="3"/>
  <c r="Q75" i="3"/>
  <c r="Q705" i="3"/>
  <c r="Q1100" i="3"/>
  <c r="Q706" i="3"/>
  <c r="Q707" i="3"/>
  <c r="Q1360" i="3"/>
  <c r="Q438" i="3"/>
  <c r="Q1749" i="3"/>
  <c r="Q1750" i="3"/>
  <c r="Q1751" i="3"/>
  <c r="Q1306" i="3"/>
  <c r="Q1362" i="3"/>
  <c r="Q1101" i="3"/>
  <c r="Q439" i="3"/>
  <c r="Q1752" i="3"/>
  <c r="Q1753" i="3"/>
  <c r="Q1754" i="3"/>
  <c r="Q1755" i="3"/>
  <c r="Q1756" i="3"/>
  <c r="Q708" i="3"/>
  <c r="Q902" i="3"/>
  <c r="Q76" i="3"/>
  <c r="Q1757" i="3"/>
  <c r="Q256" i="3"/>
  <c r="Q77" i="3"/>
  <c r="Q903" i="3"/>
  <c r="Q904" i="3"/>
  <c r="Q905" i="3"/>
  <c r="Q906" i="3"/>
  <c r="Q709" i="3"/>
  <c r="Q710" i="3"/>
  <c r="Q711" i="3"/>
  <c r="Q712" i="3"/>
  <c r="Q257" i="3"/>
  <c r="Q713" i="3"/>
  <c r="Q907" i="3"/>
  <c r="Q1758" i="3"/>
  <c r="Q1759" i="3"/>
  <c r="Q1760" i="3"/>
  <c r="Q1102" i="3"/>
  <c r="Q78" i="3"/>
  <c r="Q440" i="3"/>
  <c r="Q1761" i="3"/>
  <c r="Q1762" i="3"/>
  <c r="Q1763" i="3"/>
  <c r="Q714" i="3"/>
  <c r="Q908" i="3"/>
  <c r="Q1025" i="3"/>
  <c r="Q909" i="3"/>
  <c r="Q715" i="3"/>
  <c r="Q1764" i="3"/>
  <c r="Q716" i="3"/>
  <c r="Q441" i="3"/>
  <c r="Q717" i="3"/>
  <c r="Q718" i="3"/>
  <c r="Q719" i="3"/>
  <c r="Q720" i="3"/>
  <c r="Q721" i="3"/>
  <c r="Q1363" i="3"/>
  <c r="Q722" i="3"/>
  <c r="Q1765" i="3"/>
  <c r="Q1766" i="3"/>
  <c r="Q1767" i="3"/>
  <c r="Q910" i="3"/>
  <c r="Q911" i="3"/>
  <c r="Q1103" i="3"/>
  <c r="Q1768" i="3"/>
  <c r="Q1769" i="3"/>
  <c r="Q1770" i="3"/>
  <c r="Q1771" i="3"/>
  <c r="Q1364" i="3"/>
  <c r="Q151" i="3"/>
  <c r="Q723" i="3"/>
  <c r="Q1772" i="3"/>
  <c r="Q724" i="3"/>
  <c r="Q1365" i="3"/>
  <c r="Q527" i="3"/>
  <c r="Q258" i="3"/>
  <c r="Q725" i="3"/>
  <c r="Q442" i="3"/>
  <c r="Q1366" i="3"/>
  <c r="Q1773" i="3"/>
  <c r="Q259" i="3"/>
  <c r="Q1774" i="3"/>
  <c r="Q260" i="3"/>
  <c r="Q726" i="3"/>
  <c r="Q1367" i="3"/>
  <c r="Q1368" i="3"/>
  <c r="Q1775" i="3"/>
  <c r="Q1776" i="3"/>
  <c r="Q1777" i="3"/>
  <c r="Q1778" i="3"/>
  <c r="Q727" i="3"/>
  <c r="Q261" i="3"/>
  <c r="Q79" i="3"/>
  <c r="Q152" i="3"/>
  <c r="Q1104" i="3"/>
  <c r="Q1596" i="3"/>
  <c r="Q262" i="3"/>
  <c r="Q1369" i="3"/>
  <c r="Q263" i="3"/>
  <c r="Q264" i="3"/>
  <c r="Q1780" i="3"/>
  <c r="Q265" i="3"/>
  <c r="Q266" i="3"/>
  <c r="Q267" i="3"/>
  <c r="Q268" i="3"/>
  <c r="Q269" i="3"/>
  <c r="Q270" i="3"/>
  <c r="Q271" i="3"/>
  <c r="Q272" i="3"/>
  <c r="Q528" i="3"/>
  <c r="Q728" i="3"/>
  <c r="Q729" i="3"/>
  <c r="Q153" i="3"/>
  <c r="Q154" i="3"/>
  <c r="Q1105" i="3"/>
  <c r="Q273" i="3"/>
  <c r="Q443" i="3"/>
  <c r="Q155" i="3"/>
  <c r="Q1026" i="3"/>
  <c r="Q274" i="3"/>
  <c r="Q275" i="3"/>
  <c r="Q730" i="3"/>
  <c r="Q444" i="3"/>
  <c r="Q276" i="3"/>
  <c r="Q731" i="3"/>
  <c r="Q445" i="3"/>
  <c r="Q732" i="3"/>
  <c r="Q1370" i="3"/>
  <c r="Q277" i="3"/>
  <c r="Q278" i="3"/>
  <c r="Q279" i="3"/>
  <c r="Q280" i="3"/>
  <c r="Q281" i="3"/>
  <c r="Q282" i="3"/>
  <c r="Q283" i="3"/>
  <c r="Q1781" i="3"/>
  <c r="Q284" i="3"/>
  <c r="Q285" i="3"/>
  <c r="Q1027" i="3"/>
  <c r="Q286" i="3"/>
  <c r="Q733" i="3"/>
  <c r="Q734" i="3"/>
  <c r="Q912" i="3"/>
  <c r="Q735" i="3"/>
  <c r="Q736" i="3"/>
  <c r="Q737" i="3"/>
  <c r="Q738" i="3"/>
  <c r="Q739" i="3"/>
  <c r="Q287" i="3"/>
  <c r="Q740" i="3"/>
  <c r="Q288" i="3"/>
  <c r="Q1371" i="3"/>
  <c r="Q1372" i="3"/>
  <c r="Q1028" i="3"/>
  <c r="Q741" i="3"/>
  <c r="Q1373" i="3"/>
  <c r="Q742" i="3"/>
  <c r="Q743" i="3"/>
  <c r="Q80" i="3"/>
  <c r="Q1374" i="3"/>
  <c r="Q289" i="3"/>
  <c r="Q81" i="3"/>
  <c r="Q1375" i="3"/>
  <c r="Q290" i="3"/>
  <c r="Q1376" i="3"/>
  <c r="Q1377" i="3"/>
  <c r="Q1378" i="3"/>
  <c r="Q1379" i="3"/>
  <c r="Q1380" i="3"/>
  <c r="Q291" i="3"/>
  <c r="Q1106" i="3"/>
  <c r="Q1381" i="3"/>
  <c r="Q292" i="3"/>
  <c r="Q293" i="3"/>
  <c r="Q294" i="3"/>
  <c r="Q295" i="3"/>
  <c r="Q296" i="3"/>
  <c r="Q1382" i="3"/>
  <c r="Q297" i="3"/>
  <c r="Q298" i="3"/>
  <c r="Q1383" i="3"/>
  <c r="Q1384" i="3"/>
  <c r="Q1385" i="3"/>
  <c r="Q1386" i="3"/>
  <c r="Q1387" i="3"/>
  <c r="Q1388" i="3"/>
  <c r="Q299" i="3"/>
  <c r="Q300" i="3"/>
  <c r="Q1389" i="3"/>
  <c r="Q1390" i="3"/>
  <c r="Q1391" i="3"/>
  <c r="Q1392" i="3"/>
  <c r="Q1393" i="3"/>
  <c r="Q1394" i="3"/>
  <c r="Q1395" i="3"/>
  <c r="Q1029" i="3"/>
  <c r="Q1030" i="3"/>
  <c r="Q1396" i="3"/>
  <c r="Q1031" i="3"/>
  <c r="Q301" i="3"/>
  <c r="Q156" i="3"/>
  <c r="Q1397" i="3"/>
  <c r="Q1398" i="3"/>
  <c r="Q1032" i="3"/>
  <c r="Q1033" i="3"/>
  <c r="Q1034" i="3"/>
  <c r="Q1782" i="3"/>
  <c r="Q1399" i="3"/>
  <c r="Q1400" i="3"/>
  <c r="Q1783" i="3"/>
  <c r="Q1401" i="3"/>
  <c r="Q744" i="3"/>
  <c r="Q302" i="3"/>
  <c r="Q1784" i="3"/>
  <c r="Q1402" i="3"/>
  <c r="Q157" i="3"/>
  <c r="Q1035" i="3"/>
  <c r="Q1036" i="3"/>
  <c r="Q158" i="3"/>
  <c r="Q159" i="3"/>
  <c r="Q1037" i="3"/>
  <c r="Q1785" i="3"/>
  <c r="Q160" i="3"/>
  <c r="Q1038" i="3"/>
  <c r="Q529" i="3"/>
  <c r="Q1786" i="3"/>
  <c r="Q1403" i="3"/>
  <c r="Q1787" i="3"/>
  <c r="Q446" i="3"/>
  <c r="Q1404" i="3"/>
  <c r="Q745" i="3"/>
  <c r="Q1039" i="3"/>
  <c r="Q1788" i="3"/>
  <c r="Q1040" i="3"/>
  <c r="Q1107" i="3"/>
  <c r="Q1041" i="3"/>
  <c r="Q1789" i="3"/>
  <c r="Q1042" i="3"/>
  <c r="Q303" i="3"/>
  <c r="Q161" i="3"/>
  <c r="Q1790" i="3"/>
  <c r="Q1791" i="3"/>
  <c r="Q1792" i="3"/>
  <c r="Q1405" i="3"/>
  <c r="Q1406" i="3"/>
  <c r="Q447" i="3"/>
  <c r="Q448" i="3"/>
  <c r="Q449" i="3"/>
  <c r="Q746" i="3"/>
  <c r="Q1043" i="3"/>
  <c r="Q82" i="3"/>
  <c r="Q450" i="3"/>
  <c r="Q747" i="3"/>
  <c r="Q748" i="3"/>
  <c r="Q1793" i="3"/>
  <c r="Q304" i="3"/>
  <c r="Q1794" i="3"/>
  <c r="Q1795" i="3"/>
  <c r="Q1407" i="3"/>
  <c r="Q1408" i="3"/>
  <c r="Q749" i="3"/>
  <c r="Q305" i="3"/>
  <c r="Q1796" i="3"/>
  <c r="Q1044" i="3"/>
  <c r="Q1409" i="3"/>
  <c r="Q1045" i="3"/>
  <c r="Q750" i="3"/>
  <c r="Q451" i="3"/>
  <c r="Q913" i="3"/>
  <c r="Q1797" i="3"/>
  <c r="Q1798" i="3"/>
  <c r="Q452" i="3"/>
  <c r="Q453" i="3"/>
  <c r="Q751" i="3"/>
  <c r="Q1799" i="3"/>
  <c r="Q752" i="3"/>
  <c r="Q1800" i="3"/>
  <c r="Q914" i="3"/>
  <c r="Q753" i="3"/>
  <c r="Q754" i="3"/>
  <c r="Q1046" i="3"/>
  <c r="Q1801" i="3"/>
  <c r="Q1047" i="3"/>
  <c r="Q1802" i="3"/>
  <c r="Q1410" i="3"/>
  <c r="Q1411" i="3"/>
  <c r="Q454" i="3"/>
  <c r="Q1803" i="3"/>
  <c r="Q915" i="3"/>
  <c r="Q1804" i="3"/>
  <c r="Q530" i="3"/>
  <c r="Q306" i="3"/>
  <c r="Q162" i="3"/>
  <c r="Q755" i="3"/>
  <c r="Q1412" i="3"/>
  <c r="Q1805" i="3"/>
  <c r="Q1806" i="3"/>
  <c r="Q1807" i="3"/>
  <c r="Q1808" i="3"/>
  <c r="Q1413" i="3"/>
  <c r="Q1809" i="3"/>
  <c r="Q531" i="3"/>
  <c r="Q1810" i="3"/>
  <c r="Q1811" i="3"/>
  <c r="Q1812" i="3"/>
  <c r="Q1813" i="3"/>
  <c r="Q307" i="3"/>
  <c r="Q308" i="3"/>
  <c r="Q1814" i="3"/>
  <c r="Q1815" i="3"/>
  <c r="Q309" i="3"/>
  <c r="Q310" i="3"/>
  <c r="Q311" i="3"/>
  <c r="Q83" i="3"/>
  <c r="Q312" i="3"/>
  <c r="Q163" i="3"/>
  <c r="Q1816" i="3"/>
  <c r="Q313" i="3"/>
  <c r="Q1817" i="3"/>
  <c r="Q1818" i="3"/>
  <c r="Q455" i="3"/>
  <c r="Q1819" i="3"/>
  <c r="Q1414" i="3"/>
  <c r="Q1048" i="3"/>
  <c r="Q1820" i="3"/>
  <c r="Q1821" i="3"/>
  <c r="Q1822" i="3"/>
  <c r="Q314" i="3"/>
  <c r="Q315" i="3"/>
  <c r="Q1049" i="3"/>
  <c r="Q1050" i="3"/>
  <c r="Q84" i="3"/>
  <c r="Q1823" i="3"/>
  <c r="Q1824" i="3"/>
  <c r="Q1051" i="3"/>
  <c r="Q1825" i="3"/>
  <c r="Q1826" i="3"/>
  <c r="Q1052" i="3"/>
  <c r="Q1827" i="3"/>
  <c r="Q1053" i="3"/>
  <c r="Q316" i="3"/>
  <c r="Q317" i="3"/>
  <c r="Q1054" i="3"/>
  <c r="Q1055" i="3"/>
  <c r="Q1056" i="3"/>
  <c r="Q1057" i="3"/>
  <c r="Q1058" i="3"/>
  <c r="Q1059" i="3"/>
  <c r="Q756" i="3"/>
  <c r="Q318" i="3"/>
  <c r="Q319" i="3"/>
  <c r="Q757" i="3"/>
  <c r="Q320" i="3"/>
  <c r="Q758" i="3"/>
  <c r="Q1828" i="3"/>
  <c r="Q321" i="3"/>
  <c r="Q759" i="3"/>
  <c r="Q760" i="3"/>
  <c r="Q1415" i="3"/>
  <c r="Q322" i="3"/>
  <c r="Q761" i="3"/>
  <c r="Q1416" i="3"/>
  <c r="Q762" i="3"/>
  <c r="Q1060" i="3"/>
  <c r="Q1061" i="3"/>
  <c r="Q323" i="3"/>
  <c r="Q164" i="3"/>
  <c r="Q1062" i="3"/>
  <c r="Q165" i="3"/>
  <c r="Q1063" i="3"/>
  <c r="Q166" i="3"/>
  <c r="Q1108" i="3"/>
  <c r="Q1109" i="3"/>
  <c r="Q1064" i="3"/>
  <c r="Q1417" i="3"/>
  <c r="Q763" i="3"/>
  <c r="Q167" i="3"/>
  <c r="Q532" i="3"/>
  <c r="Q533" i="3"/>
  <c r="Q764" i="3"/>
  <c r="Q1418" i="3"/>
  <c r="Q765" i="3"/>
  <c r="Q1065" i="3"/>
  <c r="Q766" i="3"/>
  <c r="Q534" i="3"/>
  <c r="Q535" i="3"/>
  <c r="Q1829" i="3"/>
  <c r="Q1830" i="3"/>
  <c r="Q1419" i="3"/>
  <c r="Q536" i="3"/>
  <c r="Q1066" i="3"/>
  <c r="Q168" i="3"/>
  <c r="Q456" i="3"/>
  <c r="Q537" i="3"/>
  <c r="Q538" i="3"/>
  <c r="Q1420" i="3"/>
  <c r="Q1421" i="3"/>
  <c r="Q1831" i="3"/>
  <c r="Q539" i="3"/>
  <c r="Q1832" i="3"/>
  <c r="Q1833" i="3"/>
  <c r="Q1422" i="3"/>
  <c r="Q767" i="3"/>
  <c r="Q85" i="3"/>
  <c r="Q1834" i="3"/>
  <c r="Q768" i="3"/>
  <c r="Q1835" i="3"/>
  <c r="C18" i="13"/>
  <c r="C20" i="13"/>
  <c r="C19" i="13"/>
  <c r="C21" i="13"/>
  <c r="C17" i="13"/>
  <c r="S137" i="3" l="1"/>
  <c r="T137" i="3" s="1"/>
  <c r="U137" i="3"/>
  <c r="V137" i="3" s="1"/>
  <c r="W137" i="3"/>
  <c r="X137" i="3"/>
  <c r="S1756" i="3" l="1"/>
  <c r="T1756" i="3" s="1"/>
  <c r="S708" i="3"/>
  <c r="T708" i="3" s="1"/>
  <c r="S902" i="3"/>
  <c r="T902" i="3" s="1"/>
  <c r="S76" i="3"/>
  <c r="T76" i="3" s="1"/>
  <c r="S1757" i="3"/>
  <c r="S256" i="3"/>
  <c r="T256" i="3" s="1"/>
  <c r="S77" i="3"/>
  <c r="T77" i="3" s="1"/>
  <c r="S903" i="3"/>
  <c r="T903" i="3" s="1"/>
  <c r="S904" i="3"/>
  <c r="T904" i="3" s="1"/>
  <c r="S905" i="3"/>
  <c r="T905" i="3" s="1"/>
  <c r="S906" i="3"/>
  <c r="T906" i="3" s="1"/>
  <c r="S709" i="3"/>
  <c r="T709" i="3" s="1"/>
  <c r="S710" i="3"/>
  <c r="T710" i="3" s="1"/>
  <c r="S711" i="3"/>
  <c r="T711" i="3" s="1"/>
  <c r="S712" i="3"/>
  <c r="T712" i="3" s="1"/>
  <c r="S257" i="3"/>
  <c r="T257" i="3" s="1"/>
  <c r="S713" i="3"/>
  <c r="T713" i="3" s="1"/>
  <c r="S907" i="3"/>
  <c r="T907" i="3" s="1"/>
  <c r="S1758" i="3"/>
  <c r="T1758" i="3" s="1"/>
  <c r="S1759" i="3"/>
  <c r="T1759" i="3" s="1"/>
  <c r="S1760" i="3"/>
  <c r="T1760" i="3" s="1"/>
  <c r="S1102" i="3"/>
  <c r="T1102" i="3" s="1"/>
  <c r="S78" i="3"/>
  <c r="T78" i="3" s="1"/>
  <c r="S440" i="3"/>
  <c r="T440" i="3" s="1"/>
  <c r="S1761" i="3"/>
  <c r="T1761" i="3" s="1"/>
  <c r="S1762" i="3"/>
  <c r="T1762" i="3" s="1"/>
  <c r="S1763" i="3"/>
  <c r="T1763" i="3" s="1"/>
  <c r="S714" i="3"/>
  <c r="T714" i="3" s="1"/>
  <c r="S908" i="3"/>
  <c r="T908" i="3" s="1"/>
  <c r="S1025" i="3"/>
  <c r="T1025" i="3" s="1"/>
  <c r="S909" i="3"/>
  <c r="T909" i="3" s="1"/>
  <c r="S715" i="3"/>
  <c r="T715" i="3" s="1"/>
  <c r="S1764" i="3"/>
  <c r="T1764" i="3" s="1"/>
  <c r="S716" i="3"/>
  <c r="T716" i="3" s="1"/>
  <c r="S441" i="3"/>
  <c r="T441" i="3" s="1"/>
  <c r="S717" i="3"/>
  <c r="T717" i="3" s="1"/>
  <c r="S718" i="3"/>
  <c r="T718" i="3" s="1"/>
  <c r="S719" i="3"/>
  <c r="T719" i="3" s="1"/>
  <c r="S720" i="3"/>
  <c r="T720" i="3" s="1"/>
  <c r="S721" i="3"/>
  <c r="T721" i="3" s="1"/>
  <c r="S1363" i="3"/>
  <c r="T1363" i="3" s="1"/>
  <c r="S722" i="3"/>
  <c r="T722" i="3" s="1"/>
  <c r="S1765" i="3"/>
  <c r="T1765" i="3" s="1"/>
  <c r="S1766" i="3"/>
  <c r="T1766" i="3" s="1"/>
  <c r="S1767" i="3"/>
  <c r="T1767" i="3" s="1"/>
  <c r="S910" i="3"/>
  <c r="T910" i="3" s="1"/>
  <c r="S911" i="3"/>
  <c r="T911" i="3" s="1"/>
  <c r="S1103" i="3"/>
  <c r="T1103" i="3" s="1"/>
  <c r="S1768" i="3"/>
  <c r="T1768" i="3" s="1"/>
  <c r="S1769" i="3"/>
  <c r="T1769" i="3" s="1"/>
  <c r="S1770" i="3"/>
  <c r="T1770" i="3" s="1"/>
  <c r="S1771" i="3"/>
  <c r="T1771" i="3" s="1"/>
  <c r="S1364" i="3"/>
  <c r="T1364" i="3" s="1"/>
  <c r="S151" i="3"/>
  <c r="T151" i="3" s="1"/>
  <c r="S723" i="3"/>
  <c r="T723" i="3" s="1"/>
  <c r="S1772" i="3"/>
  <c r="T1772" i="3" s="1"/>
  <c r="S724" i="3"/>
  <c r="T724" i="3" s="1"/>
  <c r="S1365" i="3"/>
  <c r="T1365" i="3" s="1"/>
  <c r="S527" i="3"/>
  <c r="T527" i="3" s="1"/>
  <c r="S258" i="3"/>
  <c r="T258" i="3" s="1"/>
  <c r="S725" i="3"/>
  <c r="T725" i="3" s="1"/>
  <c r="S442" i="3"/>
  <c r="T442" i="3" s="1"/>
  <c r="S1366" i="3"/>
  <c r="T1366" i="3" s="1"/>
  <c r="S1773" i="3"/>
  <c r="T1773" i="3" s="1"/>
  <c r="S259" i="3"/>
  <c r="T259" i="3" s="1"/>
  <c r="S1774" i="3"/>
  <c r="T1774" i="3" s="1"/>
  <c r="S260" i="3"/>
  <c r="T260" i="3" s="1"/>
  <c r="S726" i="3"/>
  <c r="T726" i="3" s="1"/>
  <c r="S1367" i="3"/>
  <c r="T1367" i="3" s="1"/>
  <c r="S1368" i="3"/>
  <c r="T1368" i="3" s="1"/>
  <c r="S1775" i="3"/>
  <c r="T1775" i="3" s="1"/>
  <c r="S1776" i="3"/>
  <c r="T1776" i="3" s="1"/>
  <c r="S1777" i="3"/>
  <c r="T1777" i="3" s="1"/>
  <c r="S1778" i="3"/>
  <c r="T1778" i="3" s="1"/>
  <c r="S727" i="3"/>
  <c r="T727" i="3" s="1"/>
  <c r="S261" i="3"/>
  <c r="T261" i="3" s="1"/>
  <c r="S79" i="3"/>
  <c r="T79" i="3" s="1"/>
  <c r="S152" i="3"/>
  <c r="T152" i="3" s="1"/>
  <c r="S1104" i="3"/>
  <c r="T1104" i="3" s="1"/>
  <c r="S1596" i="3"/>
  <c r="T1596" i="3" s="1"/>
  <c r="S262" i="3"/>
  <c r="T262" i="3" s="1"/>
  <c r="S1369" i="3"/>
  <c r="T1369" i="3" s="1"/>
  <c r="S263" i="3"/>
  <c r="T263" i="3" s="1"/>
  <c r="S264" i="3"/>
  <c r="T264" i="3" s="1"/>
  <c r="S1780" i="3"/>
  <c r="T1780" i="3" s="1"/>
  <c r="S265" i="3"/>
  <c r="T265" i="3" s="1"/>
  <c r="S266" i="3"/>
  <c r="T266" i="3" s="1"/>
  <c r="S267" i="3"/>
  <c r="T267" i="3" s="1"/>
  <c r="S268" i="3"/>
  <c r="S269" i="3"/>
  <c r="T269" i="3" s="1"/>
  <c r="S270" i="3"/>
  <c r="T270" i="3" s="1"/>
  <c r="S271" i="3"/>
  <c r="T271" i="3" s="1"/>
  <c r="S272" i="3"/>
  <c r="T272" i="3" s="1"/>
  <c r="S528" i="3"/>
  <c r="T528" i="3" s="1"/>
  <c r="S728" i="3"/>
  <c r="T728" i="3" s="1"/>
  <c r="S729" i="3"/>
  <c r="T729" i="3" s="1"/>
  <c r="S153" i="3"/>
  <c r="T153" i="3" s="1"/>
  <c r="S154" i="3"/>
  <c r="T154" i="3" s="1"/>
  <c r="S1105" i="3"/>
  <c r="T1105" i="3" s="1"/>
  <c r="S273" i="3"/>
  <c r="T273" i="3" s="1"/>
  <c r="S443" i="3"/>
  <c r="T443" i="3" s="1"/>
  <c r="S155" i="3"/>
  <c r="T155" i="3" s="1"/>
  <c r="S1026" i="3"/>
  <c r="T1026" i="3" s="1"/>
  <c r="S274" i="3"/>
  <c r="T274" i="3" s="1"/>
  <c r="S275" i="3"/>
  <c r="T275" i="3" s="1"/>
  <c r="S730" i="3"/>
  <c r="T730" i="3" s="1"/>
  <c r="S444" i="3"/>
  <c r="T444" i="3" s="1"/>
  <c r="S276" i="3"/>
  <c r="T276" i="3" s="1"/>
  <c r="S731" i="3"/>
  <c r="T731" i="3" s="1"/>
  <c r="S445" i="3"/>
  <c r="T445" i="3" s="1"/>
  <c r="S732" i="3"/>
  <c r="T732" i="3" s="1"/>
  <c r="S1370" i="3"/>
  <c r="T1370" i="3" s="1"/>
  <c r="S277" i="3"/>
  <c r="T277" i="3" s="1"/>
  <c r="S278" i="3"/>
  <c r="T278" i="3" s="1"/>
  <c r="S279" i="3"/>
  <c r="T279" i="3" s="1"/>
  <c r="S280" i="3"/>
  <c r="T280" i="3" s="1"/>
  <c r="S281" i="3"/>
  <c r="T281" i="3" s="1"/>
  <c r="S282" i="3"/>
  <c r="T282" i="3" s="1"/>
  <c r="S283" i="3"/>
  <c r="T283" i="3" s="1"/>
  <c r="S1781" i="3"/>
  <c r="T1781" i="3" s="1"/>
  <c r="S284" i="3"/>
  <c r="T284" i="3" s="1"/>
  <c r="S285" i="3"/>
  <c r="T285" i="3" s="1"/>
  <c r="S1027" i="3"/>
  <c r="T1027" i="3" s="1"/>
  <c r="S286" i="3"/>
  <c r="T286" i="3" s="1"/>
  <c r="S733" i="3"/>
  <c r="S734" i="3"/>
  <c r="T734" i="3" s="1"/>
  <c r="S912" i="3"/>
  <c r="T912" i="3" s="1"/>
  <c r="S735" i="3"/>
  <c r="T735" i="3" s="1"/>
  <c r="S736" i="3"/>
  <c r="T736" i="3" s="1"/>
  <c r="S737" i="3"/>
  <c r="T737" i="3" s="1"/>
  <c r="S738" i="3"/>
  <c r="T738" i="3" s="1"/>
  <c r="S739" i="3"/>
  <c r="T739" i="3" s="1"/>
  <c r="S287" i="3"/>
  <c r="T287" i="3" s="1"/>
  <c r="S740" i="3"/>
  <c r="T740" i="3" s="1"/>
  <c r="S288" i="3"/>
  <c r="T288" i="3" s="1"/>
  <c r="S1371" i="3"/>
  <c r="T1371" i="3" s="1"/>
  <c r="S1372" i="3"/>
  <c r="T1372" i="3" s="1"/>
  <c r="S1028" i="3"/>
  <c r="T1028" i="3" s="1"/>
  <c r="S741" i="3"/>
  <c r="T741" i="3" s="1"/>
  <c r="S1373" i="3"/>
  <c r="T1373" i="3" s="1"/>
  <c r="S742" i="3"/>
  <c r="T742" i="3" s="1"/>
  <c r="S743" i="3"/>
  <c r="T743" i="3" s="1"/>
  <c r="S80" i="3"/>
  <c r="T80" i="3" s="1"/>
  <c r="S1374" i="3"/>
  <c r="T1374" i="3" s="1"/>
  <c r="S289" i="3"/>
  <c r="T289" i="3" s="1"/>
  <c r="S81" i="3"/>
  <c r="T81" i="3" s="1"/>
  <c r="S1375" i="3"/>
  <c r="T1375" i="3" s="1"/>
  <c r="S290" i="3"/>
  <c r="T290" i="3" s="1"/>
  <c r="S1376" i="3"/>
  <c r="T1376" i="3" s="1"/>
  <c r="S1377" i="3"/>
  <c r="T1377" i="3" s="1"/>
  <c r="S1378" i="3"/>
  <c r="T1378" i="3" s="1"/>
  <c r="S1379" i="3"/>
  <c r="T1379" i="3" s="1"/>
  <c r="S1380" i="3"/>
  <c r="T1380" i="3" s="1"/>
  <c r="S291" i="3"/>
  <c r="T291" i="3" s="1"/>
  <c r="S1106" i="3"/>
  <c r="T1106" i="3" s="1"/>
  <c r="S1381" i="3"/>
  <c r="T1381" i="3" s="1"/>
  <c r="S292" i="3"/>
  <c r="T292" i="3" s="1"/>
  <c r="S293" i="3"/>
  <c r="T293" i="3" s="1"/>
  <c r="S294" i="3"/>
  <c r="T294" i="3" s="1"/>
  <c r="S295" i="3"/>
  <c r="T295" i="3" s="1"/>
  <c r="S296" i="3"/>
  <c r="T296" i="3" s="1"/>
  <c r="S1382" i="3"/>
  <c r="T1382" i="3" s="1"/>
  <c r="S297" i="3"/>
  <c r="T297" i="3" s="1"/>
  <c r="S298" i="3"/>
  <c r="T298" i="3" s="1"/>
  <c r="S1383" i="3"/>
  <c r="T1383" i="3" s="1"/>
  <c r="S1384" i="3"/>
  <c r="T1384" i="3" s="1"/>
  <c r="S1385" i="3"/>
  <c r="T1385" i="3" s="1"/>
  <c r="S1386" i="3"/>
  <c r="T1386" i="3" s="1"/>
  <c r="S1387" i="3"/>
  <c r="T1387" i="3" s="1"/>
  <c r="S1388" i="3"/>
  <c r="T1388" i="3" s="1"/>
  <c r="S299" i="3"/>
  <c r="T299" i="3" s="1"/>
  <c r="S300" i="3"/>
  <c r="T300" i="3" s="1"/>
  <c r="S1389" i="3"/>
  <c r="T1389" i="3" s="1"/>
  <c r="S1390" i="3"/>
  <c r="T1390" i="3" s="1"/>
  <c r="S1391" i="3"/>
  <c r="T1391" i="3" s="1"/>
  <c r="S1392" i="3"/>
  <c r="T1392" i="3" s="1"/>
  <c r="S1393" i="3"/>
  <c r="T1393" i="3" s="1"/>
  <c r="S1394" i="3"/>
  <c r="T1394" i="3" s="1"/>
  <c r="S1395" i="3"/>
  <c r="T1395" i="3" s="1"/>
  <c r="S1029" i="3"/>
  <c r="T1029" i="3" s="1"/>
  <c r="S1030" i="3"/>
  <c r="T1030" i="3" s="1"/>
  <c r="S1396" i="3"/>
  <c r="T1396" i="3" s="1"/>
  <c r="S1031" i="3"/>
  <c r="T1031" i="3" s="1"/>
  <c r="S301" i="3"/>
  <c r="T301" i="3" s="1"/>
  <c r="S156" i="3"/>
  <c r="T156" i="3" s="1"/>
  <c r="S1397" i="3"/>
  <c r="T1397" i="3" s="1"/>
  <c r="S1398" i="3"/>
  <c r="T1398" i="3" s="1"/>
  <c r="S1032" i="3"/>
  <c r="T1032" i="3" s="1"/>
  <c r="S1033" i="3"/>
  <c r="T1033" i="3" s="1"/>
  <c r="S1034" i="3"/>
  <c r="T1034" i="3" s="1"/>
  <c r="S1782" i="3"/>
  <c r="T1782" i="3" s="1"/>
  <c r="S1399" i="3"/>
  <c r="T1399" i="3" s="1"/>
  <c r="S1400" i="3"/>
  <c r="S1783" i="3"/>
  <c r="T1783" i="3" s="1"/>
  <c r="S1401" i="3"/>
  <c r="T1401" i="3" s="1"/>
  <c r="S744" i="3"/>
  <c r="T744" i="3" s="1"/>
  <c r="S302" i="3"/>
  <c r="T302" i="3" s="1"/>
  <c r="S1784" i="3"/>
  <c r="T1784" i="3" s="1"/>
  <c r="S1402" i="3"/>
  <c r="T1402" i="3" s="1"/>
  <c r="S157" i="3"/>
  <c r="T157" i="3" s="1"/>
  <c r="S1035" i="3"/>
  <c r="T1035" i="3" s="1"/>
  <c r="S136" i="3"/>
  <c r="T136" i="3" s="1"/>
  <c r="S158" i="3"/>
  <c r="T158" i="3" s="1"/>
  <c r="S159" i="3"/>
  <c r="T159" i="3" s="1"/>
  <c r="S1037" i="3"/>
  <c r="T1037" i="3" s="1"/>
  <c r="S1785" i="3"/>
  <c r="T1785" i="3" s="1"/>
  <c r="S160" i="3"/>
  <c r="T160" i="3" s="1"/>
  <c r="S1038" i="3"/>
  <c r="T1038" i="3" s="1"/>
  <c r="S529" i="3"/>
  <c r="T529" i="3" s="1"/>
  <c r="S1786" i="3"/>
  <c r="T1786" i="3" s="1"/>
  <c r="S1403" i="3"/>
  <c r="T1403" i="3" s="1"/>
  <c r="S1787" i="3"/>
  <c r="T1787" i="3" s="1"/>
  <c r="S446" i="3"/>
  <c r="T446" i="3" s="1"/>
  <c r="S1404" i="3"/>
  <c r="T1404" i="3" s="1"/>
  <c r="S745" i="3"/>
  <c r="T745" i="3" s="1"/>
  <c r="S1039" i="3"/>
  <c r="T1039" i="3" s="1"/>
  <c r="S1788" i="3"/>
  <c r="T1788" i="3" s="1"/>
  <c r="S1040" i="3"/>
  <c r="T1040" i="3" s="1"/>
  <c r="S1107" i="3"/>
  <c r="T1107" i="3" s="1"/>
  <c r="S1041" i="3"/>
  <c r="T1041" i="3" s="1"/>
  <c r="S1789" i="3"/>
  <c r="T1789" i="3" s="1"/>
  <c r="S1042" i="3"/>
  <c r="T1042" i="3" s="1"/>
  <c r="S303" i="3"/>
  <c r="T303" i="3" s="1"/>
  <c r="S161" i="3"/>
  <c r="T161" i="3" s="1"/>
  <c r="S1790" i="3"/>
  <c r="S1791" i="3"/>
  <c r="T1791" i="3" s="1"/>
  <c r="S1792" i="3"/>
  <c r="T1792" i="3" s="1"/>
  <c r="S1405" i="3"/>
  <c r="T1405" i="3" s="1"/>
  <c r="S1406" i="3"/>
  <c r="T1406" i="3" s="1"/>
  <c r="S447" i="3"/>
  <c r="T447" i="3" s="1"/>
  <c r="S448" i="3"/>
  <c r="T448" i="3" s="1"/>
  <c r="S449" i="3"/>
  <c r="T449" i="3" s="1"/>
  <c r="S746" i="3"/>
  <c r="T746" i="3" s="1"/>
  <c r="S1043" i="3"/>
  <c r="T1043" i="3" s="1"/>
  <c r="S82" i="3"/>
  <c r="T82" i="3" s="1"/>
  <c r="S450" i="3"/>
  <c r="T450" i="3" s="1"/>
  <c r="S747" i="3"/>
  <c r="T747" i="3" s="1"/>
  <c r="S748" i="3"/>
  <c r="T748" i="3" s="1"/>
  <c r="S1793" i="3"/>
  <c r="T1793" i="3" s="1"/>
  <c r="S304" i="3"/>
  <c r="T304" i="3" s="1"/>
  <c r="S1794" i="3"/>
  <c r="T1794" i="3" s="1"/>
  <c r="S1795" i="3"/>
  <c r="T1795" i="3" s="1"/>
  <c r="S1407" i="3"/>
  <c r="T1407" i="3" s="1"/>
  <c r="S1408" i="3"/>
  <c r="T1408" i="3" s="1"/>
  <c r="S749" i="3"/>
  <c r="T749" i="3" s="1"/>
  <c r="S305" i="3"/>
  <c r="T305" i="3" s="1"/>
  <c r="S1796" i="3"/>
  <c r="T1796" i="3" s="1"/>
  <c r="S1044" i="3"/>
  <c r="T1044" i="3" s="1"/>
  <c r="S1409" i="3"/>
  <c r="T1409" i="3" s="1"/>
  <c r="S1045" i="3"/>
  <c r="T1045" i="3" s="1"/>
  <c r="S750" i="3"/>
  <c r="T750" i="3" s="1"/>
  <c r="S451" i="3"/>
  <c r="T451" i="3" s="1"/>
  <c r="S913" i="3"/>
  <c r="S1797" i="3"/>
  <c r="T1797" i="3" s="1"/>
  <c r="S1798" i="3"/>
  <c r="T1798" i="3" s="1"/>
  <c r="S452" i="3"/>
  <c r="T452" i="3" s="1"/>
  <c r="S453" i="3"/>
  <c r="T453" i="3" s="1"/>
  <c r="S751" i="3"/>
  <c r="T751" i="3" s="1"/>
  <c r="S1799" i="3"/>
  <c r="T1799" i="3" s="1"/>
  <c r="S752" i="3"/>
  <c r="T752" i="3" s="1"/>
  <c r="S1800" i="3"/>
  <c r="T1800" i="3" s="1"/>
  <c r="S914" i="3"/>
  <c r="T914" i="3" s="1"/>
  <c r="S753" i="3"/>
  <c r="T753" i="3" s="1"/>
  <c r="S754" i="3"/>
  <c r="T754" i="3" s="1"/>
  <c r="S1046" i="3"/>
  <c r="T1046" i="3" s="1"/>
  <c r="S1801" i="3"/>
  <c r="T1801" i="3" s="1"/>
  <c r="S1047" i="3"/>
  <c r="T1047" i="3" s="1"/>
  <c r="S1802" i="3"/>
  <c r="T1802" i="3" s="1"/>
  <c r="S1410" i="3"/>
  <c r="T1410" i="3" s="1"/>
  <c r="S1411" i="3"/>
  <c r="T1411" i="3" s="1"/>
  <c r="S454" i="3"/>
  <c r="T454" i="3" s="1"/>
  <c r="S1803" i="3"/>
  <c r="T1803" i="3" s="1"/>
  <c r="S915" i="3"/>
  <c r="T915" i="3" s="1"/>
  <c r="S1804" i="3"/>
  <c r="T1804" i="3" s="1"/>
  <c r="S530" i="3"/>
  <c r="T530" i="3" s="1"/>
  <c r="S306" i="3"/>
  <c r="T306" i="3" s="1"/>
  <c r="S162" i="3"/>
  <c r="T162" i="3" s="1"/>
  <c r="S755" i="3"/>
  <c r="T755" i="3" s="1"/>
  <c r="S1412" i="3"/>
  <c r="T1412" i="3" s="1"/>
  <c r="S1805" i="3"/>
  <c r="T1805" i="3" s="1"/>
  <c r="S1806" i="3"/>
  <c r="S1807" i="3"/>
  <c r="T1807" i="3" s="1"/>
  <c r="S1808" i="3"/>
  <c r="T1808" i="3" s="1"/>
  <c r="S1413" i="3"/>
  <c r="T1413" i="3" s="1"/>
  <c r="S1809" i="3"/>
  <c r="T1809" i="3" s="1"/>
  <c r="S531" i="3"/>
  <c r="T531" i="3" s="1"/>
  <c r="S1810" i="3"/>
  <c r="T1810" i="3" s="1"/>
  <c r="S1811" i="3"/>
  <c r="T1811" i="3" s="1"/>
  <c r="S1812" i="3"/>
  <c r="T1812" i="3" s="1"/>
  <c r="S1813" i="3"/>
  <c r="T1813" i="3" s="1"/>
  <c r="S307" i="3"/>
  <c r="T307" i="3" s="1"/>
  <c r="S308" i="3"/>
  <c r="T308" i="3" s="1"/>
  <c r="S1814" i="3"/>
  <c r="T1814" i="3" s="1"/>
  <c r="S1815" i="3"/>
  <c r="T1815" i="3" s="1"/>
  <c r="S309" i="3"/>
  <c r="T309" i="3" s="1"/>
  <c r="S310" i="3"/>
  <c r="T310" i="3" s="1"/>
  <c r="S311" i="3"/>
  <c r="T311" i="3" s="1"/>
  <c r="S83" i="3"/>
  <c r="T83" i="3" s="1"/>
  <c r="S312" i="3"/>
  <c r="T312" i="3" s="1"/>
  <c r="S163" i="3"/>
  <c r="T163" i="3" s="1"/>
  <c r="S1816" i="3"/>
  <c r="T1816" i="3" s="1"/>
  <c r="S313" i="3"/>
  <c r="T313" i="3" s="1"/>
  <c r="S1817" i="3"/>
  <c r="T1817" i="3" s="1"/>
  <c r="S1818" i="3"/>
  <c r="T1818" i="3" s="1"/>
  <c r="S455" i="3"/>
  <c r="T455" i="3" s="1"/>
  <c r="S1819" i="3"/>
  <c r="T1819" i="3" s="1"/>
  <c r="S1414" i="3"/>
  <c r="T1414" i="3" s="1"/>
  <c r="S1048" i="3"/>
  <c r="T1048" i="3" s="1"/>
  <c r="S1820" i="3"/>
  <c r="T1820" i="3" s="1"/>
  <c r="S1821" i="3"/>
  <c r="T1821" i="3" s="1"/>
  <c r="S1822" i="3"/>
  <c r="T1822" i="3" s="1"/>
  <c r="S314" i="3"/>
  <c r="T314" i="3" s="1"/>
  <c r="S315" i="3"/>
  <c r="T315" i="3" s="1"/>
  <c r="S1049" i="3"/>
  <c r="T1049" i="3" s="1"/>
  <c r="S1050" i="3"/>
  <c r="T1050" i="3" s="1"/>
  <c r="S84" i="3"/>
  <c r="T84" i="3" s="1"/>
  <c r="S1823" i="3"/>
  <c r="T1823" i="3" s="1"/>
  <c r="S1824" i="3"/>
  <c r="T1824" i="3" s="1"/>
  <c r="S1051" i="3"/>
  <c r="T1051" i="3" s="1"/>
  <c r="S1825" i="3"/>
  <c r="T1825" i="3" s="1"/>
  <c r="S1826" i="3"/>
  <c r="T1826" i="3" s="1"/>
  <c r="S1052" i="3"/>
  <c r="T1052" i="3" s="1"/>
  <c r="S1827" i="3"/>
  <c r="T1827" i="3" s="1"/>
  <c r="S1053" i="3"/>
  <c r="T1053" i="3" s="1"/>
  <c r="S316" i="3"/>
  <c r="T316" i="3" s="1"/>
  <c r="S317" i="3"/>
  <c r="T317" i="3" s="1"/>
  <c r="S1054" i="3"/>
  <c r="T1054" i="3" s="1"/>
  <c r="S1055" i="3"/>
  <c r="T1055" i="3" s="1"/>
  <c r="S1056" i="3"/>
  <c r="T1056" i="3" s="1"/>
  <c r="S1057" i="3"/>
  <c r="T1057" i="3" s="1"/>
  <c r="S1058" i="3"/>
  <c r="T1058" i="3" s="1"/>
  <c r="S1059" i="3"/>
  <c r="T1059" i="3" s="1"/>
  <c r="S756" i="3"/>
  <c r="T756" i="3" s="1"/>
  <c r="S318" i="3"/>
  <c r="T318" i="3" s="1"/>
  <c r="S319" i="3"/>
  <c r="T319" i="3" s="1"/>
  <c r="S757" i="3"/>
  <c r="T757" i="3" s="1"/>
  <c r="S320" i="3"/>
  <c r="T320" i="3" s="1"/>
  <c r="S758" i="3"/>
  <c r="T758" i="3" s="1"/>
  <c r="S1828" i="3"/>
  <c r="T1828" i="3" s="1"/>
  <c r="S321" i="3"/>
  <c r="T321" i="3" s="1"/>
  <c r="S759" i="3"/>
  <c r="T759" i="3" s="1"/>
  <c r="S760" i="3"/>
  <c r="T760" i="3" s="1"/>
  <c r="S1415" i="3"/>
  <c r="T1415" i="3" s="1"/>
  <c r="S322" i="3"/>
  <c r="T322" i="3" s="1"/>
  <c r="S761" i="3"/>
  <c r="T761" i="3" s="1"/>
  <c r="S1416" i="3"/>
  <c r="T1416" i="3" s="1"/>
  <c r="S762" i="3"/>
  <c r="T762" i="3" s="1"/>
  <c r="S1060" i="3"/>
  <c r="T1060" i="3" s="1"/>
  <c r="S1061" i="3"/>
  <c r="T1061" i="3" s="1"/>
  <c r="S323" i="3"/>
  <c r="T323" i="3" s="1"/>
  <c r="S164" i="3"/>
  <c r="T164" i="3" s="1"/>
  <c r="S1062" i="3"/>
  <c r="T1062" i="3" s="1"/>
  <c r="S165" i="3"/>
  <c r="T165" i="3" s="1"/>
  <c r="S1063" i="3"/>
  <c r="T1063" i="3" s="1"/>
  <c r="S166" i="3"/>
  <c r="T166" i="3" s="1"/>
  <c r="S1108" i="3"/>
  <c r="T1108" i="3" s="1"/>
  <c r="S1109" i="3"/>
  <c r="T1109" i="3" s="1"/>
  <c r="S1064" i="3"/>
  <c r="T1064" i="3" s="1"/>
  <c r="S1417" i="3"/>
  <c r="T1417" i="3" s="1"/>
  <c r="S763" i="3"/>
  <c r="T763" i="3" s="1"/>
  <c r="S167" i="3"/>
  <c r="T167" i="3" s="1"/>
  <c r="S532" i="3"/>
  <c r="T532" i="3" s="1"/>
  <c r="S533" i="3"/>
  <c r="T533" i="3" s="1"/>
  <c r="S764" i="3"/>
  <c r="T764" i="3" s="1"/>
  <c r="S1418" i="3"/>
  <c r="T1418" i="3" s="1"/>
  <c r="S765" i="3"/>
  <c r="T765" i="3" s="1"/>
  <c r="S1065" i="3"/>
  <c r="T1065" i="3" s="1"/>
  <c r="S766" i="3"/>
  <c r="T766" i="3" s="1"/>
  <c r="S534" i="3"/>
  <c r="T534" i="3" s="1"/>
  <c r="S535" i="3"/>
  <c r="T535" i="3" s="1"/>
  <c r="S1829" i="3"/>
  <c r="T1829" i="3" s="1"/>
  <c r="S1830" i="3"/>
  <c r="T1830" i="3" s="1"/>
  <c r="S1419" i="3"/>
  <c r="T1419" i="3" s="1"/>
  <c r="S536" i="3"/>
  <c r="T536" i="3" s="1"/>
  <c r="S1066" i="3"/>
  <c r="T1066" i="3" s="1"/>
  <c r="S168" i="3"/>
  <c r="T168" i="3" s="1"/>
  <c r="S456" i="3"/>
  <c r="T456" i="3" s="1"/>
  <c r="S537" i="3"/>
  <c r="T537" i="3" s="1"/>
  <c r="S538" i="3"/>
  <c r="T538" i="3" s="1"/>
  <c r="S1420" i="3"/>
  <c r="T1420" i="3" s="1"/>
  <c r="S1421" i="3"/>
  <c r="T1421" i="3" s="1"/>
  <c r="S1831" i="3"/>
  <c r="T1831" i="3" s="1"/>
  <c r="S539" i="3"/>
  <c r="T539" i="3" s="1"/>
  <c r="S1832" i="3"/>
  <c r="T1832" i="3" s="1"/>
  <c r="S1833" i="3"/>
  <c r="T1833" i="3" s="1"/>
  <c r="S1422" i="3"/>
  <c r="T1422" i="3" s="1"/>
  <c r="S767" i="3"/>
  <c r="T767" i="3" s="1"/>
  <c r="S85" i="3"/>
  <c r="T85" i="3" s="1"/>
  <c r="S1834" i="3"/>
  <c r="T1834" i="3" s="1"/>
  <c r="S768" i="3"/>
  <c r="T768" i="3" s="1"/>
  <c r="S1835" i="3"/>
  <c r="T1835" i="3" s="1"/>
  <c r="S887" i="3"/>
  <c r="T887" i="3" s="1"/>
  <c r="S1276" i="3"/>
  <c r="T1276" i="3" s="1"/>
  <c r="S564" i="3"/>
  <c r="T564" i="3" s="1"/>
  <c r="S584" i="3"/>
  <c r="T584" i="3" s="1"/>
  <c r="T1757" i="3"/>
  <c r="T268" i="3"/>
  <c r="T733" i="3"/>
  <c r="T1400" i="3"/>
  <c r="T1790" i="3"/>
  <c r="T913" i="3"/>
  <c r="T1806" i="3"/>
  <c r="U1756" i="3"/>
  <c r="V1756" i="3" s="1"/>
  <c r="U708" i="3"/>
  <c r="V708" i="3" s="1"/>
  <c r="U902" i="3"/>
  <c r="V902" i="3" s="1"/>
  <c r="U76" i="3"/>
  <c r="U1757" i="3"/>
  <c r="V1757" i="3" s="1"/>
  <c r="U256" i="3"/>
  <c r="V256" i="3" s="1"/>
  <c r="U77" i="3"/>
  <c r="V77" i="3" s="1"/>
  <c r="U903" i="3"/>
  <c r="V903" i="3" s="1"/>
  <c r="U904" i="3"/>
  <c r="V904" i="3" s="1"/>
  <c r="U905" i="3"/>
  <c r="V905" i="3" s="1"/>
  <c r="U906" i="3"/>
  <c r="V906" i="3" s="1"/>
  <c r="U709" i="3"/>
  <c r="V709" i="3" s="1"/>
  <c r="U710" i="3"/>
  <c r="V710" i="3" s="1"/>
  <c r="U711" i="3"/>
  <c r="V711" i="3" s="1"/>
  <c r="U712" i="3"/>
  <c r="V712" i="3" s="1"/>
  <c r="U257" i="3"/>
  <c r="V257" i="3" s="1"/>
  <c r="U713" i="3"/>
  <c r="V713" i="3" s="1"/>
  <c r="U907" i="3"/>
  <c r="V907" i="3" s="1"/>
  <c r="U1758" i="3"/>
  <c r="V1758" i="3" s="1"/>
  <c r="U1759" i="3"/>
  <c r="V1759" i="3" s="1"/>
  <c r="U1760" i="3"/>
  <c r="V1760" i="3" s="1"/>
  <c r="U1102" i="3"/>
  <c r="V1102" i="3" s="1"/>
  <c r="U78" i="3"/>
  <c r="V78" i="3" s="1"/>
  <c r="U440" i="3"/>
  <c r="V440" i="3" s="1"/>
  <c r="U1761" i="3"/>
  <c r="V1761" i="3" s="1"/>
  <c r="U1762" i="3"/>
  <c r="V1762" i="3" s="1"/>
  <c r="U1763" i="3"/>
  <c r="V1763" i="3" s="1"/>
  <c r="U714" i="3"/>
  <c r="V714" i="3" s="1"/>
  <c r="U908" i="3"/>
  <c r="V908" i="3" s="1"/>
  <c r="U1025" i="3"/>
  <c r="V1025" i="3" s="1"/>
  <c r="U909" i="3"/>
  <c r="V909" i="3" s="1"/>
  <c r="U715" i="3"/>
  <c r="V715" i="3" s="1"/>
  <c r="U1764" i="3"/>
  <c r="V1764" i="3" s="1"/>
  <c r="U716" i="3"/>
  <c r="V716" i="3" s="1"/>
  <c r="U441" i="3"/>
  <c r="V441" i="3" s="1"/>
  <c r="U717" i="3"/>
  <c r="V717" i="3" s="1"/>
  <c r="U718" i="3"/>
  <c r="V718" i="3" s="1"/>
  <c r="U719" i="3"/>
  <c r="V719" i="3" s="1"/>
  <c r="U720" i="3"/>
  <c r="V720" i="3" s="1"/>
  <c r="U721" i="3"/>
  <c r="V721" i="3" s="1"/>
  <c r="U1363" i="3"/>
  <c r="V1363" i="3" s="1"/>
  <c r="U722" i="3"/>
  <c r="V722" i="3" s="1"/>
  <c r="U1765" i="3"/>
  <c r="V1765" i="3" s="1"/>
  <c r="U1766" i="3"/>
  <c r="V1766" i="3" s="1"/>
  <c r="U1767" i="3"/>
  <c r="V1767" i="3" s="1"/>
  <c r="U910" i="3"/>
  <c r="V910" i="3" s="1"/>
  <c r="U911" i="3"/>
  <c r="V911" i="3" s="1"/>
  <c r="U1103" i="3"/>
  <c r="V1103" i="3" s="1"/>
  <c r="U1768" i="3"/>
  <c r="V1768" i="3" s="1"/>
  <c r="U1769" i="3"/>
  <c r="V1769" i="3" s="1"/>
  <c r="U1770" i="3"/>
  <c r="V1770" i="3" s="1"/>
  <c r="U1771" i="3"/>
  <c r="V1771" i="3" s="1"/>
  <c r="U1364" i="3"/>
  <c r="V1364" i="3" s="1"/>
  <c r="U151" i="3"/>
  <c r="V151" i="3" s="1"/>
  <c r="U723" i="3"/>
  <c r="V723" i="3" s="1"/>
  <c r="U1772" i="3"/>
  <c r="V1772" i="3" s="1"/>
  <c r="U724" i="3"/>
  <c r="V724" i="3" s="1"/>
  <c r="U1365" i="3"/>
  <c r="V1365" i="3" s="1"/>
  <c r="U527" i="3"/>
  <c r="V527" i="3" s="1"/>
  <c r="U258" i="3"/>
  <c r="V258" i="3" s="1"/>
  <c r="U725" i="3"/>
  <c r="V725" i="3" s="1"/>
  <c r="U442" i="3"/>
  <c r="V442" i="3" s="1"/>
  <c r="U1366" i="3"/>
  <c r="V1366" i="3" s="1"/>
  <c r="U1773" i="3"/>
  <c r="V1773" i="3" s="1"/>
  <c r="U259" i="3"/>
  <c r="V259" i="3" s="1"/>
  <c r="U1774" i="3"/>
  <c r="V1774" i="3" s="1"/>
  <c r="U260" i="3"/>
  <c r="V260" i="3" s="1"/>
  <c r="U726" i="3"/>
  <c r="V726" i="3" s="1"/>
  <c r="U1367" i="3"/>
  <c r="V1367" i="3" s="1"/>
  <c r="U1368" i="3"/>
  <c r="V1368" i="3" s="1"/>
  <c r="U1775" i="3"/>
  <c r="V1775" i="3" s="1"/>
  <c r="U1776" i="3"/>
  <c r="V1776" i="3" s="1"/>
  <c r="U1777" i="3"/>
  <c r="V1777" i="3" s="1"/>
  <c r="U1778" i="3"/>
  <c r="V1778" i="3" s="1"/>
  <c r="U727" i="3"/>
  <c r="V727" i="3" s="1"/>
  <c r="U261" i="3"/>
  <c r="V261" i="3" s="1"/>
  <c r="U79" i="3"/>
  <c r="V79" i="3" s="1"/>
  <c r="U152" i="3"/>
  <c r="V152" i="3" s="1"/>
  <c r="U1104" i="3"/>
  <c r="V1104" i="3" s="1"/>
  <c r="U1596" i="3"/>
  <c r="V1596" i="3" s="1"/>
  <c r="U262" i="3"/>
  <c r="V262" i="3" s="1"/>
  <c r="U1369" i="3"/>
  <c r="V1369" i="3" s="1"/>
  <c r="U263" i="3"/>
  <c r="V263" i="3" s="1"/>
  <c r="U264" i="3"/>
  <c r="V264" i="3" s="1"/>
  <c r="U1780" i="3"/>
  <c r="V1780" i="3" s="1"/>
  <c r="U265" i="3"/>
  <c r="V265" i="3" s="1"/>
  <c r="U266" i="3"/>
  <c r="V266" i="3" s="1"/>
  <c r="U267" i="3"/>
  <c r="V267" i="3" s="1"/>
  <c r="U268" i="3"/>
  <c r="V268" i="3" s="1"/>
  <c r="U269" i="3"/>
  <c r="V269" i="3" s="1"/>
  <c r="U270" i="3"/>
  <c r="V270" i="3" s="1"/>
  <c r="U271" i="3"/>
  <c r="V271" i="3" s="1"/>
  <c r="U272" i="3"/>
  <c r="V272" i="3" s="1"/>
  <c r="U528" i="3"/>
  <c r="V528" i="3" s="1"/>
  <c r="U728" i="3"/>
  <c r="V728" i="3" s="1"/>
  <c r="U729" i="3"/>
  <c r="V729" i="3" s="1"/>
  <c r="U153" i="3"/>
  <c r="V153" i="3" s="1"/>
  <c r="U154" i="3"/>
  <c r="V154" i="3" s="1"/>
  <c r="U1105" i="3"/>
  <c r="V1105" i="3" s="1"/>
  <c r="U273" i="3"/>
  <c r="V273" i="3" s="1"/>
  <c r="U443" i="3"/>
  <c r="V443" i="3" s="1"/>
  <c r="U155" i="3"/>
  <c r="V155" i="3" s="1"/>
  <c r="U1026" i="3"/>
  <c r="V1026" i="3" s="1"/>
  <c r="U274" i="3"/>
  <c r="V274" i="3" s="1"/>
  <c r="U275" i="3"/>
  <c r="V275" i="3" s="1"/>
  <c r="U730" i="3"/>
  <c r="V730" i="3" s="1"/>
  <c r="U444" i="3"/>
  <c r="V444" i="3" s="1"/>
  <c r="U276" i="3"/>
  <c r="V276" i="3" s="1"/>
  <c r="U731" i="3"/>
  <c r="V731" i="3" s="1"/>
  <c r="U445" i="3"/>
  <c r="V445" i="3" s="1"/>
  <c r="U732" i="3"/>
  <c r="V732" i="3" s="1"/>
  <c r="U1370" i="3"/>
  <c r="V1370" i="3" s="1"/>
  <c r="U277" i="3"/>
  <c r="V277" i="3" s="1"/>
  <c r="U278" i="3"/>
  <c r="V278" i="3" s="1"/>
  <c r="U279" i="3"/>
  <c r="V279" i="3" s="1"/>
  <c r="U280" i="3"/>
  <c r="V280" i="3" s="1"/>
  <c r="U281" i="3"/>
  <c r="V281" i="3" s="1"/>
  <c r="U282" i="3"/>
  <c r="V282" i="3" s="1"/>
  <c r="U283" i="3"/>
  <c r="V283" i="3" s="1"/>
  <c r="U1781" i="3"/>
  <c r="V1781" i="3" s="1"/>
  <c r="U284" i="3"/>
  <c r="V284" i="3" s="1"/>
  <c r="U285" i="3"/>
  <c r="V285" i="3" s="1"/>
  <c r="U1027" i="3"/>
  <c r="V1027" i="3" s="1"/>
  <c r="U286" i="3"/>
  <c r="V286" i="3" s="1"/>
  <c r="U733" i="3"/>
  <c r="V733" i="3" s="1"/>
  <c r="U734" i="3"/>
  <c r="V734" i="3" s="1"/>
  <c r="U912" i="3"/>
  <c r="V912" i="3" s="1"/>
  <c r="U735" i="3"/>
  <c r="V735" i="3" s="1"/>
  <c r="U736" i="3"/>
  <c r="V736" i="3" s="1"/>
  <c r="U737" i="3"/>
  <c r="V737" i="3" s="1"/>
  <c r="U738" i="3"/>
  <c r="V738" i="3" s="1"/>
  <c r="U739" i="3"/>
  <c r="V739" i="3" s="1"/>
  <c r="U287" i="3"/>
  <c r="V287" i="3" s="1"/>
  <c r="U740" i="3"/>
  <c r="V740" i="3" s="1"/>
  <c r="U288" i="3"/>
  <c r="V288" i="3" s="1"/>
  <c r="U1371" i="3"/>
  <c r="V1371" i="3" s="1"/>
  <c r="U1372" i="3"/>
  <c r="V1372" i="3" s="1"/>
  <c r="U1028" i="3"/>
  <c r="V1028" i="3" s="1"/>
  <c r="U741" i="3"/>
  <c r="V741" i="3" s="1"/>
  <c r="U1373" i="3"/>
  <c r="V1373" i="3" s="1"/>
  <c r="U742" i="3"/>
  <c r="V742" i="3" s="1"/>
  <c r="U743" i="3"/>
  <c r="V743" i="3" s="1"/>
  <c r="U80" i="3"/>
  <c r="V80" i="3" s="1"/>
  <c r="U1374" i="3"/>
  <c r="V1374" i="3" s="1"/>
  <c r="U289" i="3"/>
  <c r="V289" i="3" s="1"/>
  <c r="U81" i="3"/>
  <c r="V81" i="3" s="1"/>
  <c r="U1375" i="3"/>
  <c r="V1375" i="3" s="1"/>
  <c r="U290" i="3"/>
  <c r="V290" i="3" s="1"/>
  <c r="U1376" i="3"/>
  <c r="V1376" i="3" s="1"/>
  <c r="U1377" i="3"/>
  <c r="V1377" i="3" s="1"/>
  <c r="U1378" i="3"/>
  <c r="V1378" i="3" s="1"/>
  <c r="U1379" i="3"/>
  <c r="V1379" i="3" s="1"/>
  <c r="U1380" i="3"/>
  <c r="V1380" i="3" s="1"/>
  <c r="U291" i="3"/>
  <c r="V291" i="3" s="1"/>
  <c r="U1106" i="3"/>
  <c r="V1106" i="3" s="1"/>
  <c r="U1381" i="3"/>
  <c r="V1381" i="3" s="1"/>
  <c r="U292" i="3"/>
  <c r="V292" i="3" s="1"/>
  <c r="U293" i="3"/>
  <c r="V293" i="3" s="1"/>
  <c r="U294" i="3"/>
  <c r="V294" i="3" s="1"/>
  <c r="U295" i="3"/>
  <c r="V295" i="3" s="1"/>
  <c r="U296" i="3"/>
  <c r="V296" i="3" s="1"/>
  <c r="U1382" i="3"/>
  <c r="V1382" i="3" s="1"/>
  <c r="U297" i="3"/>
  <c r="V297" i="3" s="1"/>
  <c r="U298" i="3"/>
  <c r="V298" i="3" s="1"/>
  <c r="U1383" i="3"/>
  <c r="V1383" i="3" s="1"/>
  <c r="U1384" i="3"/>
  <c r="V1384" i="3" s="1"/>
  <c r="U1385" i="3"/>
  <c r="V1385" i="3" s="1"/>
  <c r="U1386" i="3"/>
  <c r="V1386" i="3" s="1"/>
  <c r="U1387" i="3"/>
  <c r="V1387" i="3" s="1"/>
  <c r="U1388" i="3"/>
  <c r="V1388" i="3" s="1"/>
  <c r="U299" i="3"/>
  <c r="V299" i="3" s="1"/>
  <c r="U300" i="3"/>
  <c r="V300" i="3" s="1"/>
  <c r="U1389" i="3"/>
  <c r="V1389" i="3" s="1"/>
  <c r="U1390" i="3"/>
  <c r="V1390" i="3" s="1"/>
  <c r="U1391" i="3"/>
  <c r="V1391" i="3" s="1"/>
  <c r="U1392" i="3"/>
  <c r="V1392" i="3" s="1"/>
  <c r="U1393" i="3"/>
  <c r="V1393" i="3" s="1"/>
  <c r="U1394" i="3"/>
  <c r="V1394" i="3" s="1"/>
  <c r="U1395" i="3"/>
  <c r="V1395" i="3" s="1"/>
  <c r="U1029" i="3"/>
  <c r="V1029" i="3" s="1"/>
  <c r="U1030" i="3"/>
  <c r="V1030" i="3" s="1"/>
  <c r="U1396" i="3"/>
  <c r="V1396" i="3" s="1"/>
  <c r="U1031" i="3"/>
  <c r="V1031" i="3" s="1"/>
  <c r="U301" i="3"/>
  <c r="V301" i="3" s="1"/>
  <c r="U156" i="3"/>
  <c r="V156" i="3" s="1"/>
  <c r="U1397" i="3"/>
  <c r="V1397" i="3" s="1"/>
  <c r="U1398" i="3"/>
  <c r="V1398" i="3" s="1"/>
  <c r="U1032" i="3"/>
  <c r="V1032" i="3" s="1"/>
  <c r="U1033" i="3"/>
  <c r="V1033" i="3" s="1"/>
  <c r="U1034" i="3"/>
  <c r="V1034" i="3" s="1"/>
  <c r="U1782" i="3"/>
  <c r="V1782" i="3" s="1"/>
  <c r="U1399" i="3"/>
  <c r="V1399" i="3" s="1"/>
  <c r="U1400" i="3"/>
  <c r="V1400" i="3" s="1"/>
  <c r="U1783" i="3"/>
  <c r="V1783" i="3" s="1"/>
  <c r="U1401" i="3"/>
  <c r="V1401" i="3" s="1"/>
  <c r="U744" i="3"/>
  <c r="V744" i="3" s="1"/>
  <c r="U302" i="3"/>
  <c r="V302" i="3" s="1"/>
  <c r="U1784" i="3"/>
  <c r="V1784" i="3" s="1"/>
  <c r="U1402" i="3"/>
  <c r="V1402" i="3" s="1"/>
  <c r="U157" i="3"/>
  <c r="V157" i="3" s="1"/>
  <c r="U1035" i="3"/>
  <c r="V1035" i="3" s="1"/>
  <c r="U136" i="3"/>
  <c r="V136" i="3" s="1"/>
  <c r="U158" i="3"/>
  <c r="V158" i="3" s="1"/>
  <c r="U159" i="3"/>
  <c r="V159" i="3" s="1"/>
  <c r="U1037" i="3"/>
  <c r="V1037" i="3" s="1"/>
  <c r="U1785" i="3"/>
  <c r="V1785" i="3" s="1"/>
  <c r="U160" i="3"/>
  <c r="V160" i="3" s="1"/>
  <c r="U1038" i="3"/>
  <c r="V1038" i="3" s="1"/>
  <c r="U529" i="3"/>
  <c r="V529" i="3" s="1"/>
  <c r="U1786" i="3"/>
  <c r="V1786" i="3" s="1"/>
  <c r="U1403" i="3"/>
  <c r="V1403" i="3" s="1"/>
  <c r="U1787" i="3"/>
  <c r="V1787" i="3" s="1"/>
  <c r="U446" i="3"/>
  <c r="V446" i="3" s="1"/>
  <c r="U1404" i="3"/>
  <c r="V1404" i="3" s="1"/>
  <c r="U745" i="3"/>
  <c r="V745" i="3" s="1"/>
  <c r="U1039" i="3"/>
  <c r="V1039" i="3" s="1"/>
  <c r="U1788" i="3"/>
  <c r="V1788" i="3" s="1"/>
  <c r="U1040" i="3"/>
  <c r="V1040" i="3" s="1"/>
  <c r="U1107" i="3"/>
  <c r="V1107" i="3" s="1"/>
  <c r="U1041" i="3"/>
  <c r="V1041" i="3" s="1"/>
  <c r="U1789" i="3"/>
  <c r="V1789" i="3" s="1"/>
  <c r="U1042" i="3"/>
  <c r="V1042" i="3" s="1"/>
  <c r="U303" i="3"/>
  <c r="V303" i="3" s="1"/>
  <c r="U161" i="3"/>
  <c r="V161" i="3" s="1"/>
  <c r="U1790" i="3"/>
  <c r="V1790" i="3" s="1"/>
  <c r="U1791" i="3"/>
  <c r="V1791" i="3" s="1"/>
  <c r="U1792" i="3"/>
  <c r="V1792" i="3" s="1"/>
  <c r="U1405" i="3"/>
  <c r="V1405" i="3" s="1"/>
  <c r="U1406" i="3"/>
  <c r="V1406" i="3" s="1"/>
  <c r="U447" i="3"/>
  <c r="V447" i="3" s="1"/>
  <c r="U448" i="3"/>
  <c r="V448" i="3" s="1"/>
  <c r="U449" i="3"/>
  <c r="V449" i="3" s="1"/>
  <c r="U746" i="3"/>
  <c r="V746" i="3" s="1"/>
  <c r="U1043" i="3"/>
  <c r="V1043" i="3" s="1"/>
  <c r="U82" i="3"/>
  <c r="V82" i="3" s="1"/>
  <c r="U450" i="3"/>
  <c r="V450" i="3" s="1"/>
  <c r="U747" i="3"/>
  <c r="V747" i="3" s="1"/>
  <c r="U748" i="3"/>
  <c r="V748" i="3" s="1"/>
  <c r="U1793" i="3"/>
  <c r="V1793" i="3" s="1"/>
  <c r="U304" i="3"/>
  <c r="V304" i="3" s="1"/>
  <c r="U1794" i="3"/>
  <c r="V1794" i="3" s="1"/>
  <c r="U1795" i="3"/>
  <c r="V1795" i="3" s="1"/>
  <c r="U1407" i="3"/>
  <c r="V1407" i="3" s="1"/>
  <c r="U1408" i="3"/>
  <c r="V1408" i="3" s="1"/>
  <c r="U749" i="3"/>
  <c r="V749" i="3" s="1"/>
  <c r="U305" i="3"/>
  <c r="V305" i="3" s="1"/>
  <c r="U1796" i="3"/>
  <c r="V1796" i="3" s="1"/>
  <c r="U1044" i="3"/>
  <c r="V1044" i="3" s="1"/>
  <c r="U1409" i="3"/>
  <c r="V1409" i="3" s="1"/>
  <c r="U1045" i="3"/>
  <c r="V1045" i="3" s="1"/>
  <c r="U750" i="3"/>
  <c r="V750" i="3" s="1"/>
  <c r="U451" i="3"/>
  <c r="V451" i="3" s="1"/>
  <c r="U913" i="3"/>
  <c r="V913" i="3" s="1"/>
  <c r="U1797" i="3"/>
  <c r="V1797" i="3" s="1"/>
  <c r="U1798" i="3"/>
  <c r="V1798" i="3" s="1"/>
  <c r="U452" i="3"/>
  <c r="V452" i="3" s="1"/>
  <c r="U453" i="3"/>
  <c r="V453" i="3" s="1"/>
  <c r="U751" i="3"/>
  <c r="V751" i="3" s="1"/>
  <c r="U1799" i="3"/>
  <c r="V1799" i="3" s="1"/>
  <c r="U752" i="3"/>
  <c r="V752" i="3" s="1"/>
  <c r="U1800" i="3"/>
  <c r="V1800" i="3" s="1"/>
  <c r="U914" i="3"/>
  <c r="V914" i="3" s="1"/>
  <c r="U753" i="3"/>
  <c r="V753" i="3" s="1"/>
  <c r="U754" i="3"/>
  <c r="V754" i="3" s="1"/>
  <c r="U1046" i="3"/>
  <c r="V1046" i="3" s="1"/>
  <c r="U1801" i="3"/>
  <c r="V1801" i="3" s="1"/>
  <c r="U1047" i="3"/>
  <c r="V1047" i="3" s="1"/>
  <c r="U1802" i="3"/>
  <c r="V1802" i="3" s="1"/>
  <c r="U1410" i="3"/>
  <c r="V1410" i="3" s="1"/>
  <c r="U1411" i="3"/>
  <c r="V1411" i="3" s="1"/>
  <c r="U454" i="3"/>
  <c r="V454" i="3" s="1"/>
  <c r="U1803" i="3"/>
  <c r="V1803" i="3" s="1"/>
  <c r="U915" i="3"/>
  <c r="V915" i="3" s="1"/>
  <c r="U1804" i="3"/>
  <c r="V1804" i="3" s="1"/>
  <c r="U530" i="3"/>
  <c r="V530" i="3" s="1"/>
  <c r="U306" i="3"/>
  <c r="V306" i="3" s="1"/>
  <c r="U162" i="3"/>
  <c r="V162" i="3" s="1"/>
  <c r="U755" i="3"/>
  <c r="V755" i="3" s="1"/>
  <c r="U1412" i="3"/>
  <c r="V1412" i="3" s="1"/>
  <c r="U1805" i="3"/>
  <c r="V1805" i="3" s="1"/>
  <c r="U1806" i="3"/>
  <c r="V1806" i="3" s="1"/>
  <c r="U1807" i="3"/>
  <c r="V1807" i="3" s="1"/>
  <c r="U1808" i="3"/>
  <c r="V1808" i="3" s="1"/>
  <c r="U1413" i="3"/>
  <c r="V1413" i="3" s="1"/>
  <c r="U1809" i="3"/>
  <c r="V1809" i="3" s="1"/>
  <c r="U531" i="3"/>
  <c r="V531" i="3" s="1"/>
  <c r="U1810" i="3"/>
  <c r="V1810" i="3" s="1"/>
  <c r="U1811" i="3"/>
  <c r="V1811" i="3" s="1"/>
  <c r="U1812" i="3"/>
  <c r="V1812" i="3" s="1"/>
  <c r="U1813" i="3"/>
  <c r="V1813" i="3" s="1"/>
  <c r="U307" i="3"/>
  <c r="V307" i="3" s="1"/>
  <c r="U308" i="3"/>
  <c r="V308" i="3" s="1"/>
  <c r="U1814" i="3"/>
  <c r="V1814" i="3" s="1"/>
  <c r="U1815" i="3"/>
  <c r="V1815" i="3" s="1"/>
  <c r="U309" i="3"/>
  <c r="V309" i="3" s="1"/>
  <c r="U310" i="3"/>
  <c r="V310" i="3" s="1"/>
  <c r="U311" i="3"/>
  <c r="V311" i="3" s="1"/>
  <c r="U83" i="3"/>
  <c r="V83" i="3" s="1"/>
  <c r="U312" i="3"/>
  <c r="V312" i="3" s="1"/>
  <c r="U163" i="3"/>
  <c r="V163" i="3" s="1"/>
  <c r="U1816" i="3"/>
  <c r="V1816" i="3" s="1"/>
  <c r="U313" i="3"/>
  <c r="V313" i="3" s="1"/>
  <c r="U1817" i="3"/>
  <c r="V1817" i="3" s="1"/>
  <c r="U1818" i="3"/>
  <c r="V1818" i="3" s="1"/>
  <c r="U455" i="3"/>
  <c r="V455" i="3" s="1"/>
  <c r="U1819" i="3"/>
  <c r="V1819" i="3" s="1"/>
  <c r="U1414" i="3"/>
  <c r="V1414" i="3" s="1"/>
  <c r="U1048" i="3"/>
  <c r="V1048" i="3" s="1"/>
  <c r="U1820" i="3"/>
  <c r="V1820" i="3" s="1"/>
  <c r="U1821" i="3"/>
  <c r="V1821" i="3" s="1"/>
  <c r="U1822" i="3"/>
  <c r="V1822" i="3" s="1"/>
  <c r="U314" i="3"/>
  <c r="V314" i="3" s="1"/>
  <c r="U315" i="3"/>
  <c r="V315" i="3" s="1"/>
  <c r="U1049" i="3"/>
  <c r="V1049" i="3" s="1"/>
  <c r="U1050" i="3"/>
  <c r="V1050" i="3" s="1"/>
  <c r="U84" i="3"/>
  <c r="V84" i="3" s="1"/>
  <c r="U1823" i="3"/>
  <c r="V1823" i="3" s="1"/>
  <c r="U1824" i="3"/>
  <c r="V1824" i="3" s="1"/>
  <c r="U1051" i="3"/>
  <c r="V1051" i="3" s="1"/>
  <c r="U1825" i="3"/>
  <c r="V1825" i="3" s="1"/>
  <c r="U1826" i="3"/>
  <c r="V1826" i="3" s="1"/>
  <c r="U1052" i="3"/>
  <c r="V1052" i="3" s="1"/>
  <c r="U1827" i="3"/>
  <c r="V1827" i="3" s="1"/>
  <c r="U1053" i="3"/>
  <c r="V1053" i="3" s="1"/>
  <c r="U316" i="3"/>
  <c r="V316" i="3" s="1"/>
  <c r="U317" i="3"/>
  <c r="V317" i="3" s="1"/>
  <c r="U1054" i="3"/>
  <c r="V1054" i="3" s="1"/>
  <c r="U1055" i="3"/>
  <c r="V1055" i="3" s="1"/>
  <c r="U1056" i="3"/>
  <c r="V1056" i="3" s="1"/>
  <c r="U1057" i="3"/>
  <c r="V1057" i="3" s="1"/>
  <c r="U1058" i="3"/>
  <c r="V1058" i="3" s="1"/>
  <c r="U1059" i="3"/>
  <c r="V1059" i="3" s="1"/>
  <c r="U756" i="3"/>
  <c r="V756" i="3" s="1"/>
  <c r="U318" i="3"/>
  <c r="V318" i="3" s="1"/>
  <c r="U319" i="3"/>
  <c r="V319" i="3" s="1"/>
  <c r="U757" i="3"/>
  <c r="V757" i="3" s="1"/>
  <c r="U320" i="3"/>
  <c r="V320" i="3" s="1"/>
  <c r="U758" i="3"/>
  <c r="V758" i="3" s="1"/>
  <c r="U1828" i="3"/>
  <c r="V1828" i="3" s="1"/>
  <c r="U321" i="3"/>
  <c r="V321" i="3" s="1"/>
  <c r="U759" i="3"/>
  <c r="V759" i="3" s="1"/>
  <c r="U760" i="3"/>
  <c r="V760" i="3" s="1"/>
  <c r="U1415" i="3"/>
  <c r="V1415" i="3" s="1"/>
  <c r="U322" i="3"/>
  <c r="V322" i="3" s="1"/>
  <c r="U761" i="3"/>
  <c r="V761" i="3" s="1"/>
  <c r="U1416" i="3"/>
  <c r="V1416" i="3" s="1"/>
  <c r="U762" i="3"/>
  <c r="V762" i="3" s="1"/>
  <c r="U1060" i="3"/>
  <c r="V1060" i="3" s="1"/>
  <c r="U1061" i="3"/>
  <c r="V1061" i="3" s="1"/>
  <c r="U323" i="3"/>
  <c r="V323" i="3" s="1"/>
  <c r="U164" i="3"/>
  <c r="V164" i="3" s="1"/>
  <c r="U1062" i="3"/>
  <c r="V1062" i="3" s="1"/>
  <c r="U165" i="3"/>
  <c r="V165" i="3" s="1"/>
  <c r="U1063" i="3"/>
  <c r="V1063" i="3" s="1"/>
  <c r="U166" i="3"/>
  <c r="V166" i="3" s="1"/>
  <c r="U1108" i="3"/>
  <c r="V1108" i="3" s="1"/>
  <c r="U1109" i="3"/>
  <c r="V1109" i="3" s="1"/>
  <c r="U1064" i="3"/>
  <c r="V1064" i="3" s="1"/>
  <c r="U1417" i="3"/>
  <c r="V1417" i="3" s="1"/>
  <c r="U763" i="3"/>
  <c r="V763" i="3" s="1"/>
  <c r="U167" i="3"/>
  <c r="V167" i="3" s="1"/>
  <c r="U532" i="3"/>
  <c r="V532" i="3" s="1"/>
  <c r="U533" i="3"/>
  <c r="V533" i="3" s="1"/>
  <c r="U764" i="3"/>
  <c r="V764" i="3" s="1"/>
  <c r="U1418" i="3"/>
  <c r="V1418" i="3" s="1"/>
  <c r="U765" i="3"/>
  <c r="V765" i="3" s="1"/>
  <c r="U1065" i="3"/>
  <c r="V1065" i="3" s="1"/>
  <c r="U766" i="3"/>
  <c r="V766" i="3" s="1"/>
  <c r="U534" i="3"/>
  <c r="V534" i="3" s="1"/>
  <c r="U535" i="3"/>
  <c r="V535" i="3" s="1"/>
  <c r="U1829" i="3"/>
  <c r="V1829" i="3" s="1"/>
  <c r="U1830" i="3"/>
  <c r="V1830" i="3" s="1"/>
  <c r="U1419" i="3"/>
  <c r="V1419" i="3" s="1"/>
  <c r="U536" i="3"/>
  <c r="V536" i="3" s="1"/>
  <c r="U1066" i="3"/>
  <c r="V1066" i="3" s="1"/>
  <c r="U168" i="3"/>
  <c r="V168" i="3" s="1"/>
  <c r="U456" i="3"/>
  <c r="V456" i="3" s="1"/>
  <c r="U537" i="3"/>
  <c r="V537" i="3" s="1"/>
  <c r="U538" i="3"/>
  <c r="V538" i="3" s="1"/>
  <c r="U1420" i="3"/>
  <c r="V1420" i="3" s="1"/>
  <c r="U1421" i="3"/>
  <c r="V1421" i="3" s="1"/>
  <c r="U1831" i="3"/>
  <c r="V1831" i="3" s="1"/>
  <c r="U539" i="3"/>
  <c r="V539" i="3" s="1"/>
  <c r="U1832" i="3"/>
  <c r="V1832" i="3" s="1"/>
  <c r="U1833" i="3"/>
  <c r="V1833" i="3" s="1"/>
  <c r="U1422" i="3"/>
  <c r="V1422" i="3" s="1"/>
  <c r="U767" i="3"/>
  <c r="V767" i="3" s="1"/>
  <c r="U85" i="3"/>
  <c r="V85" i="3" s="1"/>
  <c r="U1834" i="3"/>
  <c r="V1834" i="3" s="1"/>
  <c r="U768" i="3"/>
  <c r="V768" i="3" s="1"/>
  <c r="U1835" i="3"/>
  <c r="V1835" i="3" s="1"/>
  <c r="U887" i="3"/>
  <c r="V887" i="3" s="1"/>
  <c r="U1276" i="3"/>
  <c r="V1276" i="3" s="1"/>
  <c r="U564" i="3"/>
  <c r="V564" i="3" s="1"/>
  <c r="U584" i="3"/>
  <c r="V584" i="3" s="1"/>
  <c r="V76" i="3"/>
  <c r="W1756" i="3"/>
  <c r="W708" i="3"/>
  <c r="W902" i="3"/>
  <c r="W76" i="3"/>
  <c r="W1757" i="3"/>
  <c r="W256" i="3"/>
  <c r="W77" i="3"/>
  <c r="W903" i="3"/>
  <c r="W904" i="3"/>
  <c r="W905" i="3"/>
  <c r="W906" i="3"/>
  <c r="W709" i="3"/>
  <c r="W710" i="3"/>
  <c r="W711" i="3"/>
  <c r="W712" i="3"/>
  <c r="W257" i="3"/>
  <c r="W713" i="3"/>
  <c r="W907" i="3"/>
  <c r="W1758" i="3"/>
  <c r="W1759" i="3"/>
  <c r="W1760" i="3"/>
  <c r="W1102" i="3"/>
  <c r="W78" i="3"/>
  <c r="W440" i="3"/>
  <c r="W1761" i="3"/>
  <c r="W1762" i="3"/>
  <c r="W1763" i="3"/>
  <c r="W714" i="3"/>
  <c r="W908" i="3"/>
  <c r="W1025" i="3"/>
  <c r="W909" i="3"/>
  <c r="W715" i="3"/>
  <c r="W1764" i="3"/>
  <c r="W716" i="3"/>
  <c r="W441" i="3"/>
  <c r="W717" i="3"/>
  <c r="W718" i="3"/>
  <c r="W719" i="3"/>
  <c r="W720" i="3"/>
  <c r="W721" i="3"/>
  <c r="W1363" i="3"/>
  <c r="W722" i="3"/>
  <c r="W1765" i="3"/>
  <c r="W1766" i="3"/>
  <c r="W1767" i="3"/>
  <c r="W910" i="3"/>
  <c r="W911" i="3"/>
  <c r="W1103" i="3"/>
  <c r="W1768" i="3"/>
  <c r="W1769" i="3"/>
  <c r="W1770" i="3"/>
  <c r="W1771" i="3"/>
  <c r="W1364" i="3"/>
  <c r="W151" i="3"/>
  <c r="W723" i="3"/>
  <c r="W1772" i="3"/>
  <c r="W724" i="3"/>
  <c r="W1365" i="3"/>
  <c r="W527" i="3"/>
  <c r="W258" i="3"/>
  <c r="W725" i="3"/>
  <c r="W442" i="3"/>
  <c r="W1366" i="3"/>
  <c r="W1773" i="3"/>
  <c r="W259" i="3"/>
  <c r="W1774" i="3"/>
  <c r="W260" i="3"/>
  <c r="W726" i="3"/>
  <c r="W1367" i="3"/>
  <c r="W1368" i="3"/>
  <c r="W1775" i="3"/>
  <c r="W1776" i="3"/>
  <c r="W1777" i="3"/>
  <c r="W1778" i="3"/>
  <c r="W727" i="3"/>
  <c r="W261" i="3"/>
  <c r="W79" i="3"/>
  <c r="W152" i="3"/>
  <c r="W1104" i="3"/>
  <c r="W1596" i="3"/>
  <c r="W262" i="3"/>
  <c r="W1369" i="3"/>
  <c r="W263" i="3"/>
  <c r="W264" i="3"/>
  <c r="W1780" i="3"/>
  <c r="W265" i="3"/>
  <c r="W266" i="3"/>
  <c r="W267" i="3"/>
  <c r="W268" i="3"/>
  <c r="W269" i="3"/>
  <c r="W270" i="3"/>
  <c r="W271" i="3"/>
  <c r="W272" i="3"/>
  <c r="W528" i="3"/>
  <c r="W728" i="3"/>
  <c r="W729" i="3"/>
  <c r="W153" i="3"/>
  <c r="W154" i="3"/>
  <c r="W1105" i="3"/>
  <c r="W273" i="3"/>
  <c r="W443" i="3"/>
  <c r="W155" i="3"/>
  <c r="W1026" i="3"/>
  <c r="W274" i="3"/>
  <c r="W275" i="3"/>
  <c r="W730" i="3"/>
  <c r="W444" i="3"/>
  <c r="W276" i="3"/>
  <c r="W731" i="3"/>
  <c r="W445" i="3"/>
  <c r="W732" i="3"/>
  <c r="W1370" i="3"/>
  <c r="W277" i="3"/>
  <c r="W278" i="3"/>
  <c r="W279" i="3"/>
  <c r="W280" i="3"/>
  <c r="W281" i="3"/>
  <c r="W282" i="3"/>
  <c r="W283" i="3"/>
  <c r="W1781" i="3"/>
  <c r="W284" i="3"/>
  <c r="W285" i="3"/>
  <c r="W1027" i="3"/>
  <c r="W286" i="3"/>
  <c r="W733" i="3"/>
  <c r="W734" i="3"/>
  <c r="W912" i="3"/>
  <c r="W735" i="3"/>
  <c r="W736" i="3"/>
  <c r="W737" i="3"/>
  <c r="W738" i="3"/>
  <c r="W739" i="3"/>
  <c r="W287" i="3"/>
  <c r="W740" i="3"/>
  <c r="W288" i="3"/>
  <c r="W1371" i="3"/>
  <c r="W1372" i="3"/>
  <c r="W1028" i="3"/>
  <c r="W741" i="3"/>
  <c r="W1373" i="3"/>
  <c r="W742" i="3"/>
  <c r="W743" i="3"/>
  <c r="W80" i="3"/>
  <c r="W1374" i="3"/>
  <c r="W289" i="3"/>
  <c r="W81" i="3"/>
  <c r="W1375" i="3"/>
  <c r="W290" i="3"/>
  <c r="W1376" i="3"/>
  <c r="W1377" i="3"/>
  <c r="W1378" i="3"/>
  <c r="W1379" i="3"/>
  <c r="W1380" i="3"/>
  <c r="W291" i="3"/>
  <c r="W1106" i="3"/>
  <c r="W1381" i="3"/>
  <c r="W292" i="3"/>
  <c r="W293" i="3"/>
  <c r="W294" i="3"/>
  <c r="W295" i="3"/>
  <c r="W296" i="3"/>
  <c r="W1382" i="3"/>
  <c r="W297" i="3"/>
  <c r="W298" i="3"/>
  <c r="W1383" i="3"/>
  <c r="W1384" i="3"/>
  <c r="W1385" i="3"/>
  <c r="W1386" i="3"/>
  <c r="W1387" i="3"/>
  <c r="W1388" i="3"/>
  <c r="W299" i="3"/>
  <c r="W300" i="3"/>
  <c r="W1389" i="3"/>
  <c r="W1390" i="3"/>
  <c r="W1391" i="3"/>
  <c r="W1392" i="3"/>
  <c r="W1393" i="3"/>
  <c r="W1394" i="3"/>
  <c r="W1395" i="3"/>
  <c r="W1029" i="3"/>
  <c r="W1030" i="3"/>
  <c r="W1396" i="3"/>
  <c r="W1031" i="3"/>
  <c r="W301" i="3"/>
  <c r="W156" i="3"/>
  <c r="W1397" i="3"/>
  <c r="W1398" i="3"/>
  <c r="W1032" i="3"/>
  <c r="W1033" i="3"/>
  <c r="W1034" i="3"/>
  <c r="W1782" i="3"/>
  <c r="W1399" i="3"/>
  <c r="W1400" i="3"/>
  <c r="W1783" i="3"/>
  <c r="W1401" i="3"/>
  <c r="W744" i="3"/>
  <c r="W302" i="3"/>
  <c r="W1784" i="3"/>
  <c r="W1402" i="3"/>
  <c r="W157" i="3"/>
  <c r="W1035" i="3"/>
  <c r="W136" i="3"/>
  <c r="W158" i="3"/>
  <c r="W159" i="3"/>
  <c r="W1037" i="3"/>
  <c r="W1785" i="3"/>
  <c r="W160" i="3"/>
  <c r="W1038" i="3"/>
  <c r="W529" i="3"/>
  <c r="W1786" i="3"/>
  <c r="W1403" i="3"/>
  <c r="W1787" i="3"/>
  <c r="W446" i="3"/>
  <c r="W1404" i="3"/>
  <c r="W745" i="3"/>
  <c r="W1039" i="3"/>
  <c r="W1788" i="3"/>
  <c r="W1040" i="3"/>
  <c r="W1107" i="3"/>
  <c r="W1041" i="3"/>
  <c r="W1789" i="3"/>
  <c r="W1042" i="3"/>
  <c r="W303" i="3"/>
  <c r="W161" i="3"/>
  <c r="W1790" i="3"/>
  <c r="W1791" i="3"/>
  <c r="W1792" i="3"/>
  <c r="W1405" i="3"/>
  <c r="W1406" i="3"/>
  <c r="W447" i="3"/>
  <c r="W448" i="3"/>
  <c r="W449" i="3"/>
  <c r="W746" i="3"/>
  <c r="W1043" i="3"/>
  <c r="W82" i="3"/>
  <c r="W450" i="3"/>
  <c r="W747" i="3"/>
  <c r="W748" i="3"/>
  <c r="W1793" i="3"/>
  <c r="W304" i="3"/>
  <c r="W1794" i="3"/>
  <c r="W1795" i="3"/>
  <c r="W1407" i="3"/>
  <c r="W1408" i="3"/>
  <c r="W749" i="3"/>
  <c r="W305" i="3"/>
  <c r="W1796" i="3"/>
  <c r="W1044" i="3"/>
  <c r="W1409" i="3"/>
  <c r="W1045" i="3"/>
  <c r="W750" i="3"/>
  <c r="W451" i="3"/>
  <c r="W913" i="3"/>
  <c r="W1797" i="3"/>
  <c r="W1798" i="3"/>
  <c r="W452" i="3"/>
  <c r="W453" i="3"/>
  <c r="W751" i="3"/>
  <c r="W1799" i="3"/>
  <c r="W752" i="3"/>
  <c r="W1800" i="3"/>
  <c r="W914" i="3"/>
  <c r="W753" i="3"/>
  <c r="W754" i="3"/>
  <c r="W1046" i="3"/>
  <c r="W1801" i="3"/>
  <c r="W1047" i="3"/>
  <c r="W1802" i="3"/>
  <c r="W1410" i="3"/>
  <c r="W1411" i="3"/>
  <c r="W454" i="3"/>
  <c r="W1803" i="3"/>
  <c r="W915" i="3"/>
  <c r="W1804" i="3"/>
  <c r="W530" i="3"/>
  <c r="W306" i="3"/>
  <c r="W162" i="3"/>
  <c r="W755" i="3"/>
  <c r="W1412" i="3"/>
  <c r="W1805" i="3"/>
  <c r="W1806" i="3"/>
  <c r="W1807" i="3"/>
  <c r="W1808" i="3"/>
  <c r="W1413" i="3"/>
  <c r="W1809" i="3"/>
  <c r="W531" i="3"/>
  <c r="W1810" i="3"/>
  <c r="W1811" i="3"/>
  <c r="W1812" i="3"/>
  <c r="W1813" i="3"/>
  <c r="W307" i="3"/>
  <c r="W308" i="3"/>
  <c r="W1814" i="3"/>
  <c r="W1815" i="3"/>
  <c r="W309" i="3"/>
  <c r="W310" i="3"/>
  <c r="W311" i="3"/>
  <c r="W83" i="3"/>
  <c r="W312" i="3"/>
  <c r="W163" i="3"/>
  <c r="W1816" i="3"/>
  <c r="W313" i="3"/>
  <c r="W1817" i="3"/>
  <c r="W1818" i="3"/>
  <c r="W455" i="3"/>
  <c r="W1819" i="3"/>
  <c r="W1414" i="3"/>
  <c r="W1048" i="3"/>
  <c r="W1820" i="3"/>
  <c r="W1821" i="3"/>
  <c r="W1822" i="3"/>
  <c r="W314" i="3"/>
  <c r="W315" i="3"/>
  <c r="W1049" i="3"/>
  <c r="W1050" i="3"/>
  <c r="W84" i="3"/>
  <c r="W1823" i="3"/>
  <c r="W1824" i="3"/>
  <c r="W1051" i="3"/>
  <c r="W1825" i="3"/>
  <c r="W1826" i="3"/>
  <c r="W1052" i="3"/>
  <c r="W1827" i="3"/>
  <c r="W1053" i="3"/>
  <c r="W316" i="3"/>
  <c r="W317" i="3"/>
  <c r="W1054" i="3"/>
  <c r="W1055" i="3"/>
  <c r="W1056" i="3"/>
  <c r="W1057" i="3"/>
  <c r="W1058" i="3"/>
  <c r="W1059" i="3"/>
  <c r="W756" i="3"/>
  <c r="W318" i="3"/>
  <c r="W319" i="3"/>
  <c r="W757" i="3"/>
  <c r="W320" i="3"/>
  <c r="W758" i="3"/>
  <c r="W1828" i="3"/>
  <c r="W321" i="3"/>
  <c r="W759" i="3"/>
  <c r="W760" i="3"/>
  <c r="W1415" i="3"/>
  <c r="W322" i="3"/>
  <c r="W761" i="3"/>
  <c r="W1416" i="3"/>
  <c r="W762" i="3"/>
  <c r="W1060" i="3"/>
  <c r="W1061" i="3"/>
  <c r="W323" i="3"/>
  <c r="W164" i="3"/>
  <c r="W1062" i="3"/>
  <c r="W165" i="3"/>
  <c r="W1063" i="3"/>
  <c r="W166" i="3"/>
  <c r="W1108" i="3"/>
  <c r="W1109" i="3"/>
  <c r="W1064" i="3"/>
  <c r="W1417" i="3"/>
  <c r="W763" i="3"/>
  <c r="W167" i="3"/>
  <c r="W532" i="3"/>
  <c r="W533" i="3"/>
  <c r="W764" i="3"/>
  <c r="W1418" i="3"/>
  <c r="W765" i="3"/>
  <c r="W1065" i="3"/>
  <c r="W766" i="3"/>
  <c r="W534" i="3"/>
  <c r="W535" i="3"/>
  <c r="W1829" i="3"/>
  <c r="W1830" i="3"/>
  <c r="W1419" i="3"/>
  <c r="W536" i="3"/>
  <c r="W1066" i="3"/>
  <c r="W168" i="3"/>
  <c r="W456" i="3"/>
  <c r="W537" i="3"/>
  <c r="W538" i="3"/>
  <c r="W1420" i="3"/>
  <c r="W1421" i="3"/>
  <c r="W1831" i="3"/>
  <c r="W539" i="3"/>
  <c r="W1832" i="3"/>
  <c r="W1833" i="3"/>
  <c r="W1422" i="3"/>
  <c r="W767" i="3"/>
  <c r="W85" i="3"/>
  <c r="W1834" i="3"/>
  <c r="W768" i="3"/>
  <c r="W1835" i="3"/>
  <c r="W887" i="3"/>
  <c r="W1276" i="3"/>
  <c r="W564" i="3"/>
  <c r="W584" i="3"/>
  <c r="X1756" i="3"/>
  <c r="X708" i="3"/>
  <c r="X902" i="3"/>
  <c r="X76" i="3"/>
  <c r="X1757" i="3"/>
  <c r="X256" i="3"/>
  <c r="X77" i="3"/>
  <c r="X903" i="3"/>
  <c r="X904" i="3"/>
  <c r="X905" i="3"/>
  <c r="X906" i="3"/>
  <c r="X709" i="3"/>
  <c r="X710" i="3"/>
  <c r="X711" i="3"/>
  <c r="X712" i="3"/>
  <c r="X257" i="3"/>
  <c r="X713" i="3"/>
  <c r="X907" i="3"/>
  <c r="X1758" i="3"/>
  <c r="X1759" i="3"/>
  <c r="X1760" i="3"/>
  <c r="X1102" i="3"/>
  <c r="X78" i="3"/>
  <c r="X440" i="3"/>
  <c r="X1761" i="3"/>
  <c r="X1762" i="3"/>
  <c r="X1763" i="3"/>
  <c r="X714" i="3"/>
  <c r="X908" i="3"/>
  <c r="X1025" i="3"/>
  <c r="X909" i="3"/>
  <c r="X715" i="3"/>
  <c r="X1764" i="3"/>
  <c r="X716" i="3"/>
  <c r="X441" i="3"/>
  <c r="X717" i="3"/>
  <c r="X718" i="3"/>
  <c r="X719" i="3"/>
  <c r="X720" i="3"/>
  <c r="X721" i="3"/>
  <c r="X1363" i="3"/>
  <c r="X722" i="3"/>
  <c r="X1765" i="3"/>
  <c r="X1766" i="3"/>
  <c r="X1767" i="3"/>
  <c r="X910" i="3"/>
  <c r="X911" i="3"/>
  <c r="X1103" i="3"/>
  <c r="X1768" i="3"/>
  <c r="X1769" i="3"/>
  <c r="X1770" i="3"/>
  <c r="X1771" i="3"/>
  <c r="X1364" i="3"/>
  <c r="X151" i="3"/>
  <c r="X723" i="3"/>
  <c r="X1772" i="3"/>
  <c r="X724" i="3"/>
  <c r="X1365" i="3"/>
  <c r="X527" i="3"/>
  <c r="X258" i="3"/>
  <c r="X725" i="3"/>
  <c r="X442" i="3"/>
  <c r="X1366" i="3"/>
  <c r="X1773" i="3"/>
  <c r="X259" i="3"/>
  <c r="X1774" i="3"/>
  <c r="X260" i="3"/>
  <c r="X726" i="3"/>
  <c r="X1367" i="3"/>
  <c r="X1368" i="3"/>
  <c r="X1775" i="3"/>
  <c r="X1776" i="3"/>
  <c r="X1777" i="3"/>
  <c r="X1778" i="3"/>
  <c r="X727" i="3"/>
  <c r="X261" i="3"/>
  <c r="X79" i="3"/>
  <c r="X152" i="3"/>
  <c r="X1104" i="3"/>
  <c r="X1596" i="3"/>
  <c r="X262" i="3"/>
  <c r="X1369" i="3"/>
  <c r="X263" i="3"/>
  <c r="X264" i="3"/>
  <c r="X1780" i="3"/>
  <c r="X265" i="3"/>
  <c r="X266" i="3"/>
  <c r="X267" i="3"/>
  <c r="X268" i="3"/>
  <c r="X269" i="3"/>
  <c r="X270" i="3"/>
  <c r="X271" i="3"/>
  <c r="X272" i="3"/>
  <c r="X528" i="3"/>
  <c r="X728" i="3"/>
  <c r="X729" i="3"/>
  <c r="X153" i="3"/>
  <c r="X154" i="3"/>
  <c r="X1105" i="3"/>
  <c r="X273" i="3"/>
  <c r="X443" i="3"/>
  <c r="X155" i="3"/>
  <c r="X1026" i="3"/>
  <c r="X274" i="3"/>
  <c r="X275" i="3"/>
  <c r="X730" i="3"/>
  <c r="X444" i="3"/>
  <c r="X276" i="3"/>
  <c r="X731" i="3"/>
  <c r="X445" i="3"/>
  <c r="X732" i="3"/>
  <c r="X1370" i="3"/>
  <c r="X277" i="3"/>
  <c r="X278" i="3"/>
  <c r="X279" i="3"/>
  <c r="X280" i="3"/>
  <c r="X281" i="3"/>
  <c r="X282" i="3"/>
  <c r="X283" i="3"/>
  <c r="X1781" i="3"/>
  <c r="X284" i="3"/>
  <c r="X285" i="3"/>
  <c r="X1027" i="3"/>
  <c r="X286" i="3"/>
  <c r="X733" i="3"/>
  <c r="X734" i="3"/>
  <c r="X912" i="3"/>
  <c r="X735" i="3"/>
  <c r="X736" i="3"/>
  <c r="X737" i="3"/>
  <c r="X738" i="3"/>
  <c r="X739" i="3"/>
  <c r="X287" i="3"/>
  <c r="X740" i="3"/>
  <c r="X288" i="3"/>
  <c r="X1371" i="3"/>
  <c r="X1372" i="3"/>
  <c r="X1028" i="3"/>
  <c r="X741" i="3"/>
  <c r="X1373" i="3"/>
  <c r="X742" i="3"/>
  <c r="X743" i="3"/>
  <c r="X80" i="3"/>
  <c r="X1374" i="3"/>
  <c r="X289" i="3"/>
  <c r="X81" i="3"/>
  <c r="X1375" i="3"/>
  <c r="X290" i="3"/>
  <c r="X1376" i="3"/>
  <c r="X1377" i="3"/>
  <c r="X1378" i="3"/>
  <c r="X1379" i="3"/>
  <c r="X1380" i="3"/>
  <c r="X291" i="3"/>
  <c r="X1106" i="3"/>
  <c r="X1381" i="3"/>
  <c r="X292" i="3"/>
  <c r="X293" i="3"/>
  <c r="X294" i="3"/>
  <c r="X295" i="3"/>
  <c r="X296" i="3"/>
  <c r="X1382" i="3"/>
  <c r="X297" i="3"/>
  <c r="X298" i="3"/>
  <c r="X1383" i="3"/>
  <c r="X1384" i="3"/>
  <c r="X1385" i="3"/>
  <c r="X1386" i="3"/>
  <c r="X1387" i="3"/>
  <c r="X1388" i="3"/>
  <c r="X299" i="3"/>
  <c r="X300" i="3"/>
  <c r="X1389" i="3"/>
  <c r="X1390" i="3"/>
  <c r="X1391" i="3"/>
  <c r="X1392" i="3"/>
  <c r="X1393" i="3"/>
  <c r="X1394" i="3"/>
  <c r="X1395" i="3"/>
  <c r="X1029" i="3"/>
  <c r="X1030" i="3"/>
  <c r="X1396" i="3"/>
  <c r="X1031" i="3"/>
  <c r="X301" i="3"/>
  <c r="X156" i="3"/>
  <c r="X1397" i="3"/>
  <c r="X1398" i="3"/>
  <c r="X1032" i="3"/>
  <c r="X1033" i="3"/>
  <c r="X1034" i="3"/>
  <c r="X1782" i="3"/>
  <c r="X1399" i="3"/>
  <c r="X1400" i="3"/>
  <c r="X1783" i="3"/>
  <c r="X1401" i="3"/>
  <c r="X744" i="3"/>
  <c r="X302" i="3"/>
  <c r="X1784" i="3"/>
  <c r="X1402" i="3"/>
  <c r="X157" i="3"/>
  <c r="X1035" i="3"/>
  <c r="X136" i="3"/>
  <c r="X158" i="3"/>
  <c r="X159" i="3"/>
  <c r="X1037" i="3"/>
  <c r="X1785" i="3"/>
  <c r="X160" i="3"/>
  <c r="X1038" i="3"/>
  <c r="X529" i="3"/>
  <c r="X1786" i="3"/>
  <c r="X1403" i="3"/>
  <c r="X1787" i="3"/>
  <c r="X446" i="3"/>
  <c r="X1404" i="3"/>
  <c r="X745" i="3"/>
  <c r="X1039" i="3"/>
  <c r="X1788" i="3"/>
  <c r="X1040" i="3"/>
  <c r="X1107" i="3"/>
  <c r="X1041" i="3"/>
  <c r="X1789" i="3"/>
  <c r="X1042" i="3"/>
  <c r="X303" i="3"/>
  <c r="X161" i="3"/>
  <c r="X1790" i="3"/>
  <c r="X1791" i="3"/>
  <c r="X1792" i="3"/>
  <c r="X1405" i="3"/>
  <c r="X1406" i="3"/>
  <c r="X447" i="3"/>
  <c r="X448" i="3"/>
  <c r="X449" i="3"/>
  <c r="X746" i="3"/>
  <c r="X1043" i="3"/>
  <c r="X82" i="3"/>
  <c r="X450" i="3"/>
  <c r="X747" i="3"/>
  <c r="X748" i="3"/>
  <c r="X1793" i="3"/>
  <c r="X304" i="3"/>
  <c r="X1794" i="3"/>
  <c r="X1795" i="3"/>
  <c r="X1407" i="3"/>
  <c r="X1408" i="3"/>
  <c r="X749" i="3"/>
  <c r="X305" i="3"/>
  <c r="X1796" i="3"/>
  <c r="X1044" i="3"/>
  <c r="X1409" i="3"/>
  <c r="X1045" i="3"/>
  <c r="X750" i="3"/>
  <c r="X451" i="3"/>
  <c r="X913" i="3"/>
  <c r="X1797" i="3"/>
  <c r="X1798" i="3"/>
  <c r="X452" i="3"/>
  <c r="X453" i="3"/>
  <c r="X751" i="3"/>
  <c r="X1799" i="3"/>
  <c r="X752" i="3"/>
  <c r="X1800" i="3"/>
  <c r="X914" i="3"/>
  <c r="X753" i="3"/>
  <c r="X754" i="3"/>
  <c r="X1046" i="3"/>
  <c r="X1801" i="3"/>
  <c r="X1047" i="3"/>
  <c r="X1802" i="3"/>
  <c r="X1410" i="3"/>
  <c r="X1411" i="3"/>
  <c r="X454" i="3"/>
  <c r="X1803" i="3"/>
  <c r="X915" i="3"/>
  <c r="X1804" i="3"/>
  <c r="X530" i="3"/>
  <c r="X306" i="3"/>
  <c r="X162" i="3"/>
  <c r="X755" i="3"/>
  <c r="X1412" i="3"/>
  <c r="X1805" i="3"/>
  <c r="X1806" i="3"/>
  <c r="X1807" i="3"/>
  <c r="X1808" i="3"/>
  <c r="X1413" i="3"/>
  <c r="X1809" i="3"/>
  <c r="X531" i="3"/>
  <c r="X1810" i="3"/>
  <c r="X1811" i="3"/>
  <c r="X1812" i="3"/>
  <c r="X1813" i="3"/>
  <c r="X307" i="3"/>
  <c r="X308" i="3"/>
  <c r="X1814" i="3"/>
  <c r="X1815" i="3"/>
  <c r="X309" i="3"/>
  <c r="X310" i="3"/>
  <c r="X311" i="3"/>
  <c r="X83" i="3"/>
  <c r="X312" i="3"/>
  <c r="X163" i="3"/>
  <c r="X1816" i="3"/>
  <c r="X313" i="3"/>
  <c r="X1817" i="3"/>
  <c r="X1818" i="3"/>
  <c r="X455" i="3"/>
  <c r="X1819" i="3"/>
  <c r="X1414" i="3"/>
  <c r="X1048" i="3"/>
  <c r="X1820" i="3"/>
  <c r="X1821" i="3"/>
  <c r="X1822" i="3"/>
  <c r="X314" i="3"/>
  <c r="X315" i="3"/>
  <c r="X1049" i="3"/>
  <c r="X1050" i="3"/>
  <c r="X84" i="3"/>
  <c r="X1823" i="3"/>
  <c r="X1824" i="3"/>
  <c r="X1051" i="3"/>
  <c r="X1825" i="3"/>
  <c r="X1826" i="3"/>
  <c r="X1052" i="3"/>
  <c r="X1827" i="3"/>
  <c r="X1053" i="3"/>
  <c r="X316" i="3"/>
  <c r="X317" i="3"/>
  <c r="X1054" i="3"/>
  <c r="X1055" i="3"/>
  <c r="X1056" i="3"/>
  <c r="X1057" i="3"/>
  <c r="X1058" i="3"/>
  <c r="X1059" i="3"/>
  <c r="X756" i="3"/>
  <c r="X318" i="3"/>
  <c r="X319" i="3"/>
  <c r="X757" i="3"/>
  <c r="X320" i="3"/>
  <c r="X758" i="3"/>
  <c r="X1828" i="3"/>
  <c r="X321" i="3"/>
  <c r="X759" i="3"/>
  <c r="X760" i="3"/>
  <c r="X1415" i="3"/>
  <c r="X322" i="3"/>
  <c r="X761" i="3"/>
  <c r="X1416" i="3"/>
  <c r="X762" i="3"/>
  <c r="X1060" i="3"/>
  <c r="X1061" i="3"/>
  <c r="X323" i="3"/>
  <c r="X164" i="3"/>
  <c r="X1062" i="3"/>
  <c r="X165" i="3"/>
  <c r="X1063" i="3"/>
  <c r="X166" i="3"/>
  <c r="X1108" i="3"/>
  <c r="X1109" i="3"/>
  <c r="X1064" i="3"/>
  <c r="X1417" i="3"/>
  <c r="X763" i="3"/>
  <c r="X167" i="3"/>
  <c r="X532" i="3"/>
  <c r="X533" i="3"/>
  <c r="X764" i="3"/>
  <c r="X1418" i="3"/>
  <c r="X765" i="3"/>
  <c r="X1065" i="3"/>
  <c r="X766" i="3"/>
  <c r="X534" i="3"/>
  <c r="X535" i="3"/>
  <c r="X1829" i="3"/>
  <c r="X1830" i="3"/>
  <c r="X1419" i="3"/>
  <c r="X536" i="3"/>
  <c r="X1066" i="3"/>
  <c r="X168" i="3"/>
  <c r="X456" i="3"/>
  <c r="X537" i="3"/>
  <c r="X538" i="3"/>
  <c r="X1420" i="3"/>
  <c r="X1421" i="3"/>
  <c r="X1831" i="3"/>
  <c r="X539" i="3"/>
  <c r="X1832" i="3"/>
  <c r="X1833" i="3"/>
  <c r="X1422" i="3"/>
  <c r="X767" i="3"/>
  <c r="X85" i="3"/>
  <c r="X1834" i="3"/>
  <c r="X768" i="3"/>
  <c r="X1835" i="3"/>
  <c r="X887" i="3"/>
  <c r="X1276" i="3"/>
  <c r="X564" i="3"/>
  <c r="X584" i="3"/>
  <c r="X1755" i="3" l="1"/>
  <c r="W1755" i="3"/>
  <c r="U1755" i="3"/>
  <c r="V1755" i="3" s="1"/>
  <c r="S1755" i="3"/>
  <c r="T1755" i="3" s="1"/>
  <c r="X1754" i="3"/>
  <c r="W1754" i="3"/>
  <c r="U1754" i="3"/>
  <c r="V1754" i="3" s="1"/>
  <c r="S1754" i="3"/>
  <c r="T1754" i="3" s="1"/>
  <c r="X1753" i="3"/>
  <c r="W1753" i="3"/>
  <c r="U1753" i="3"/>
  <c r="V1753" i="3" s="1"/>
  <c r="S1753" i="3"/>
  <c r="T1753" i="3" s="1"/>
  <c r="X1752" i="3"/>
  <c r="W1752" i="3"/>
  <c r="U1752" i="3"/>
  <c r="V1752" i="3" s="1"/>
  <c r="S1752" i="3"/>
  <c r="T1752" i="3" s="1"/>
  <c r="X439" i="3"/>
  <c r="W439" i="3"/>
  <c r="U439" i="3"/>
  <c r="V439" i="3" s="1"/>
  <c r="S439" i="3"/>
  <c r="T439" i="3" s="1"/>
  <c r="X1101" i="3"/>
  <c r="W1101" i="3"/>
  <c r="U1101" i="3"/>
  <c r="V1101" i="3" s="1"/>
  <c r="S1101" i="3"/>
  <c r="T1101" i="3" s="1"/>
  <c r="X1362" i="3"/>
  <c r="W1362" i="3"/>
  <c r="U1362" i="3"/>
  <c r="V1362" i="3" s="1"/>
  <c r="S1362" i="3"/>
  <c r="T1362" i="3" s="1"/>
  <c r="X1306" i="3"/>
  <c r="W1306" i="3"/>
  <c r="U1306" i="3"/>
  <c r="V1306" i="3" s="1"/>
  <c r="S1306" i="3"/>
  <c r="T1306" i="3" s="1"/>
  <c r="X1751" i="3"/>
  <c r="W1751" i="3"/>
  <c r="U1751" i="3"/>
  <c r="V1751" i="3" s="1"/>
  <c r="S1751" i="3"/>
  <c r="T1751" i="3" s="1"/>
  <c r="X1750" i="3"/>
  <c r="W1750" i="3"/>
  <c r="U1750" i="3"/>
  <c r="V1750" i="3" s="1"/>
  <c r="S1750" i="3"/>
  <c r="T1750" i="3" s="1"/>
  <c r="X1749" i="3"/>
  <c r="W1749" i="3"/>
  <c r="U1749" i="3"/>
  <c r="V1749" i="3" s="1"/>
  <c r="S1749" i="3"/>
  <c r="T1749" i="3" s="1"/>
  <c r="X438" i="3"/>
  <c r="W438" i="3"/>
  <c r="U438" i="3"/>
  <c r="V438" i="3" s="1"/>
  <c r="S438" i="3"/>
  <c r="T438" i="3" s="1"/>
  <c r="X1360" i="3"/>
  <c r="W1360" i="3"/>
  <c r="U1360" i="3"/>
  <c r="V1360" i="3" s="1"/>
  <c r="S1360" i="3"/>
  <c r="T1360" i="3" s="1"/>
  <c r="X707" i="3"/>
  <c r="W707" i="3"/>
  <c r="U707" i="3"/>
  <c r="V707" i="3" s="1"/>
  <c r="S707" i="3"/>
  <c r="T707" i="3" s="1"/>
  <c r="X706" i="3"/>
  <c r="W706" i="3"/>
  <c r="U706" i="3"/>
  <c r="V706" i="3" s="1"/>
  <c r="S706" i="3"/>
  <c r="T706" i="3" s="1"/>
  <c r="X1100" i="3"/>
  <c r="W1100" i="3"/>
  <c r="U1100" i="3"/>
  <c r="V1100" i="3" s="1"/>
  <c r="S1100" i="3"/>
  <c r="T1100" i="3" s="1"/>
  <c r="X705" i="3"/>
  <c r="W705" i="3"/>
  <c r="U705" i="3"/>
  <c r="V705" i="3" s="1"/>
  <c r="S705" i="3"/>
  <c r="T705" i="3" s="1"/>
  <c r="X75" i="3"/>
  <c r="W75" i="3"/>
  <c r="U75" i="3"/>
  <c r="V75" i="3" s="1"/>
  <c r="S75" i="3"/>
  <c r="T75" i="3" s="1"/>
  <c r="X704" i="3"/>
  <c r="W704" i="3"/>
  <c r="U704" i="3"/>
  <c r="V704" i="3" s="1"/>
  <c r="S704" i="3"/>
  <c r="T704" i="3" s="1"/>
  <c r="X150" i="3"/>
  <c r="W150" i="3"/>
  <c r="U150" i="3"/>
  <c r="V150" i="3" s="1"/>
  <c r="S150" i="3"/>
  <c r="T150" i="3" s="1"/>
  <c r="X703" i="3"/>
  <c r="W703" i="3"/>
  <c r="U703" i="3"/>
  <c r="V703" i="3" s="1"/>
  <c r="S703" i="3"/>
  <c r="T703" i="3" s="1"/>
  <c r="X702" i="3"/>
  <c r="W702" i="3"/>
  <c r="U702" i="3"/>
  <c r="V702" i="3" s="1"/>
  <c r="S702" i="3"/>
  <c r="T702" i="3" s="1"/>
  <c r="X1359" i="3"/>
  <c r="W1359" i="3"/>
  <c r="U1359" i="3"/>
  <c r="V1359" i="3" s="1"/>
  <c r="S1359" i="3"/>
  <c r="T1359" i="3" s="1"/>
  <c r="X1353" i="3"/>
  <c r="W1353" i="3"/>
  <c r="U1353" i="3"/>
  <c r="V1353" i="3" s="1"/>
  <c r="S1353" i="3"/>
  <c r="T1353" i="3" s="1"/>
  <c r="X1358" i="3"/>
  <c r="W1358" i="3"/>
  <c r="U1358" i="3"/>
  <c r="V1358" i="3" s="1"/>
  <c r="S1358" i="3"/>
  <c r="T1358" i="3" s="1"/>
  <c r="X701" i="3"/>
  <c r="W701" i="3"/>
  <c r="U701" i="3"/>
  <c r="V701" i="3" s="1"/>
  <c r="S701" i="3"/>
  <c r="T701" i="3" s="1"/>
  <c r="X74" i="3"/>
  <c r="W74" i="3"/>
  <c r="U74" i="3"/>
  <c r="V74" i="3" s="1"/>
  <c r="S74" i="3"/>
  <c r="T74" i="3" s="1"/>
  <c r="X901" i="3"/>
  <c r="W901" i="3"/>
  <c r="U901" i="3"/>
  <c r="V901" i="3" s="1"/>
  <c r="S901" i="3"/>
  <c r="T901" i="3" s="1"/>
  <c r="X700" i="3"/>
  <c r="W700" i="3"/>
  <c r="U700" i="3"/>
  <c r="V700" i="3" s="1"/>
  <c r="S700" i="3"/>
  <c r="T700" i="3" s="1"/>
  <c r="X699" i="3"/>
  <c r="W699" i="3"/>
  <c r="U699" i="3"/>
  <c r="V699" i="3" s="1"/>
  <c r="S699" i="3"/>
  <c r="T699" i="3" s="1"/>
  <c r="X255" i="3"/>
  <c r="W255" i="3"/>
  <c r="U255" i="3"/>
  <c r="V255" i="3" s="1"/>
  <c r="S255" i="3"/>
  <c r="T255" i="3" s="1"/>
  <c r="X698" i="3"/>
  <c r="W698" i="3"/>
  <c r="U698" i="3"/>
  <c r="V698" i="3" s="1"/>
  <c r="S698" i="3"/>
  <c r="T698" i="3" s="1"/>
  <c r="X697" i="3"/>
  <c r="W697" i="3"/>
  <c r="U697" i="3"/>
  <c r="V697" i="3" s="1"/>
  <c r="S697" i="3"/>
  <c r="T697" i="3" s="1"/>
  <c r="X1357" i="3"/>
  <c r="W1357" i="3"/>
  <c r="U1357" i="3"/>
  <c r="V1357" i="3" s="1"/>
  <c r="S1357" i="3"/>
  <c r="T1357" i="3" s="1"/>
  <c r="X73" i="3"/>
  <c r="W73" i="3"/>
  <c r="U73" i="3"/>
  <c r="V73" i="3" s="1"/>
  <c r="S73" i="3"/>
  <c r="T73" i="3" s="1"/>
  <c r="X1356" i="3"/>
  <c r="W1356" i="3"/>
  <c r="U1356" i="3"/>
  <c r="V1356" i="3" s="1"/>
  <c r="S1356" i="3"/>
  <c r="T1356" i="3" s="1"/>
  <c r="X1748" i="3"/>
  <c r="W1748" i="3"/>
  <c r="U1748" i="3"/>
  <c r="V1748" i="3" s="1"/>
  <c r="S1748" i="3"/>
  <c r="T1748" i="3" s="1"/>
  <c r="X1355" i="3"/>
  <c r="W1355" i="3"/>
  <c r="U1355" i="3"/>
  <c r="V1355" i="3" s="1"/>
  <c r="S1355" i="3"/>
  <c r="T1355" i="3" s="1"/>
  <c r="X1352" i="3"/>
  <c r="W1352" i="3"/>
  <c r="U1352" i="3"/>
  <c r="V1352" i="3" s="1"/>
  <c r="S1352" i="3"/>
  <c r="T1352" i="3" s="1"/>
  <c r="X696" i="3"/>
  <c r="W696" i="3"/>
  <c r="U696" i="3"/>
  <c r="V696" i="3" s="1"/>
  <c r="S696" i="3"/>
  <c r="T696" i="3" s="1"/>
  <c r="X1291" i="3"/>
  <c r="W1291" i="3"/>
  <c r="U1291" i="3"/>
  <c r="V1291" i="3" s="1"/>
  <c r="S1291" i="3"/>
  <c r="T1291" i="3" s="1"/>
  <c r="X695" i="3"/>
  <c r="W695" i="3"/>
  <c r="U695" i="3"/>
  <c r="V695" i="3" s="1"/>
  <c r="S695" i="3"/>
  <c r="T695" i="3" s="1"/>
  <c r="X1012" i="3"/>
  <c r="W1012" i="3"/>
  <c r="U1012" i="3"/>
  <c r="V1012" i="3" s="1"/>
  <c r="S1012" i="3"/>
  <c r="T1012" i="3" s="1"/>
  <c r="X694" i="3"/>
  <c r="W694" i="3"/>
  <c r="U694" i="3"/>
  <c r="V694" i="3" s="1"/>
  <c r="S694" i="3"/>
  <c r="T694" i="3" s="1"/>
  <c r="X995" i="3"/>
  <c r="W995" i="3"/>
  <c r="U995" i="3"/>
  <c r="V995" i="3" s="1"/>
  <c r="S995" i="3"/>
  <c r="T995" i="3" s="1"/>
  <c r="X693" i="3"/>
  <c r="W693" i="3"/>
  <c r="U693" i="3"/>
  <c r="V693" i="3" s="1"/>
  <c r="S693" i="3"/>
  <c r="T693" i="3" s="1"/>
  <c r="X1747" i="3"/>
  <c r="W1747" i="3"/>
  <c r="U1747" i="3"/>
  <c r="V1747" i="3" s="1"/>
  <c r="S1747" i="3"/>
  <c r="T1747" i="3" s="1"/>
  <c r="X1746" i="3"/>
  <c r="W1746" i="3"/>
  <c r="U1746" i="3"/>
  <c r="V1746" i="3" s="1"/>
  <c r="S1746" i="3"/>
  <c r="T1746" i="3" s="1"/>
  <c r="X1024" i="3"/>
  <c r="W1024" i="3"/>
  <c r="U1024" i="3"/>
  <c r="V1024" i="3" s="1"/>
  <c r="S1024" i="3"/>
  <c r="T1024" i="3" s="1"/>
  <c r="X1023" i="3"/>
  <c r="W1023" i="3"/>
  <c r="U1023" i="3"/>
  <c r="V1023" i="3" s="1"/>
  <c r="S1023" i="3"/>
  <c r="T1023" i="3" s="1"/>
  <c r="X1351" i="3"/>
  <c r="W1351" i="3"/>
  <c r="U1351" i="3"/>
  <c r="V1351" i="3" s="1"/>
  <c r="S1351" i="3"/>
  <c r="T1351" i="3" s="1"/>
  <c r="X1022" i="3"/>
  <c r="W1022" i="3"/>
  <c r="U1022" i="3"/>
  <c r="V1022" i="3" s="1"/>
  <c r="S1022" i="3"/>
  <c r="T1022" i="3" s="1"/>
  <c r="X1021" i="3"/>
  <c r="W1021" i="3"/>
  <c r="U1021" i="3"/>
  <c r="V1021" i="3" s="1"/>
  <c r="S1021" i="3"/>
  <c r="T1021" i="3" s="1"/>
  <c r="X1020" i="3"/>
  <c r="W1020" i="3"/>
  <c r="U1020" i="3"/>
  <c r="V1020" i="3" s="1"/>
  <c r="S1020" i="3"/>
  <c r="T1020" i="3" s="1"/>
  <c r="X1019" i="3"/>
  <c r="W1019" i="3"/>
  <c r="U1019" i="3"/>
  <c r="V1019" i="3" s="1"/>
  <c r="S1019" i="3"/>
  <c r="T1019" i="3" s="1"/>
  <c r="X72" i="3"/>
  <c r="W72" i="3"/>
  <c r="U72" i="3"/>
  <c r="V72" i="3" s="1"/>
  <c r="S72" i="3"/>
  <c r="T72" i="3" s="1"/>
  <c r="X1018" i="3"/>
  <c r="W1018" i="3"/>
  <c r="U1018" i="3"/>
  <c r="V1018" i="3" s="1"/>
  <c r="S1018" i="3"/>
  <c r="T1018" i="3" s="1"/>
  <c r="X71" i="3"/>
  <c r="W71" i="3"/>
  <c r="U71" i="3"/>
  <c r="V71" i="3" s="1"/>
  <c r="S71" i="3"/>
  <c r="T71" i="3" s="1"/>
  <c r="X692" i="3"/>
  <c r="W692" i="3"/>
  <c r="U692" i="3"/>
  <c r="V692" i="3" s="1"/>
  <c r="S692" i="3"/>
  <c r="T692" i="3" s="1"/>
  <c r="X691" i="3"/>
  <c r="W691" i="3"/>
  <c r="U691" i="3"/>
  <c r="V691" i="3" s="1"/>
  <c r="S691" i="3"/>
  <c r="T691" i="3" s="1"/>
  <c r="X690" i="3"/>
  <c r="W690" i="3"/>
  <c r="U690" i="3"/>
  <c r="V690" i="3" s="1"/>
  <c r="S690" i="3"/>
  <c r="T690" i="3" s="1"/>
  <c r="X1745" i="3"/>
  <c r="W1745" i="3"/>
  <c r="U1745" i="3"/>
  <c r="V1745" i="3" s="1"/>
  <c r="S1745" i="3"/>
  <c r="T1745" i="3" s="1"/>
  <c r="X965" i="3"/>
  <c r="W965" i="3"/>
  <c r="U965" i="3"/>
  <c r="V965" i="3" s="1"/>
  <c r="S965" i="3"/>
  <c r="T965" i="3" s="1"/>
  <c r="X1017" i="3"/>
  <c r="W1017" i="3"/>
  <c r="U1017" i="3"/>
  <c r="V1017" i="3" s="1"/>
  <c r="S1017" i="3"/>
  <c r="T1017" i="3" s="1"/>
  <c r="X1016" i="3"/>
  <c r="W1016" i="3"/>
  <c r="U1016" i="3"/>
  <c r="V1016" i="3" s="1"/>
  <c r="S1016" i="3"/>
  <c r="T1016" i="3" s="1"/>
  <c r="X1744" i="3"/>
  <c r="W1744" i="3"/>
  <c r="U1744" i="3"/>
  <c r="V1744" i="3" s="1"/>
  <c r="S1744" i="3"/>
  <c r="T1744" i="3" s="1"/>
  <c r="X1743" i="3"/>
  <c r="W1743" i="3"/>
  <c r="U1743" i="3"/>
  <c r="V1743" i="3" s="1"/>
  <c r="S1743" i="3"/>
  <c r="T1743" i="3" s="1"/>
  <c r="X1350" i="3"/>
  <c r="W1350" i="3"/>
  <c r="U1350" i="3"/>
  <c r="V1350" i="3" s="1"/>
  <c r="S1350" i="3"/>
  <c r="T1350" i="3" s="1"/>
  <c r="X1349" i="3"/>
  <c r="W1349" i="3"/>
  <c r="U1349" i="3"/>
  <c r="V1349" i="3" s="1"/>
  <c r="S1349" i="3"/>
  <c r="T1349" i="3" s="1"/>
  <c r="X254" i="3"/>
  <c r="W254" i="3"/>
  <c r="U254" i="3"/>
  <c r="V254" i="3" s="1"/>
  <c r="S254" i="3"/>
  <c r="T254" i="3" s="1"/>
  <c r="X253" i="3"/>
  <c r="W253" i="3"/>
  <c r="U253" i="3"/>
  <c r="V253" i="3" s="1"/>
  <c r="S253" i="3"/>
  <c r="T253" i="3" s="1"/>
  <c r="X252" i="3"/>
  <c r="W252" i="3"/>
  <c r="U252" i="3"/>
  <c r="V252" i="3" s="1"/>
  <c r="S252" i="3"/>
  <c r="T252" i="3" s="1"/>
  <c r="X251" i="3"/>
  <c r="W251" i="3"/>
  <c r="U251" i="3"/>
  <c r="V251" i="3" s="1"/>
  <c r="S251" i="3"/>
  <c r="T251" i="3" s="1"/>
  <c r="X250" i="3"/>
  <c r="W250" i="3"/>
  <c r="U250" i="3"/>
  <c r="V250" i="3" s="1"/>
  <c r="S250" i="3"/>
  <c r="T250" i="3" s="1"/>
  <c r="X249" i="3"/>
  <c r="W249" i="3"/>
  <c r="U249" i="3"/>
  <c r="V249" i="3" s="1"/>
  <c r="S249" i="3"/>
  <c r="T249" i="3" s="1"/>
  <c r="X437" i="3"/>
  <c r="W437" i="3"/>
  <c r="U437" i="3"/>
  <c r="V437" i="3" s="1"/>
  <c r="S437" i="3"/>
  <c r="T437" i="3" s="1"/>
  <c r="X689" i="3"/>
  <c r="W689" i="3"/>
  <c r="U689" i="3"/>
  <c r="V689" i="3" s="1"/>
  <c r="S689" i="3"/>
  <c r="T689" i="3" s="1"/>
  <c r="X1742" i="3"/>
  <c r="W1742" i="3"/>
  <c r="U1742" i="3"/>
  <c r="V1742" i="3" s="1"/>
  <c r="S1742" i="3"/>
  <c r="T1742" i="3" s="1"/>
  <c r="X1741" i="3"/>
  <c r="W1741" i="3"/>
  <c r="U1741" i="3"/>
  <c r="V1741" i="3" s="1"/>
  <c r="S1741" i="3"/>
  <c r="T1741" i="3" s="1"/>
  <c r="X688" i="3"/>
  <c r="W688" i="3"/>
  <c r="U688" i="3"/>
  <c r="V688" i="3" s="1"/>
  <c r="S688" i="3"/>
  <c r="T688" i="3" s="1"/>
  <c r="X687" i="3"/>
  <c r="W687" i="3"/>
  <c r="U687" i="3"/>
  <c r="V687" i="3" s="1"/>
  <c r="S687" i="3"/>
  <c r="T687" i="3" s="1"/>
  <c r="X248" i="3"/>
  <c r="W248" i="3"/>
  <c r="U248" i="3"/>
  <c r="V248" i="3" s="1"/>
  <c r="S248" i="3"/>
  <c r="T248" i="3" s="1"/>
  <c r="X1307" i="3"/>
  <c r="W1307" i="3"/>
  <c r="U1307" i="3"/>
  <c r="V1307" i="3" s="1"/>
  <c r="S1307" i="3"/>
  <c r="T1307" i="3" s="1"/>
  <c r="X1348" i="3"/>
  <c r="W1348" i="3"/>
  <c r="U1348" i="3"/>
  <c r="V1348" i="3" s="1"/>
  <c r="S1348" i="3"/>
  <c r="T1348" i="3" s="1"/>
  <c r="X247" i="3"/>
  <c r="W247" i="3"/>
  <c r="U247" i="3"/>
  <c r="V247" i="3" s="1"/>
  <c r="S247" i="3"/>
  <c r="T247" i="3" s="1"/>
  <c r="X246" i="3"/>
  <c r="W246" i="3"/>
  <c r="U246" i="3"/>
  <c r="V246" i="3" s="1"/>
  <c r="S246" i="3"/>
  <c r="T246" i="3" s="1"/>
  <c r="X245" i="3"/>
  <c r="W245" i="3"/>
  <c r="U245" i="3"/>
  <c r="V245" i="3" s="1"/>
  <c r="S245" i="3"/>
  <c r="T245" i="3" s="1"/>
  <c r="X244" i="3"/>
  <c r="W244" i="3"/>
  <c r="U244" i="3"/>
  <c r="V244" i="3" s="1"/>
  <c r="S244" i="3"/>
  <c r="T244" i="3" s="1"/>
  <c r="X436" i="3"/>
  <c r="W436" i="3"/>
  <c r="U436" i="3"/>
  <c r="V436" i="3" s="1"/>
  <c r="S436" i="3"/>
  <c r="T436" i="3" s="1"/>
  <c r="X243" i="3"/>
  <c r="W243" i="3"/>
  <c r="U243" i="3"/>
  <c r="V243" i="3" s="1"/>
  <c r="S243" i="3"/>
  <c r="T243" i="3" s="1"/>
  <c r="X242" i="3"/>
  <c r="W242" i="3"/>
  <c r="U242" i="3"/>
  <c r="V242" i="3" s="1"/>
  <c r="S242" i="3"/>
  <c r="T242" i="3" s="1"/>
  <c r="X241" i="3"/>
  <c r="W241" i="3"/>
  <c r="U241" i="3"/>
  <c r="V241" i="3" s="1"/>
  <c r="S241" i="3"/>
  <c r="T241" i="3" s="1"/>
  <c r="X686" i="3"/>
  <c r="W686" i="3"/>
  <c r="U686" i="3"/>
  <c r="V686" i="3" s="1"/>
  <c r="S686" i="3"/>
  <c r="T686" i="3" s="1"/>
  <c r="X1347" i="3"/>
  <c r="W1347" i="3"/>
  <c r="U1347" i="3"/>
  <c r="V1347" i="3" s="1"/>
  <c r="S1347" i="3"/>
  <c r="T1347" i="3" s="1"/>
  <c r="X240" i="3"/>
  <c r="W240" i="3"/>
  <c r="U240" i="3"/>
  <c r="V240" i="3" s="1"/>
  <c r="S240" i="3"/>
  <c r="T240" i="3" s="1"/>
  <c r="X1099" i="3"/>
  <c r="W1099" i="3"/>
  <c r="U1099" i="3"/>
  <c r="V1099" i="3" s="1"/>
  <c r="S1099" i="3"/>
  <c r="T1099" i="3" s="1"/>
  <c r="X239" i="3"/>
  <c r="W239" i="3"/>
  <c r="U239" i="3"/>
  <c r="V239" i="3" s="1"/>
  <c r="S239" i="3"/>
  <c r="T239" i="3" s="1"/>
  <c r="X522" i="3"/>
  <c r="W522" i="3"/>
  <c r="U522" i="3"/>
  <c r="V522" i="3" s="1"/>
  <c r="S522" i="3"/>
  <c r="T522" i="3" s="1"/>
  <c r="X238" i="3"/>
  <c r="W238" i="3"/>
  <c r="U238" i="3"/>
  <c r="V238" i="3" s="1"/>
  <c r="S238" i="3"/>
  <c r="T238" i="3" s="1"/>
  <c r="X1740" i="3"/>
  <c r="W1740" i="3"/>
  <c r="U1740" i="3"/>
  <c r="V1740" i="3" s="1"/>
  <c r="S1740" i="3"/>
  <c r="T1740" i="3" s="1"/>
  <c r="X1739" i="3"/>
  <c r="W1739" i="3"/>
  <c r="U1739" i="3"/>
  <c r="V1739" i="3" s="1"/>
  <c r="S1739" i="3"/>
  <c r="T1739" i="3" s="1"/>
  <c r="X1738" i="3"/>
  <c r="W1738" i="3"/>
  <c r="U1738" i="3"/>
  <c r="V1738" i="3" s="1"/>
  <c r="S1738" i="3"/>
  <c r="T1738" i="3" s="1"/>
  <c r="X435" i="3"/>
  <c r="W435" i="3"/>
  <c r="U435" i="3"/>
  <c r="V435" i="3" s="1"/>
  <c r="S435" i="3"/>
  <c r="T435" i="3" s="1"/>
  <c r="X685" i="3"/>
  <c r="W685" i="3"/>
  <c r="U685" i="3"/>
  <c r="V685" i="3" s="1"/>
  <c r="S685" i="3"/>
  <c r="T685" i="3" s="1"/>
  <c r="X1737" i="3"/>
  <c r="W1737" i="3"/>
  <c r="U1737" i="3"/>
  <c r="V1737" i="3" s="1"/>
  <c r="S1737" i="3"/>
  <c r="T1737" i="3" s="1"/>
  <c r="X684" i="3"/>
  <c r="W684" i="3"/>
  <c r="U684" i="3"/>
  <c r="V684" i="3" s="1"/>
  <c r="S684" i="3"/>
  <c r="T684" i="3" s="1"/>
  <c r="X1736" i="3"/>
  <c r="W1736" i="3"/>
  <c r="U1736" i="3"/>
  <c r="V1736" i="3" s="1"/>
  <c r="S1736" i="3"/>
  <c r="T1736" i="3" s="1"/>
  <c r="X683" i="3"/>
  <c r="W683" i="3"/>
  <c r="U683" i="3"/>
  <c r="V683" i="3" s="1"/>
  <c r="S683" i="3"/>
  <c r="T683" i="3" s="1"/>
  <c r="X1735" i="3"/>
  <c r="W1735" i="3"/>
  <c r="U1735" i="3"/>
  <c r="V1735" i="3" s="1"/>
  <c r="S1735" i="3"/>
  <c r="T1735" i="3" s="1"/>
  <c r="X682" i="3"/>
  <c r="W682" i="3"/>
  <c r="U682" i="3"/>
  <c r="V682" i="3" s="1"/>
  <c r="S682" i="3"/>
  <c r="T682" i="3" s="1"/>
  <c r="X1015" i="3"/>
  <c r="W1015" i="3"/>
  <c r="U1015" i="3"/>
  <c r="V1015" i="3" s="1"/>
  <c r="S1015" i="3"/>
  <c r="T1015" i="3" s="1"/>
  <c r="X1734" i="3"/>
  <c r="W1734" i="3"/>
  <c r="U1734" i="3"/>
  <c r="V1734" i="3" s="1"/>
  <c r="S1734" i="3"/>
  <c r="T1734" i="3" s="1"/>
  <c r="X70" i="3"/>
  <c r="W70" i="3"/>
  <c r="U70" i="3"/>
  <c r="V70" i="3" s="1"/>
  <c r="S70" i="3"/>
  <c r="T70" i="3" s="1"/>
  <c r="X1014" i="3"/>
  <c r="W1014" i="3"/>
  <c r="U1014" i="3"/>
  <c r="V1014" i="3" s="1"/>
  <c r="S1014" i="3"/>
  <c r="T1014" i="3" s="1"/>
  <c r="X1733" i="3"/>
  <c r="W1733" i="3"/>
  <c r="U1733" i="3"/>
  <c r="V1733" i="3" s="1"/>
  <c r="S1733" i="3"/>
  <c r="T1733" i="3" s="1"/>
  <c r="X1346" i="3"/>
  <c r="W1346" i="3"/>
  <c r="U1346" i="3"/>
  <c r="V1346" i="3" s="1"/>
  <c r="S1346" i="3"/>
  <c r="T1346" i="3" s="1"/>
  <c r="X681" i="3"/>
  <c r="W681" i="3"/>
  <c r="U681" i="3"/>
  <c r="V681" i="3" s="1"/>
  <c r="S681" i="3"/>
  <c r="T681" i="3" s="1"/>
  <c r="X1013" i="3"/>
  <c r="W1013" i="3"/>
  <c r="U1013" i="3"/>
  <c r="V1013" i="3" s="1"/>
  <c r="S1013" i="3"/>
  <c r="T1013" i="3" s="1"/>
  <c r="X1345" i="3"/>
  <c r="W1345" i="3"/>
  <c r="U1345" i="3"/>
  <c r="V1345" i="3" s="1"/>
  <c r="S1345" i="3"/>
  <c r="T1345" i="3" s="1"/>
  <c r="X521" i="3"/>
  <c r="W521" i="3"/>
  <c r="U521" i="3"/>
  <c r="V521" i="3" s="1"/>
  <c r="S521" i="3"/>
  <c r="T521" i="3" s="1"/>
  <c r="X520" i="3"/>
  <c r="W520" i="3"/>
  <c r="U520" i="3"/>
  <c r="V520" i="3" s="1"/>
  <c r="S520" i="3"/>
  <c r="T520" i="3" s="1"/>
  <c r="X519" i="3"/>
  <c r="W519" i="3"/>
  <c r="U519" i="3"/>
  <c r="V519" i="3" s="1"/>
  <c r="S519" i="3"/>
  <c r="T519" i="3" s="1"/>
  <c r="X518" i="3"/>
  <c r="W518" i="3"/>
  <c r="U518" i="3"/>
  <c r="V518" i="3" s="1"/>
  <c r="S518" i="3"/>
  <c r="T518" i="3" s="1"/>
  <c r="X517" i="3"/>
  <c r="W517" i="3"/>
  <c r="U517" i="3"/>
  <c r="V517" i="3" s="1"/>
  <c r="S517" i="3"/>
  <c r="T517" i="3" s="1"/>
  <c r="X1344" i="3"/>
  <c r="W1344" i="3"/>
  <c r="U1344" i="3"/>
  <c r="V1344" i="3" s="1"/>
  <c r="S1344" i="3"/>
  <c r="T1344" i="3" s="1"/>
  <c r="X1732" i="3"/>
  <c r="W1732" i="3"/>
  <c r="U1732" i="3"/>
  <c r="V1732" i="3" s="1"/>
  <c r="S1732" i="3"/>
  <c r="T1732" i="3" s="1"/>
  <c r="X680" i="3"/>
  <c r="W680" i="3"/>
  <c r="U680" i="3"/>
  <c r="V680" i="3" s="1"/>
  <c r="S680" i="3"/>
  <c r="T680" i="3" s="1"/>
  <c r="X1731" i="3"/>
  <c r="W1731" i="3"/>
  <c r="U1731" i="3"/>
  <c r="V1731" i="3" s="1"/>
  <c r="S1731" i="3"/>
  <c r="T1731" i="3" s="1"/>
  <c r="X679" i="3"/>
  <c r="W679" i="3"/>
  <c r="U679" i="3"/>
  <c r="V679" i="3" s="1"/>
  <c r="S679" i="3"/>
  <c r="T679" i="3" s="1"/>
  <c r="X516" i="3"/>
  <c r="W516" i="3"/>
  <c r="U516" i="3"/>
  <c r="V516" i="3" s="1"/>
  <c r="S516" i="3"/>
  <c r="T516" i="3" s="1"/>
  <c r="X900" i="3"/>
  <c r="W900" i="3"/>
  <c r="U900" i="3"/>
  <c r="V900" i="3" s="1"/>
  <c r="S900" i="3"/>
  <c r="T900" i="3" s="1"/>
  <c r="X899" i="3"/>
  <c r="W899" i="3"/>
  <c r="U899" i="3"/>
  <c r="V899" i="3" s="1"/>
  <c r="S899" i="3"/>
  <c r="T899" i="3" s="1"/>
  <c r="X1343" i="3"/>
  <c r="W1343" i="3"/>
  <c r="U1343" i="3"/>
  <c r="V1343" i="3" s="1"/>
  <c r="S1343" i="3"/>
  <c r="T1343" i="3" s="1"/>
  <c r="X515" i="3"/>
  <c r="W515" i="3"/>
  <c r="U515" i="3"/>
  <c r="V515" i="3" s="1"/>
  <c r="S515" i="3"/>
  <c r="T515" i="3" s="1"/>
  <c r="X514" i="3"/>
  <c r="W514" i="3"/>
  <c r="U514" i="3"/>
  <c r="V514" i="3" s="1"/>
  <c r="S514" i="3"/>
  <c r="T514" i="3" s="1"/>
  <c r="X1342" i="3"/>
  <c r="W1342" i="3"/>
  <c r="U1342" i="3"/>
  <c r="V1342" i="3" s="1"/>
  <c r="S1342" i="3"/>
  <c r="T1342" i="3" s="1"/>
  <c r="X434" i="3"/>
  <c r="W434" i="3"/>
  <c r="U434" i="3"/>
  <c r="V434" i="3" s="1"/>
  <c r="S434" i="3"/>
  <c r="T434" i="3" s="1"/>
  <c r="X1730" i="3"/>
  <c r="W1730" i="3"/>
  <c r="U1730" i="3"/>
  <c r="V1730" i="3" s="1"/>
  <c r="S1730" i="3"/>
  <c r="T1730" i="3" s="1"/>
  <c r="X1729" i="3"/>
  <c r="W1729" i="3"/>
  <c r="U1729" i="3"/>
  <c r="V1729" i="3" s="1"/>
  <c r="S1729" i="3"/>
  <c r="T1729" i="3" s="1"/>
  <c r="X523" i="3"/>
  <c r="W523" i="3"/>
  <c r="U523" i="3"/>
  <c r="V523" i="3" s="1"/>
  <c r="S523" i="3"/>
  <c r="T523" i="3" s="1"/>
  <c r="X678" i="3"/>
  <c r="W678" i="3"/>
  <c r="U678" i="3"/>
  <c r="V678" i="3" s="1"/>
  <c r="S678" i="3"/>
  <c r="T678" i="3" s="1"/>
  <c r="X1728" i="3"/>
  <c r="W1728" i="3"/>
  <c r="U1728" i="3"/>
  <c r="V1728" i="3" s="1"/>
  <c r="S1728" i="3"/>
  <c r="T1728" i="3" s="1"/>
  <c r="X1727" i="3"/>
  <c r="W1727" i="3"/>
  <c r="U1727" i="3"/>
  <c r="V1727" i="3" s="1"/>
  <c r="S1727" i="3"/>
  <c r="T1727" i="3" s="1"/>
  <c r="X1011" i="3"/>
  <c r="W1011" i="3"/>
  <c r="U1011" i="3"/>
  <c r="V1011" i="3" s="1"/>
  <c r="S1011" i="3"/>
  <c r="T1011" i="3" s="1"/>
  <c r="X1726" i="3"/>
  <c r="W1726" i="3"/>
  <c r="U1726" i="3"/>
  <c r="V1726" i="3" s="1"/>
  <c r="S1726" i="3"/>
  <c r="T1726" i="3" s="1"/>
  <c r="X1341" i="3"/>
  <c r="W1341" i="3"/>
  <c r="U1341" i="3"/>
  <c r="V1341" i="3" s="1"/>
  <c r="S1341" i="3"/>
  <c r="T1341" i="3" s="1"/>
  <c r="X677" i="3"/>
  <c r="W677" i="3"/>
  <c r="U677" i="3"/>
  <c r="V677" i="3" s="1"/>
  <c r="S677" i="3"/>
  <c r="T677" i="3" s="1"/>
  <c r="X1725" i="3"/>
  <c r="W1725" i="3"/>
  <c r="U1725" i="3"/>
  <c r="V1725" i="3" s="1"/>
  <c r="S1725" i="3"/>
  <c r="T1725" i="3" s="1"/>
  <c r="X898" i="3"/>
  <c r="W898" i="3"/>
  <c r="U898" i="3"/>
  <c r="V898" i="3" s="1"/>
  <c r="S898" i="3"/>
  <c r="T898" i="3" s="1"/>
  <c r="X237" i="3"/>
  <c r="W237" i="3"/>
  <c r="U237" i="3"/>
  <c r="V237" i="3" s="1"/>
  <c r="S237" i="3"/>
  <c r="T237" i="3" s="1"/>
  <c r="X433" i="3"/>
  <c r="W433" i="3"/>
  <c r="U433" i="3"/>
  <c r="V433" i="3" s="1"/>
  <c r="S433" i="3"/>
  <c r="T433" i="3" s="1"/>
  <c r="X1010" i="3"/>
  <c r="W1010" i="3"/>
  <c r="U1010" i="3"/>
  <c r="V1010" i="3" s="1"/>
  <c r="S1010" i="3"/>
  <c r="T1010" i="3" s="1"/>
  <c r="X1009" i="3"/>
  <c r="W1009" i="3"/>
  <c r="U1009" i="3"/>
  <c r="V1009" i="3" s="1"/>
  <c r="S1009" i="3"/>
  <c r="T1009" i="3" s="1"/>
  <c r="X1340" i="3"/>
  <c r="W1340" i="3"/>
  <c r="U1340" i="3"/>
  <c r="V1340" i="3" s="1"/>
  <c r="S1340" i="3"/>
  <c r="T1340" i="3" s="1"/>
  <c r="X1339" i="3"/>
  <c r="W1339" i="3"/>
  <c r="U1339" i="3"/>
  <c r="V1339" i="3" s="1"/>
  <c r="S1339" i="3"/>
  <c r="T1339" i="3" s="1"/>
  <c r="X1724" i="3"/>
  <c r="W1724" i="3"/>
  <c r="U1724" i="3"/>
  <c r="V1724" i="3" s="1"/>
  <c r="S1724" i="3"/>
  <c r="T1724" i="3" s="1"/>
  <c r="X897" i="3"/>
  <c r="W897" i="3"/>
  <c r="U897" i="3"/>
  <c r="V897" i="3" s="1"/>
  <c r="S897" i="3"/>
  <c r="T897" i="3" s="1"/>
  <c r="X1338" i="3"/>
  <c r="W1338" i="3"/>
  <c r="U1338" i="3"/>
  <c r="V1338" i="3" s="1"/>
  <c r="S1338" i="3"/>
  <c r="T1338" i="3" s="1"/>
  <c r="X676" i="3"/>
  <c r="W676" i="3"/>
  <c r="U676" i="3"/>
  <c r="V676" i="3" s="1"/>
  <c r="S676" i="3"/>
  <c r="T676" i="3" s="1"/>
  <c r="X1337" i="3"/>
  <c r="W1337" i="3"/>
  <c r="U1337" i="3"/>
  <c r="V1337" i="3" s="1"/>
  <c r="S1337" i="3"/>
  <c r="T1337" i="3" s="1"/>
  <c r="X1723" i="3"/>
  <c r="W1723" i="3"/>
  <c r="U1723" i="3"/>
  <c r="V1723" i="3" s="1"/>
  <c r="S1723" i="3"/>
  <c r="T1723" i="3" s="1"/>
  <c r="X896" i="3"/>
  <c r="W896" i="3"/>
  <c r="U896" i="3"/>
  <c r="V896" i="3" s="1"/>
  <c r="S896" i="3"/>
  <c r="T896" i="3" s="1"/>
  <c r="X1722" i="3"/>
  <c r="W1722" i="3"/>
  <c r="U1722" i="3"/>
  <c r="V1722" i="3" s="1"/>
  <c r="S1722" i="3"/>
  <c r="T1722" i="3" s="1"/>
  <c r="X895" i="3"/>
  <c r="W895" i="3"/>
  <c r="U895" i="3"/>
  <c r="V895" i="3" s="1"/>
  <c r="S895" i="3"/>
  <c r="T895" i="3" s="1"/>
  <c r="X1721" i="3"/>
  <c r="W1721" i="3"/>
  <c r="U1721" i="3"/>
  <c r="V1721" i="3" s="1"/>
  <c r="S1721" i="3"/>
  <c r="T1721" i="3" s="1"/>
  <c r="X1720" i="3"/>
  <c r="W1720" i="3"/>
  <c r="U1720" i="3"/>
  <c r="V1720" i="3" s="1"/>
  <c r="S1720" i="3"/>
  <c r="T1720" i="3" s="1"/>
  <c r="X1719" i="3"/>
  <c r="W1719" i="3"/>
  <c r="U1719" i="3"/>
  <c r="V1719" i="3" s="1"/>
  <c r="S1719" i="3"/>
  <c r="T1719" i="3" s="1"/>
  <c r="X1008" i="3"/>
  <c r="W1008" i="3"/>
  <c r="U1008" i="3"/>
  <c r="V1008" i="3" s="1"/>
  <c r="S1008" i="3"/>
  <c r="T1008" i="3" s="1"/>
  <c r="X1718" i="3"/>
  <c r="W1718" i="3"/>
  <c r="U1718" i="3"/>
  <c r="V1718" i="3" s="1"/>
  <c r="S1718" i="3"/>
  <c r="T1718" i="3" s="1"/>
  <c r="X1717" i="3"/>
  <c r="W1717" i="3"/>
  <c r="U1717" i="3"/>
  <c r="V1717" i="3" s="1"/>
  <c r="S1717" i="3"/>
  <c r="T1717" i="3" s="1"/>
  <c r="X1716" i="3"/>
  <c r="W1716" i="3"/>
  <c r="U1716" i="3"/>
  <c r="V1716" i="3" s="1"/>
  <c r="S1716" i="3"/>
  <c r="T1716" i="3" s="1"/>
  <c r="X1715" i="3"/>
  <c r="W1715" i="3"/>
  <c r="U1715" i="3"/>
  <c r="V1715" i="3" s="1"/>
  <c r="S1715" i="3"/>
  <c r="T1715" i="3" s="1"/>
  <c r="X1714" i="3"/>
  <c r="W1714" i="3"/>
  <c r="U1714" i="3"/>
  <c r="V1714" i="3" s="1"/>
  <c r="S1714" i="3"/>
  <c r="T1714" i="3" s="1"/>
  <c r="X1713" i="3"/>
  <c r="W1713" i="3"/>
  <c r="U1713" i="3"/>
  <c r="V1713" i="3" s="1"/>
  <c r="S1713" i="3"/>
  <c r="T1713" i="3" s="1"/>
  <c r="X894" i="3"/>
  <c r="W894" i="3"/>
  <c r="U894" i="3"/>
  <c r="V894" i="3" s="1"/>
  <c r="S894" i="3"/>
  <c r="T894" i="3" s="1"/>
  <c r="X432" i="3"/>
  <c r="W432" i="3"/>
  <c r="U432" i="3"/>
  <c r="V432" i="3" s="1"/>
  <c r="S432" i="3"/>
  <c r="T432" i="3" s="1"/>
  <c r="X431" i="3"/>
  <c r="W431" i="3"/>
  <c r="U431" i="3"/>
  <c r="V431" i="3" s="1"/>
  <c r="S431" i="3"/>
  <c r="T431" i="3" s="1"/>
  <c r="X675" i="3"/>
  <c r="W675" i="3"/>
  <c r="U675" i="3"/>
  <c r="V675" i="3" s="1"/>
  <c r="S675" i="3"/>
  <c r="T675" i="3" s="1"/>
  <c r="X430" i="3"/>
  <c r="W430" i="3"/>
  <c r="U430" i="3"/>
  <c r="V430" i="3" s="1"/>
  <c r="S430" i="3"/>
  <c r="T430" i="3" s="1"/>
  <c r="X1712" i="3"/>
  <c r="W1712" i="3"/>
  <c r="U1712" i="3"/>
  <c r="V1712" i="3" s="1"/>
  <c r="S1712" i="3"/>
  <c r="T1712" i="3" s="1"/>
  <c r="X1711" i="3"/>
  <c r="W1711" i="3"/>
  <c r="U1711" i="3"/>
  <c r="V1711" i="3" s="1"/>
  <c r="S1711" i="3"/>
  <c r="T1711" i="3" s="1"/>
  <c r="X429" i="3"/>
  <c r="W429" i="3"/>
  <c r="U429" i="3"/>
  <c r="V429" i="3" s="1"/>
  <c r="S429" i="3"/>
  <c r="T429" i="3" s="1"/>
  <c r="X893" i="3"/>
  <c r="W893" i="3"/>
  <c r="U893" i="3"/>
  <c r="V893" i="3" s="1"/>
  <c r="S893" i="3"/>
  <c r="T893" i="3" s="1"/>
  <c r="X892" i="3"/>
  <c r="W892" i="3"/>
  <c r="U892" i="3"/>
  <c r="V892" i="3" s="1"/>
  <c r="S892" i="3"/>
  <c r="T892" i="3" s="1"/>
  <c r="X69" i="3"/>
  <c r="W69" i="3"/>
  <c r="U69" i="3"/>
  <c r="V69" i="3" s="1"/>
  <c r="S69" i="3"/>
  <c r="T69" i="3" s="1"/>
  <c r="X513" i="3"/>
  <c r="W513" i="3"/>
  <c r="U513" i="3"/>
  <c r="V513" i="3" s="1"/>
  <c r="S513" i="3"/>
  <c r="T513" i="3" s="1"/>
  <c r="X512" i="3"/>
  <c r="W512" i="3"/>
  <c r="U512" i="3"/>
  <c r="V512" i="3" s="1"/>
  <c r="S512" i="3"/>
  <c r="T512" i="3" s="1"/>
  <c r="X428" i="3"/>
  <c r="W428" i="3"/>
  <c r="U428" i="3"/>
  <c r="V428" i="3" s="1"/>
  <c r="S428" i="3"/>
  <c r="T428" i="3" s="1"/>
  <c r="X1098" i="3"/>
  <c r="W1098" i="3"/>
  <c r="U1098" i="3"/>
  <c r="V1098" i="3" s="1"/>
  <c r="S1098" i="3"/>
  <c r="T1098" i="3" s="1"/>
  <c r="X427" i="3"/>
  <c r="W427" i="3"/>
  <c r="U427" i="3"/>
  <c r="V427" i="3" s="1"/>
  <c r="S427" i="3"/>
  <c r="T427" i="3" s="1"/>
  <c r="X68" i="3"/>
  <c r="W68" i="3"/>
  <c r="U68" i="3"/>
  <c r="V68" i="3" s="1"/>
  <c r="S68" i="3"/>
  <c r="T68" i="3" s="1"/>
  <c r="X891" i="3"/>
  <c r="W891" i="3"/>
  <c r="U891" i="3"/>
  <c r="V891" i="3" s="1"/>
  <c r="S891" i="3"/>
  <c r="T891" i="3" s="1"/>
  <c r="X1710" i="3"/>
  <c r="W1710" i="3"/>
  <c r="U1710" i="3"/>
  <c r="V1710" i="3" s="1"/>
  <c r="S1710" i="3"/>
  <c r="T1710" i="3" s="1"/>
  <c r="X1709" i="3"/>
  <c r="W1709" i="3"/>
  <c r="U1709" i="3"/>
  <c r="V1709" i="3" s="1"/>
  <c r="S1709" i="3"/>
  <c r="T1709" i="3" s="1"/>
  <c r="X674" i="3"/>
  <c r="W674" i="3"/>
  <c r="U674" i="3"/>
  <c r="V674" i="3" s="1"/>
  <c r="S674" i="3"/>
  <c r="T674" i="3" s="1"/>
  <c r="X426" i="3"/>
  <c r="W426" i="3"/>
  <c r="U426" i="3"/>
  <c r="V426" i="3" s="1"/>
  <c r="S426" i="3"/>
  <c r="T426" i="3" s="1"/>
  <c r="X149" i="3"/>
  <c r="W149" i="3"/>
  <c r="U149" i="3"/>
  <c r="V149" i="3" s="1"/>
  <c r="S149" i="3"/>
  <c r="T149" i="3" s="1"/>
  <c r="X425" i="3"/>
  <c r="W425" i="3"/>
  <c r="U425" i="3"/>
  <c r="V425" i="3" s="1"/>
  <c r="S425" i="3"/>
  <c r="T425" i="3" s="1"/>
  <c r="X424" i="3"/>
  <c r="W424" i="3"/>
  <c r="U424" i="3"/>
  <c r="V424" i="3" s="1"/>
  <c r="S424" i="3"/>
  <c r="T424" i="3" s="1"/>
  <c r="X1708" i="3"/>
  <c r="W1708" i="3"/>
  <c r="U1708" i="3"/>
  <c r="V1708" i="3" s="1"/>
  <c r="S1708" i="3"/>
  <c r="T1708" i="3" s="1"/>
  <c r="X1707" i="3"/>
  <c r="W1707" i="3"/>
  <c r="U1707" i="3"/>
  <c r="V1707" i="3" s="1"/>
  <c r="S1707" i="3"/>
  <c r="T1707" i="3" s="1"/>
  <c r="X1706" i="3"/>
  <c r="W1706" i="3"/>
  <c r="U1706" i="3"/>
  <c r="V1706" i="3" s="1"/>
  <c r="S1706" i="3"/>
  <c r="T1706" i="3" s="1"/>
  <c r="X1705" i="3"/>
  <c r="W1705" i="3"/>
  <c r="U1705" i="3"/>
  <c r="V1705" i="3" s="1"/>
  <c r="S1705" i="3"/>
  <c r="T1705" i="3" s="1"/>
  <c r="X423" i="3"/>
  <c r="W423" i="3"/>
  <c r="U423" i="3"/>
  <c r="V423" i="3" s="1"/>
  <c r="S423" i="3"/>
  <c r="T423" i="3" s="1"/>
  <c r="X1704" i="3"/>
  <c r="W1704" i="3"/>
  <c r="U1704" i="3"/>
  <c r="V1704" i="3" s="1"/>
  <c r="S1704" i="3"/>
  <c r="T1704" i="3" s="1"/>
  <c r="X1703" i="3"/>
  <c r="W1703" i="3"/>
  <c r="U1703" i="3"/>
  <c r="V1703" i="3" s="1"/>
  <c r="S1703" i="3"/>
  <c r="T1703" i="3" s="1"/>
  <c r="X890" i="3"/>
  <c r="W890" i="3"/>
  <c r="U890" i="3"/>
  <c r="V890" i="3" s="1"/>
  <c r="S890" i="3"/>
  <c r="T890" i="3" s="1"/>
  <c r="X889" i="3"/>
  <c r="W889" i="3"/>
  <c r="U889" i="3"/>
  <c r="V889" i="3" s="1"/>
  <c r="S889" i="3"/>
  <c r="T889" i="3" s="1"/>
  <c r="X1702" i="3"/>
  <c r="W1702" i="3"/>
  <c r="U1702" i="3"/>
  <c r="V1702" i="3" s="1"/>
  <c r="S1702" i="3"/>
  <c r="T1702" i="3" s="1"/>
  <c r="X1097" i="3"/>
  <c r="W1097" i="3"/>
  <c r="U1097" i="3"/>
  <c r="V1097" i="3" s="1"/>
  <c r="S1097" i="3"/>
  <c r="T1097" i="3" s="1"/>
  <c r="X1701" i="3"/>
  <c r="W1701" i="3"/>
  <c r="U1701" i="3"/>
  <c r="V1701" i="3" s="1"/>
  <c r="S1701" i="3"/>
  <c r="T1701" i="3" s="1"/>
  <c r="X888" i="3"/>
  <c r="W888" i="3"/>
  <c r="U888" i="3"/>
  <c r="V888" i="3" s="1"/>
  <c r="S888" i="3"/>
  <c r="T888" i="3" s="1"/>
  <c r="X1700" i="3"/>
  <c r="W1700" i="3"/>
  <c r="U1700" i="3"/>
  <c r="V1700" i="3" s="1"/>
  <c r="S1700" i="3"/>
  <c r="T1700" i="3" s="1"/>
  <c r="X422" i="3"/>
  <c r="W422" i="3"/>
  <c r="U422" i="3"/>
  <c r="V422" i="3" s="1"/>
  <c r="S422" i="3"/>
  <c r="T422" i="3" s="1"/>
  <c r="X1007" i="3"/>
  <c r="W1007" i="3"/>
  <c r="U1007" i="3"/>
  <c r="V1007" i="3" s="1"/>
  <c r="S1007" i="3"/>
  <c r="T1007" i="3" s="1"/>
  <c r="X886" i="3"/>
  <c r="W886" i="3"/>
  <c r="U886" i="3"/>
  <c r="V886" i="3" s="1"/>
  <c r="S886" i="3"/>
  <c r="T886" i="3" s="1"/>
  <c r="X885" i="3"/>
  <c r="W885" i="3"/>
  <c r="U885" i="3"/>
  <c r="V885" i="3" s="1"/>
  <c r="S885" i="3"/>
  <c r="T885" i="3" s="1"/>
  <c r="X673" i="3"/>
  <c r="W673" i="3"/>
  <c r="U673" i="3"/>
  <c r="V673" i="3" s="1"/>
  <c r="S673" i="3"/>
  <c r="T673" i="3" s="1"/>
  <c r="X1699" i="3"/>
  <c r="W1699" i="3"/>
  <c r="U1699" i="3"/>
  <c r="V1699" i="3" s="1"/>
  <c r="S1699" i="3"/>
  <c r="T1699" i="3" s="1"/>
  <c r="X672" i="3"/>
  <c r="W672" i="3"/>
  <c r="U672" i="3"/>
  <c r="V672" i="3" s="1"/>
  <c r="S672" i="3"/>
  <c r="T672" i="3" s="1"/>
  <c r="X67" i="3"/>
  <c r="W67" i="3"/>
  <c r="U67" i="3"/>
  <c r="V67" i="3" s="1"/>
  <c r="S67" i="3"/>
  <c r="T67" i="3" s="1"/>
  <c r="X511" i="3"/>
  <c r="W511" i="3"/>
  <c r="U511" i="3"/>
  <c r="V511" i="3" s="1"/>
  <c r="S511" i="3"/>
  <c r="T511" i="3" s="1"/>
  <c r="X884" i="3"/>
  <c r="W884" i="3"/>
  <c r="U884" i="3"/>
  <c r="V884" i="3" s="1"/>
  <c r="S884" i="3"/>
  <c r="T884" i="3" s="1"/>
  <c r="X883" i="3"/>
  <c r="W883" i="3"/>
  <c r="U883" i="3"/>
  <c r="V883" i="3" s="1"/>
  <c r="S883" i="3"/>
  <c r="T883" i="3" s="1"/>
  <c r="X1006" i="3"/>
  <c r="W1006" i="3"/>
  <c r="U1006" i="3"/>
  <c r="V1006" i="3" s="1"/>
  <c r="S1006" i="3"/>
  <c r="T1006" i="3" s="1"/>
  <c r="X421" i="3"/>
  <c r="W421" i="3"/>
  <c r="U421" i="3"/>
  <c r="V421" i="3" s="1"/>
  <c r="S421" i="3"/>
  <c r="T421" i="3" s="1"/>
  <c r="X66" i="3"/>
  <c r="W66" i="3"/>
  <c r="U66" i="3"/>
  <c r="V66" i="3" s="1"/>
  <c r="S66" i="3"/>
  <c r="T66" i="3" s="1"/>
  <c r="X671" i="3"/>
  <c r="W671" i="3"/>
  <c r="U671" i="3"/>
  <c r="V671" i="3" s="1"/>
  <c r="S671" i="3"/>
  <c r="T671" i="3" s="1"/>
  <c r="X670" i="3"/>
  <c r="W670" i="3"/>
  <c r="U670" i="3"/>
  <c r="V670" i="3" s="1"/>
  <c r="S670" i="3"/>
  <c r="T670" i="3" s="1"/>
  <c r="X420" i="3"/>
  <c r="W420" i="3"/>
  <c r="U420" i="3"/>
  <c r="V420" i="3" s="1"/>
  <c r="S420" i="3"/>
  <c r="T420" i="3" s="1"/>
  <c r="X1005" i="3"/>
  <c r="W1005" i="3"/>
  <c r="U1005" i="3"/>
  <c r="V1005" i="3" s="1"/>
  <c r="S1005" i="3"/>
  <c r="T1005" i="3" s="1"/>
  <c r="X65" i="3"/>
  <c r="W65" i="3"/>
  <c r="U65" i="3"/>
  <c r="V65" i="3" s="1"/>
  <c r="S65" i="3"/>
  <c r="T65" i="3" s="1"/>
  <c r="X64" i="3"/>
  <c r="W64" i="3"/>
  <c r="U64" i="3"/>
  <c r="V64" i="3" s="1"/>
  <c r="S64" i="3"/>
  <c r="T64" i="3" s="1"/>
  <c r="X669" i="3"/>
  <c r="W669" i="3"/>
  <c r="U669" i="3"/>
  <c r="V669" i="3" s="1"/>
  <c r="S669" i="3"/>
  <c r="T669" i="3" s="1"/>
  <c r="X63" i="3"/>
  <c r="W63" i="3"/>
  <c r="U63" i="3"/>
  <c r="V63" i="3" s="1"/>
  <c r="S63" i="3"/>
  <c r="T63" i="3" s="1"/>
  <c r="X668" i="3"/>
  <c r="W668" i="3"/>
  <c r="U668" i="3"/>
  <c r="V668" i="3" s="1"/>
  <c r="S668" i="3"/>
  <c r="T668" i="3" s="1"/>
  <c r="X1698" i="3"/>
  <c r="W1698" i="3"/>
  <c r="U1698" i="3"/>
  <c r="V1698" i="3" s="1"/>
  <c r="S1698" i="3"/>
  <c r="T1698" i="3" s="1"/>
  <c r="X667" i="3"/>
  <c r="W667" i="3"/>
  <c r="U667" i="3"/>
  <c r="V667" i="3" s="1"/>
  <c r="S667" i="3"/>
  <c r="T667" i="3" s="1"/>
  <c r="X666" i="3"/>
  <c r="W666" i="3"/>
  <c r="U666" i="3"/>
  <c r="V666" i="3" s="1"/>
  <c r="S666" i="3"/>
  <c r="T666" i="3" s="1"/>
  <c r="X419" i="3"/>
  <c r="W419" i="3"/>
  <c r="U419" i="3"/>
  <c r="V419" i="3" s="1"/>
  <c r="S419" i="3"/>
  <c r="T419" i="3" s="1"/>
  <c r="X148" i="3"/>
  <c r="W148" i="3"/>
  <c r="U148" i="3"/>
  <c r="V148" i="3" s="1"/>
  <c r="S148" i="3"/>
  <c r="T148" i="3" s="1"/>
  <c r="X418" i="3"/>
  <c r="W418" i="3"/>
  <c r="U418" i="3"/>
  <c r="V418" i="3" s="1"/>
  <c r="S418" i="3"/>
  <c r="T418" i="3" s="1"/>
  <c r="X236" i="3"/>
  <c r="W236" i="3"/>
  <c r="U236" i="3"/>
  <c r="V236" i="3" s="1"/>
  <c r="S236" i="3"/>
  <c r="T236" i="3" s="1"/>
  <c r="X665" i="3"/>
  <c r="W665" i="3"/>
  <c r="U665" i="3"/>
  <c r="V665" i="3" s="1"/>
  <c r="S665" i="3"/>
  <c r="T665" i="3" s="1"/>
  <c r="X417" i="3"/>
  <c r="W417" i="3"/>
  <c r="U417" i="3"/>
  <c r="V417" i="3" s="1"/>
  <c r="S417" i="3"/>
  <c r="T417" i="3" s="1"/>
  <c r="X664" i="3"/>
  <c r="W664" i="3"/>
  <c r="U664" i="3"/>
  <c r="V664" i="3" s="1"/>
  <c r="S664" i="3"/>
  <c r="T664" i="3" s="1"/>
  <c r="X510" i="3"/>
  <c r="W510" i="3"/>
  <c r="U510" i="3"/>
  <c r="V510" i="3" s="1"/>
  <c r="S510" i="3"/>
  <c r="T510" i="3" s="1"/>
  <c r="X1336" i="3"/>
  <c r="W1336" i="3"/>
  <c r="U1336" i="3"/>
  <c r="V1336" i="3" s="1"/>
  <c r="S1336" i="3"/>
  <c r="T1336" i="3" s="1"/>
  <c r="X1697" i="3"/>
  <c r="W1697" i="3"/>
  <c r="U1697" i="3"/>
  <c r="V1697" i="3" s="1"/>
  <c r="S1697" i="3"/>
  <c r="T1697" i="3" s="1"/>
  <c r="X1696" i="3"/>
  <c r="W1696" i="3"/>
  <c r="U1696" i="3"/>
  <c r="V1696" i="3" s="1"/>
  <c r="S1696" i="3"/>
  <c r="T1696" i="3" s="1"/>
  <c r="X235" i="3"/>
  <c r="W235" i="3"/>
  <c r="U235" i="3"/>
  <c r="V235" i="3" s="1"/>
  <c r="S235" i="3"/>
  <c r="T235" i="3" s="1"/>
  <c r="X416" i="3"/>
  <c r="W416" i="3"/>
  <c r="U416" i="3"/>
  <c r="V416" i="3" s="1"/>
  <c r="S416" i="3"/>
  <c r="T416" i="3" s="1"/>
  <c r="X1004" i="3"/>
  <c r="W1004" i="3"/>
  <c r="U1004" i="3"/>
  <c r="V1004" i="3" s="1"/>
  <c r="S1004" i="3"/>
  <c r="T1004" i="3" s="1"/>
  <c r="X62" i="3"/>
  <c r="W62" i="3"/>
  <c r="U62" i="3"/>
  <c r="V62" i="3" s="1"/>
  <c r="S62" i="3"/>
  <c r="T62" i="3" s="1"/>
  <c r="X663" i="3"/>
  <c r="W663" i="3"/>
  <c r="U663" i="3"/>
  <c r="V663" i="3" s="1"/>
  <c r="S663" i="3"/>
  <c r="T663" i="3" s="1"/>
  <c r="X61" i="3"/>
  <c r="W61" i="3"/>
  <c r="U61" i="3"/>
  <c r="V61" i="3" s="1"/>
  <c r="S61" i="3"/>
  <c r="T61" i="3" s="1"/>
  <c r="X234" i="3"/>
  <c r="W234" i="3"/>
  <c r="U234" i="3"/>
  <c r="V234" i="3" s="1"/>
  <c r="S234" i="3"/>
  <c r="T234" i="3" s="1"/>
  <c r="X415" i="3"/>
  <c r="W415" i="3"/>
  <c r="U415" i="3"/>
  <c r="V415" i="3" s="1"/>
  <c r="S415" i="3"/>
  <c r="T415" i="3" s="1"/>
  <c r="X233" i="3"/>
  <c r="W233" i="3"/>
  <c r="U233" i="3"/>
  <c r="V233" i="3" s="1"/>
  <c r="S233" i="3"/>
  <c r="T233" i="3" s="1"/>
  <c r="X1335" i="3"/>
  <c r="W1335" i="3"/>
  <c r="U1335" i="3"/>
  <c r="V1335" i="3" s="1"/>
  <c r="S1335" i="3"/>
  <c r="T1335" i="3" s="1"/>
  <c r="X882" i="3"/>
  <c r="W882" i="3"/>
  <c r="U882" i="3"/>
  <c r="V882" i="3" s="1"/>
  <c r="S882" i="3"/>
  <c r="T882" i="3" s="1"/>
  <c r="X1334" i="3"/>
  <c r="W1334" i="3"/>
  <c r="U1334" i="3"/>
  <c r="V1334" i="3" s="1"/>
  <c r="S1334" i="3"/>
  <c r="T1334" i="3" s="1"/>
  <c r="X147" i="3"/>
  <c r="W147" i="3"/>
  <c r="U147" i="3"/>
  <c r="V147" i="3" s="1"/>
  <c r="S147" i="3"/>
  <c r="T147" i="3" s="1"/>
  <c r="X1333" i="3"/>
  <c r="W1333" i="3"/>
  <c r="U1333" i="3"/>
  <c r="V1333" i="3" s="1"/>
  <c r="S1333" i="3"/>
  <c r="T1333" i="3" s="1"/>
  <c r="X1332" i="3"/>
  <c r="W1332" i="3"/>
  <c r="U1332" i="3"/>
  <c r="V1332" i="3" s="1"/>
  <c r="S1332" i="3"/>
  <c r="T1332" i="3" s="1"/>
  <c r="X1331" i="3"/>
  <c r="W1331" i="3"/>
  <c r="U1331" i="3"/>
  <c r="V1331" i="3" s="1"/>
  <c r="S1331" i="3"/>
  <c r="T1331" i="3" s="1"/>
  <c r="X662" i="3"/>
  <c r="W662" i="3"/>
  <c r="U662" i="3"/>
  <c r="V662" i="3" s="1"/>
  <c r="S662" i="3"/>
  <c r="T662" i="3" s="1"/>
  <c r="X661" i="3"/>
  <c r="W661" i="3"/>
  <c r="U661" i="3"/>
  <c r="V661" i="3" s="1"/>
  <c r="S661" i="3"/>
  <c r="T661" i="3" s="1"/>
  <c r="X1003" i="3"/>
  <c r="W1003" i="3"/>
  <c r="U1003" i="3"/>
  <c r="V1003" i="3" s="1"/>
  <c r="S1003" i="3"/>
  <c r="T1003" i="3" s="1"/>
  <c r="X660" i="3"/>
  <c r="W660" i="3"/>
  <c r="U660" i="3"/>
  <c r="V660" i="3" s="1"/>
  <c r="S660" i="3"/>
  <c r="T660" i="3" s="1"/>
  <c r="X1330" i="3"/>
  <c r="W1330" i="3"/>
  <c r="U1330" i="3"/>
  <c r="V1330" i="3" s="1"/>
  <c r="S1330" i="3"/>
  <c r="T1330" i="3" s="1"/>
  <c r="X1329" i="3"/>
  <c r="W1329" i="3"/>
  <c r="U1329" i="3"/>
  <c r="V1329" i="3" s="1"/>
  <c r="S1329" i="3"/>
  <c r="T1329" i="3" s="1"/>
  <c r="X1328" i="3"/>
  <c r="W1328" i="3"/>
  <c r="U1328" i="3"/>
  <c r="V1328" i="3" s="1"/>
  <c r="S1328" i="3"/>
  <c r="T1328" i="3" s="1"/>
  <c r="X1002" i="3"/>
  <c r="W1002" i="3"/>
  <c r="U1002" i="3"/>
  <c r="V1002" i="3" s="1"/>
  <c r="S1002" i="3"/>
  <c r="T1002" i="3" s="1"/>
  <c r="X1001" i="3"/>
  <c r="W1001" i="3"/>
  <c r="U1001" i="3"/>
  <c r="V1001" i="3" s="1"/>
  <c r="S1001" i="3"/>
  <c r="T1001" i="3" s="1"/>
  <c r="X414" i="3"/>
  <c r="W414" i="3"/>
  <c r="U414" i="3"/>
  <c r="V414" i="3" s="1"/>
  <c r="S414" i="3"/>
  <c r="T414" i="3" s="1"/>
  <c r="X413" i="3"/>
  <c r="W413" i="3"/>
  <c r="U413" i="3"/>
  <c r="V413" i="3" s="1"/>
  <c r="S413" i="3"/>
  <c r="T413" i="3" s="1"/>
  <c r="X146" i="3"/>
  <c r="W146" i="3"/>
  <c r="U146" i="3"/>
  <c r="V146" i="3" s="1"/>
  <c r="S146" i="3"/>
  <c r="T146" i="3" s="1"/>
  <c r="X1000" i="3"/>
  <c r="W1000" i="3"/>
  <c r="U1000" i="3"/>
  <c r="V1000" i="3" s="1"/>
  <c r="S1000" i="3"/>
  <c r="T1000" i="3" s="1"/>
  <c r="X1327" i="3"/>
  <c r="W1327" i="3"/>
  <c r="U1327" i="3"/>
  <c r="V1327" i="3" s="1"/>
  <c r="S1327" i="3"/>
  <c r="T1327" i="3" s="1"/>
  <c r="X1326" i="3"/>
  <c r="W1326" i="3"/>
  <c r="U1326" i="3"/>
  <c r="V1326" i="3" s="1"/>
  <c r="S1326" i="3"/>
  <c r="T1326" i="3" s="1"/>
  <c r="X881" i="3"/>
  <c r="W881" i="3"/>
  <c r="U881" i="3"/>
  <c r="V881" i="3" s="1"/>
  <c r="S881" i="3"/>
  <c r="T881" i="3" s="1"/>
  <c r="X880" i="3"/>
  <c r="W880" i="3"/>
  <c r="U880" i="3"/>
  <c r="V880" i="3" s="1"/>
  <c r="S880" i="3"/>
  <c r="T880" i="3" s="1"/>
  <c r="X1325" i="3"/>
  <c r="W1325" i="3"/>
  <c r="U1325" i="3"/>
  <c r="V1325" i="3" s="1"/>
  <c r="S1325" i="3"/>
  <c r="T1325" i="3" s="1"/>
  <c r="X1695" i="3"/>
  <c r="W1695" i="3"/>
  <c r="U1695" i="3"/>
  <c r="V1695" i="3" s="1"/>
  <c r="S1695" i="3"/>
  <c r="T1695" i="3" s="1"/>
  <c r="X1324" i="3"/>
  <c r="W1324" i="3"/>
  <c r="U1324" i="3"/>
  <c r="V1324" i="3" s="1"/>
  <c r="S1324" i="3"/>
  <c r="T1324" i="3" s="1"/>
  <c r="X1694" i="3"/>
  <c r="W1694" i="3"/>
  <c r="U1694" i="3"/>
  <c r="V1694" i="3" s="1"/>
  <c r="S1694" i="3"/>
  <c r="T1694" i="3" s="1"/>
  <c r="X1693" i="3"/>
  <c r="W1693" i="3"/>
  <c r="U1693" i="3"/>
  <c r="V1693" i="3" s="1"/>
  <c r="S1693" i="3"/>
  <c r="T1693" i="3" s="1"/>
  <c r="X509" i="3"/>
  <c r="W509" i="3"/>
  <c r="U509" i="3"/>
  <c r="V509" i="3" s="1"/>
  <c r="S509" i="3"/>
  <c r="T509" i="3" s="1"/>
  <c r="X1323" i="3"/>
  <c r="W1323" i="3"/>
  <c r="U1323" i="3"/>
  <c r="V1323" i="3" s="1"/>
  <c r="S1323" i="3"/>
  <c r="T1323" i="3" s="1"/>
  <c r="X1692" i="3"/>
  <c r="W1692" i="3"/>
  <c r="U1692" i="3"/>
  <c r="V1692" i="3" s="1"/>
  <c r="S1692" i="3"/>
  <c r="T1692" i="3" s="1"/>
  <c r="X999" i="3"/>
  <c r="W999" i="3"/>
  <c r="U999" i="3"/>
  <c r="V999" i="3" s="1"/>
  <c r="S999" i="3"/>
  <c r="T999" i="3" s="1"/>
  <c r="X1691" i="3"/>
  <c r="W1691" i="3"/>
  <c r="U1691" i="3"/>
  <c r="V1691" i="3" s="1"/>
  <c r="S1691" i="3"/>
  <c r="T1691" i="3" s="1"/>
  <c r="X1322" i="3"/>
  <c r="W1322" i="3"/>
  <c r="U1322" i="3"/>
  <c r="V1322" i="3" s="1"/>
  <c r="S1322" i="3"/>
  <c r="T1322" i="3" s="1"/>
  <c r="X1690" i="3"/>
  <c r="W1690" i="3"/>
  <c r="U1690" i="3"/>
  <c r="V1690" i="3" s="1"/>
  <c r="S1690" i="3"/>
  <c r="T1690" i="3" s="1"/>
  <c r="X1689" i="3"/>
  <c r="W1689" i="3"/>
  <c r="U1689" i="3"/>
  <c r="V1689" i="3" s="1"/>
  <c r="S1689" i="3"/>
  <c r="T1689" i="3" s="1"/>
  <c r="X1688" i="3"/>
  <c r="W1688" i="3"/>
  <c r="U1688" i="3"/>
  <c r="V1688" i="3" s="1"/>
  <c r="S1688" i="3"/>
  <c r="T1688" i="3" s="1"/>
  <c r="X1321" i="3"/>
  <c r="W1321" i="3"/>
  <c r="U1321" i="3"/>
  <c r="V1321" i="3" s="1"/>
  <c r="S1321" i="3"/>
  <c r="T1321" i="3" s="1"/>
  <c r="X1687" i="3"/>
  <c r="W1687" i="3"/>
  <c r="U1687" i="3"/>
  <c r="V1687" i="3" s="1"/>
  <c r="S1687" i="3"/>
  <c r="T1687" i="3" s="1"/>
  <c r="X1320" i="3"/>
  <c r="W1320" i="3"/>
  <c r="U1320" i="3"/>
  <c r="V1320" i="3" s="1"/>
  <c r="S1320" i="3"/>
  <c r="T1320" i="3" s="1"/>
  <c r="X1319" i="3"/>
  <c r="W1319" i="3"/>
  <c r="U1319" i="3"/>
  <c r="V1319" i="3" s="1"/>
  <c r="S1319" i="3"/>
  <c r="T1319" i="3" s="1"/>
  <c r="X1318" i="3"/>
  <c r="W1318" i="3"/>
  <c r="U1318" i="3"/>
  <c r="V1318" i="3" s="1"/>
  <c r="S1318" i="3"/>
  <c r="T1318" i="3" s="1"/>
  <c r="X998" i="3"/>
  <c r="W998" i="3"/>
  <c r="U998" i="3"/>
  <c r="V998" i="3" s="1"/>
  <c r="S998" i="3"/>
  <c r="T998" i="3" s="1"/>
  <c r="X1317" i="3"/>
  <c r="W1317" i="3"/>
  <c r="U1317" i="3"/>
  <c r="V1317" i="3" s="1"/>
  <c r="S1317" i="3"/>
  <c r="T1317" i="3" s="1"/>
  <c r="X1316" i="3"/>
  <c r="W1316" i="3"/>
  <c r="U1316" i="3"/>
  <c r="V1316" i="3" s="1"/>
  <c r="S1316" i="3"/>
  <c r="T1316" i="3" s="1"/>
  <c r="X1686" i="3"/>
  <c r="W1686" i="3"/>
  <c r="U1686" i="3"/>
  <c r="V1686" i="3" s="1"/>
  <c r="S1686" i="3"/>
  <c r="T1686" i="3" s="1"/>
  <c r="X1315" i="3"/>
  <c r="W1315" i="3"/>
  <c r="U1315" i="3"/>
  <c r="V1315" i="3" s="1"/>
  <c r="S1315" i="3"/>
  <c r="T1315" i="3" s="1"/>
  <c r="X1314" i="3"/>
  <c r="W1314" i="3"/>
  <c r="U1314" i="3"/>
  <c r="V1314" i="3" s="1"/>
  <c r="S1314" i="3"/>
  <c r="T1314" i="3" s="1"/>
  <c r="X1313" i="3"/>
  <c r="W1313" i="3"/>
  <c r="U1313" i="3"/>
  <c r="V1313" i="3" s="1"/>
  <c r="S1313" i="3"/>
  <c r="T1313" i="3" s="1"/>
  <c r="X1312" i="3"/>
  <c r="W1312" i="3"/>
  <c r="U1312" i="3"/>
  <c r="V1312" i="3" s="1"/>
  <c r="S1312" i="3"/>
  <c r="T1312" i="3" s="1"/>
  <c r="X1311" i="3"/>
  <c r="W1311" i="3"/>
  <c r="U1311" i="3"/>
  <c r="V1311" i="3" s="1"/>
  <c r="S1311" i="3"/>
  <c r="T1311" i="3" s="1"/>
  <c r="X1685" i="3"/>
  <c r="W1685" i="3"/>
  <c r="U1685" i="3"/>
  <c r="V1685" i="3" s="1"/>
  <c r="S1685" i="3"/>
  <c r="T1685" i="3" s="1"/>
  <c r="X1684" i="3"/>
  <c r="W1684" i="3"/>
  <c r="U1684" i="3"/>
  <c r="V1684" i="3" s="1"/>
  <c r="S1684" i="3"/>
  <c r="T1684" i="3" s="1"/>
  <c r="X412" i="3"/>
  <c r="W412" i="3"/>
  <c r="U412" i="3"/>
  <c r="V412" i="3" s="1"/>
  <c r="S412" i="3"/>
  <c r="T412" i="3" s="1"/>
  <c r="X997" i="3"/>
  <c r="W997" i="3"/>
  <c r="U997" i="3"/>
  <c r="V997" i="3" s="1"/>
  <c r="S997" i="3"/>
  <c r="T997" i="3" s="1"/>
  <c r="X1683" i="3"/>
  <c r="W1683" i="3"/>
  <c r="U1683" i="3"/>
  <c r="V1683" i="3" s="1"/>
  <c r="S1683" i="3"/>
  <c r="T1683" i="3" s="1"/>
  <c r="X1682" i="3"/>
  <c r="W1682" i="3"/>
  <c r="U1682" i="3"/>
  <c r="V1682" i="3" s="1"/>
  <c r="S1682" i="3"/>
  <c r="T1682" i="3" s="1"/>
  <c r="X1310" i="3"/>
  <c r="W1310" i="3"/>
  <c r="U1310" i="3"/>
  <c r="V1310" i="3" s="1"/>
  <c r="S1310" i="3"/>
  <c r="T1310" i="3" s="1"/>
  <c r="X1681" i="3"/>
  <c r="W1681" i="3"/>
  <c r="U1681" i="3"/>
  <c r="V1681" i="3" s="1"/>
  <c r="S1681" i="3"/>
  <c r="T1681" i="3" s="1"/>
  <c r="X1309" i="3"/>
  <c r="W1309" i="3"/>
  <c r="U1309" i="3"/>
  <c r="V1309" i="3" s="1"/>
  <c r="S1309" i="3"/>
  <c r="T1309" i="3" s="1"/>
  <c r="X1308" i="3"/>
  <c r="W1308" i="3"/>
  <c r="U1308" i="3"/>
  <c r="V1308" i="3" s="1"/>
  <c r="S1308" i="3"/>
  <c r="T1308" i="3" s="1"/>
  <c r="X232" i="3"/>
  <c r="W232" i="3"/>
  <c r="U232" i="3"/>
  <c r="V232" i="3" s="1"/>
  <c r="S232" i="3"/>
  <c r="T232" i="3" s="1"/>
  <c r="X879" i="3"/>
  <c r="W879" i="3"/>
  <c r="U879" i="3"/>
  <c r="V879" i="3" s="1"/>
  <c r="S879" i="3"/>
  <c r="T879" i="3" s="1"/>
  <c r="X508" i="3"/>
  <c r="W508" i="3"/>
  <c r="U508" i="3"/>
  <c r="V508" i="3" s="1"/>
  <c r="S508" i="3"/>
  <c r="T508" i="3" s="1"/>
  <c r="X526" i="3"/>
  <c r="W526" i="3"/>
  <c r="U526" i="3"/>
  <c r="V526" i="3" s="1"/>
  <c r="S526" i="3"/>
  <c r="T526" i="3" s="1"/>
  <c r="X996" i="3"/>
  <c r="W996" i="3"/>
  <c r="U996" i="3"/>
  <c r="V996" i="3" s="1"/>
  <c r="S996" i="3"/>
  <c r="T996" i="3" s="1"/>
  <c r="X525" i="3"/>
  <c r="W525" i="3"/>
  <c r="U525" i="3"/>
  <c r="V525" i="3" s="1"/>
  <c r="S525" i="3"/>
  <c r="T525" i="3" s="1"/>
  <c r="X1680" i="3"/>
  <c r="W1680" i="3"/>
  <c r="U1680" i="3"/>
  <c r="V1680" i="3" s="1"/>
  <c r="S1680" i="3"/>
  <c r="T1680" i="3" s="1"/>
  <c r="X145" i="3"/>
  <c r="W145" i="3"/>
  <c r="U145" i="3"/>
  <c r="V145" i="3" s="1"/>
  <c r="S145" i="3"/>
  <c r="T145" i="3" s="1"/>
  <c r="X144" i="3"/>
  <c r="W144" i="3"/>
  <c r="U144" i="3"/>
  <c r="V144" i="3" s="1"/>
  <c r="S144" i="3"/>
  <c r="T144" i="3" s="1"/>
  <c r="X1305" i="3"/>
  <c r="W1305" i="3"/>
  <c r="U1305" i="3"/>
  <c r="V1305" i="3" s="1"/>
  <c r="S1305" i="3"/>
  <c r="T1305" i="3" s="1"/>
  <c r="X477" i="3"/>
  <c r="W477" i="3"/>
  <c r="U477" i="3"/>
  <c r="V477" i="3" s="1"/>
  <c r="S477" i="3"/>
  <c r="T477" i="3" s="1"/>
  <c r="X411" i="3"/>
  <c r="W411" i="3"/>
  <c r="U411" i="3"/>
  <c r="V411" i="3" s="1"/>
  <c r="S411" i="3"/>
  <c r="T411" i="3" s="1"/>
  <c r="X1679" i="3"/>
  <c r="W1679" i="3"/>
  <c r="U1679" i="3"/>
  <c r="V1679" i="3" s="1"/>
  <c r="S1679" i="3"/>
  <c r="T1679" i="3" s="1"/>
  <c r="X1361" i="3"/>
  <c r="W1361" i="3"/>
  <c r="U1361" i="3"/>
  <c r="V1361" i="3" s="1"/>
  <c r="S1361" i="3"/>
  <c r="T1361" i="3" s="1"/>
  <c r="X1677" i="3"/>
  <c r="W1677" i="3"/>
  <c r="U1677" i="3"/>
  <c r="V1677" i="3" s="1"/>
  <c r="S1677" i="3"/>
  <c r="T1677" i="3" s="1"/>
  <c r="X1676" i="3"/>
  <c r="W1676" i="3"/>
  <c r="U1676" i="3"/>
  <c r="V1676" i="3" s="1"/>
  <c r="S1676" i="3"/>
  <c r="T1676" i="3" s="1"/>
  <c r="X1675" i="3"/>
  <c r="W1675" i="3"/>
  <c r="U1675" i="3"/>
  <c r="V1675" i="3" s="1"/>
  <c r="S1675" i="3"/>
  <c r="T1675" i="3" s="1"/>
  <c r="X1674" i="3"/>
  <c r="W1674" i="3"/>
  <c r="U1674" i="3"/>
  <c r="V1674" i="3" s="1"/>
  <c r="S1674" i="3"/>
  <c r="T1674" i="3" s="1"/>
  <c r="X1304" i="3"/>
  <c r="W1304" i="3"/>
  <c r="U1304" i="3"/>
  <c r="V1304" i="3" s="1"/>
  <c r="S1304" i="3"/>
  <c r="T1304" i="3" s="1"/>
  <c r="X143" i="3"/>
  <c r="W143" i="3"/>
  <c r="U143" i="3"/>
  <c r="V143" i="3" s="1"/>
  <c r="S143" i="3"/>
  <c r="T143" i="3" s="1"/>
  <c r="X1303" i="3"/>
  <c r="W1303" i="3"/>
  <c r="U1303" i="3"/>
  <c r="V1303" i="3" s="1"/>
  <c r="S1303" i="3"/>
  <c r="T1303" i="3" s="1"/>
  <c r="X659" i="3"/>
  <c r="W659" i="3"/>
  <c r="U659" i="3"/>
  <c r="V659" i="3" s="1"/>
  <c r="S659" i="3"/>
  <c r="T659" i="3" s="1"/>
  <c r="X878" i="3"/>
  <c r="W878" i="3"/>
  <c r="U878" i="3"/>
  <c r="V878" i="3" s="1"/>
  <c r="S878" i="3"/>
  <c r="T878" i="3" s="1"/>
  <c r="X877" i="3"/>
  <c r="W877" i="3"/>
  <c r="U877" i="3"/>
  <c r="V877" i="3" s="1"/>
  <c r="S877" i="3"/>
  <c r="T877" i="3" s="1"/>
  <c r="X658" i="3"/>
  <c r="W658" i="3"/>
  <c r="U658" i="3"/>
  <c r="V658" i="3" s="1"/>
  <c r="S658" i="3"/>
  <c r="T658" i="3" s="1"/>
  <c r="X1673" i="3"/>
  <c r="W1673" i="3"/>
  <c r="U1673" i="3"/>
  <c r="V1673" i="3" s="1"/>
  <c r="S1673" i="3"/>
  <c r="T1673" i="3" s="1"/>
  <c r="X507" i="3"/>
  <c r="W507" i="3"/>
  <c r="U507" i="3"/>
  <c r="V507" i="3" s="1"/>
  <c r="S507" i="3"/>
  <c r="T507" i="3" s="1"/>
  <c r="X1302" i="3"/>
  <c r="W1302" i="3"/>
  <c r="U1302" i="3"/>
  <c r="V1302" i="3" s="1"/>
  <c r="S1302" i="3"/>
  <c r="T1302" i="3" s="1"/>
  <c r="X876" i="3"/>
  <c r="W876" i="3"/>
  <c r="U876" i="3"/>
  <c r="V876" i="3" s="1"/>
  <c r="S876" i="3"/>
  <c r="T876" i="3" s="1"/>
  <c r="X1301" i="3"/>
  <c r="W1301" i="3"/>
  <c r="U1301" i="3"/>
  <c r="V1301" i="3" s="1"/>
  <c r="S1301" i="3"/>
  <c r="T1301" i="3" s="1"/>
  <c r="X1300" i="3"/>
  <c r="W1300" i="3"/>
  <c r="U1300" i="3"/>
  <c r="V1300" i="3" s="1"/>
  <c r="S1300" i="3"/>
  <c r="T1300" i="3" s="1"/>
  <c r="X1299" i="3"/>
  <c r="W1299" i="3"/>
  <c r="U1299" i="3"/>
  <c r="V1299" i="3" s="1"/>
  <c r="S1299" i="3"/>
  <c r="T1299" i="3" s="1"/>
  <c r="X875" i="3"/>
  <c r="W875" i="3"/>
  <c r="U875" i="3"/>
  <c r="V875" i="3" s="1"/>
  <c r="S875" i="3"/>
  <c r="T875" i="3" s="1"/>
  <c r="X657" i="3"/>
  <c r="W657" i="3"/>
  <c r="U657" i="3"/>
  <c r="V657" i="3" s="1"/>
  <c r="S657" i="3"/>
  <c r="T657" i="3" s="1"/>
  <c r="X506" i="3"/>
  <c r="W506" i="3"/>
  <c r="U506" i="3"/>
  <c r="V506" i="3" s="1"/>
  <c r="S506" i="3"/>
  <c r="T506" i="3" s="1"/>
  <c r="X60" i="3"/>
  <c r="W60" i="3"/>
  <c r="U60" i="3"/>
  <c r="V60" i="3" s="1"/>
  <c r="S60" i="3"/>
  <c r="T60" i="3" s="1"/>
  <c r="X1298" i="3"/>
  <c r="W1298" i="3"/>
  <c r="U1298" i="3"/>
  <c r="V1298" i="3" s="1"/>
  <c r="S1298" i="3"/>
  <c r="T1298" i="3" s="1"/>
  <c r="X1297" i="3"/>
  <c r="W1297" i="3"/>
  <c r="U1297" i="3"/>
  <c r="V1297" i="3" s="1"/>
  <c r="S1297" i="3"/>
  <c r="T1297" i="3" s="1"/>
  <c r="X1296" i="3"/>
  <c r="W1296" i="3"/>
  <c r="U1296" i="3"/>
  <c r="V1296" i="3" s="1"/>
  <c r="S1296" i="3"/>
  <c r="T1296" i="3" s="1"/>
  <c r="X1295" i="3"/>
  <c r="W1295" i="3"/>
  <c r="U1295" i="3"/>
  <c r="V1295" i="3" s="1"/>
  <c r="S1295" i="3"/>
  <c r="T1295" i="3" s="1"/>
  <c r="X59" i="3"/>
  <c r="W59" i="3"/>
  <c r="U59" i="3"/>
  <c r="V59" i="3" s="1"/>
  <c r="S59" i="3"/>
  <c r="T59" i="3" s="1"/>
  <c r="X231" i="3"/>
  <c r="W231" i="3"/>
  <c r="U231" i="3"/>
  <c r="V231" i="3" s="1"/>
  <c r="S231" i="3"/>
  <c r="T231" i="3" s="1"/>
  <c r="X656" i="3"/>
  <c r="W656" i="3"/>
  <c r="U656" i="3"/>
  <c r="V656" i="3" s="1"/>
  <c r="S656" i="3"/>
  <c r="T656" i="3" s="1"/>
  <c r="X1096" i="3"/>
  <c r="W1096" i="3"/>
  <c r="U1096" i="3"/>
  <c r="V1096" i="3" s="1"/>
  <c r="S1096" i="3"/>
  <c r="T1096" i="3" s="1"/>
  <c r="X1294" i="3"/>
  <c r="W1294" i="3"/>
  <c r="U1294" i="3"/>
  <c r="V1294" i="3" s="1"/>
  <c r="S1294" i="3"/>
  <c r="T1294" i="3" s="1"/>
  <c r="X1293" i="3"/>
  <c r="W1293" i="3"/>
  <c r="U1293" i="3"/>
  <c r="V1293" i="3" s="1"/>
  <c r="S1293" i="3"/>
  <c r="T1293" i="3" s="1"/>
  <c r="X1292" i="3"/>
  <c r="W1292" i="3"/>
  <c r="U1292" i="3"/>
  <c r="V1292" i="3" s="1"/>
  <c r="S1292" i="3"/>
  <c r="T1292" i="3" s="1"/>
  <c r="X655" i="3"/>
  <c r="W655" i="3"/>
  <c r="U655" i="3"/>
  <c r="V655" i="3" s="1"/>
  <c r="S655" i="3"/>
  <c r="T655" i="3" s="1"/>
  <c r="X654" i="3"/>
  <c r="W654" i="3"/>
  <c r="U654" i="3"/>
  <c r="V654" i="3" s="1"/>
  <c r="S654" i="3"/>
  <c r="T654" i="3" s="1"/>
  <c r="X58" i="3"/>
  <c r="W58" i="3"/>
  <c r="U58" i="3"/>
  <c r="V58" i="3" s="1"/>
  <c r="S58" i="3"/>
  <c r="T58" i="3" s="1"/>
  <c r="X524" i="3"/>
  <c r="W524" i="3"/>
  <c r="U524" i="3"/>
  <c r="V524" i="3" s="1"/>
  <c r="S524" i="3"/>
  <c r="T524" i="3" s="1"/>
  <c r="X1290" i="3"/>
  <c r="W1290" i="3"/>
  <c r="U1290" i="3"/>
  <c r="V1290" i="3" s="1"/>
  <c r="S1290" i="3"/>
  <c r="T1290" i="3" s="1"/>
  <c r="X874" i="3"/>
  <c r="W874" i="3"/>
  <c r="U874" i="3"/>
  <c r="V874" i="3" s="1"/>
  <c r="S874" i="3"/>
  <c r="T874" i="3" s="1"/>
  <c r="X873" i="3"/>
  <c r="W873" i="3"/>
  <c r="U873" i="3"/>
  <c r="V873" i="3" s="1"/>
  <c r="S873" i="3"/>
  <c r="T873" i="3" s="1"/>
  <c r="X872" i="3"/>
  <c r="W872" i="3"/>
  <c r="U872" i="3"/>
  <c r="V872" i="3" s="1"/>
  <c r="S872" i="3"/>
  <c r="T872" i="3" s="1"/>
  <c r="X1289" i="3"/>
  <c r="W1289" i="3"/>
  <c r="U1289" i="3"/>
  <c r="V1289" i="3" s="1"/>
  <c r="S1289" i="3"/>
  <c r="T1289" i="3" s="1"/>
  <c r="X871" i="3"/>
  <c r="W871" i="3"/>
  <c r="U871" i="3"/>
  <c r="V871" i="3" s="1"/>
  <c r="S871" i="3"/>
  <c r="T871" i="3" s="1"/>
  <c r="X1288" i="3"/>
  <c r="W1288" i="3"/>
  <c r="U1288" i="3"/>
  <c r="V1288" i="3" s="1"/>
  <c r="S1288" i="3"/>
  <c r="T1288" i="3" s="1"/>
  <c r="X870" i="3"/>
  <c r="W870" i="3"/>
  <c r="U870" i="3"/>
  <c r="V870" i="3" s="1"/>
  <c r="S870" i="3"/>
  <c r="T870" i="3" s="1"/>
  <c r="X994" i="3"/>
  <c r="W994" i="3"/>
  <c r="U994" i="3"/>
  <c r="V994" i="3" s="1"/>
  <c r="S994" i="3"/>
  <c r="T994" i="3" s="1"/>
  <c r="X1672" i="3"/>
  <c r="W1672" i="3"/>
  <c r="U1672" i="3"/>
  <c r="V1672" i="3" s="1"/>
  <c r="S1672" i="3"/>
  <c r="T1672" i="3" s="1"/>
  <c r="X57" i="3"/>
  <c r="W57" i="3"/>
  <c r="U57" i="3"/>
  <c r="V57" i="3" s="1"/>
  <c r="S57" i="3"/>
  <c r="T57" i="3" s="1"/>
  <c r="X1287" i="3"/>
  <c r="W1287" i="3"/>
  <c r="U1287" i="3"/>
  <c r="V1287" i="3" s="1"/>
  <c r="S1287" i="3"/>
  <c r="T1287" i="3" s="1"/>
  <c r="X993" i="3"/>
  <c r="W993" i="3"/>
  <c r="U993" i="3"/>
  <c r="V993" i="3" s="1"/>
  <c r="S993" i="3"/>
  <c r="T993" i="3" s="1"/>
  <c r="X1671" i="3"/>
  <c r="W1671" i="3"/>
  <c r="U1671" i="3"/>
  <c r="V1671" i="3" s="1"/>
  <c r="S1671" i="3"/>
  <c r="T1671" i="3" s="1"/>
  <c r="X1670" i="3"/>
  <c r="W1670" i="3"/>
  <c r="U1670" i="3"/>
  <c r="V1670" i="3" s="1"/>
  <c r="S1670" i="3"/>
  <c r="T1670" i="3" s="1"/>
  <c r="X1286" i="3"/>
  <c r="W1286" i="3"/>
  <c r="U1286" i="3"/>
  <c r="V1286" i="3" s="1"/>
  <c r="S1286" i="3"/>
  <c r="T1286" i="3" s="1"/>
  <c r="X56" i="3"/>
  <c r="W56" i="3"/>
  <c r="U56" i="3"/>
  <c r="V56" i="3" s="1"/>
  <c r="S56" i="3"/>
  <c r="T56" i="3" s="1"/>
  <c r="X1669" i="3"/>
  <c r="W1669" i="3"/>
  <c r="U1669" i="3"/>
  <c r="V1669" i="3" s="1"/>
  <c r="S1669" i="3"/>
  <c r="T1669" i="3" s="1"/>
  <c r="X1668" i="3"/>
  <c r="W1668" i="3"/>
  <c r="U1668" i="3"/>
  <c r="V1668" i="3" s="1"/>
  <c r="S1668" i="3"/>
  <c r="T1668" i="3" s="1"/>
  <c r="X55" i="3"/>
  <c r="W55" i="3"/>
  <c r="U55" i="3"/>
  <c r="V55" i="3" s="1"/>
  <c r="S55" i="3"/>
  <c r="T55" i="3" s="1"/>
  <c r="X1285" i="3"/>
  <c r="W1285" i="3"/>
  <c r="U1285" i="3"/>
  <c r="V1285" i="3" s="1"/>
  <c r="S1285" i="3"/>
  <c r="T1285" i="3" s="1"/>
  <c r="X505" i="3"/>
  <c r="W505" i="3"/>
  <c r="U505" i="3"/>
  <c r="V505" i="3" s="1"/>
  <c r="S505" i="3"/>
  <c r="T505" i="3" s="1"/>
  <c r="X1667" i="3"/>
  <c r="W1667" i="3"/>
  <c r="U1667" i="3"/>
  <c r="V1667" i="3" s="1"/>
  <c r="S1667" i="3"/>
  <c r="T1667" i="3" s="1"/>
  <c r="X1666" i="3"/>
  <c r="W1666" i="3"/>
  <c r="U1666" i="3"/>
  <c r="V1666" i="3" s="1"/>
  <c r="S1666" i="3"/>
  <c r="T1666" i="3" s="1"/>
  <c r="X992" i="3"/>
  <c r="W992" i="3"/>
  <c r="U992" i="3"/>
  <c r="V992" i="3" s="1"/>
  <c r="S992" i="3"/>
  <c r="T992" i="3" s="1"/>
  <c r="X230" i="3"/>
  <c r="W230" i="3"/>
  <c r="U230" i="3"/>
  <c r="V230" i="3" s="1"/>
  <c r="S230" i="3"/>
  <c r="T230" i="3" s="1"/>
  <c r="X1284" i="3"/>
  <c r="W1284" i="3"/>
  <c r="U1284" i="3"/>
  <c r="V1284" i="3" s="1"/>
  <c r="S1284" i="3"/>
  <c r="T1284" i="3" s="1"/>
  <c r="X1283" i="3"/>
  <c r="W1283" i="3"/>
  <c r="U1283" i="3"/>
  <c r="V1283" i="3" s="1"/>
  <c r="S1283" i="3"/>
  <c r="T1283" i="3" s="1"/>
  <c r="X1282" i="3"/>
  <c r="W1282" i="3"/>
  <c r="U1282" i="3"/>
  <c r="V1282" i="3" s="1"/>
  <c r="S1282" i="3"/>
  <c r="T1282" i="3" s="1"/>
  <c r="X1665" i="3"/>
  <c r="W1665" i="3"/>
  <c r="U1665" i="3"/>
  <c r="V1665" i="3" s="1"/>
  <c r="S1665" i="3"/>
  <c r="T1665" i="3" s="1"/>
  <c r="X1664" i="3"/>
  <c r="W1664" i="3"/>
  <c r="U1664" i="3"/>
  <c r="V1664" i="3" s="1"/>
  <c r="S1664" i="3"/>
  <c r="T1664" i="3" s="1"/>
  <c r="X869" i="3"/>
  <c r="W869" i="3"/>
  <c r="U869" i="3"/>
  <c r="V869" i="3" s="1"/>
  <c r="S869" i="3"/>
  <c r="T869" i="3" s="1"/>
  <c r="X1281" i="3"/>
  <c r="W1281" i="3"/>
  <c r="U1281" i="3"/>
  <c r="V1281" i="3" s="1"/>
  <c r="S1281" i="3"/>
  <c r="T1281" i="3" s="1"/>
  <c r="X229" i="3"/>
  <c r="W229" i="3"/>
  <c r="U229" i="3"/>
  <c r="V229" i="3" s="1"/>
  <c r="S229" i="3"/>
  <c r="T229" i="3" s="1"/>
  <c r="X868" i="3"/>
  <c r="W868" i="3"/>
  <c r="U868" i="3"/>
  <c r="V868" i="3" s="1"/>
  <c r="S868" i="3"/>
  <c r="T868" i="3" s="1"/>
  <c r="X228" i="3"/>
  <c r="W228" i="3"/>
  <c r="U228" i="3"/>
  <c r="V228" i="3" s="1"/>
  <c r="S228" i="3"/>
  <c r="T228" i="3" s="1"/>
  <c r="X1663" i="3"/>
  <c r="W1663" i="3"/>
  <c r="U1663" i="3"/>
  <c r="V1663" i="3" s="1"/>
  <c r="S1663" i="3"/>
  <c r="T1663" i="3" s="1"/>
  <c r="X1662" i="3"/>
  <c r="W1662" i="3"/>
  <c r="U1662" i="3"/>
  <c r="V1662" i="3" s="1"/>
  <c r="S1662" i="3"/>
  <c r="T1662" i="3" s="1"/>
  <c r="X1280" i="3"/>
  <c r="W1280" i="3"/>
  <c r="U1280" i="3"/>
  <c r="V1280" i="3" s="1"/>
  <c r="S1280" i="3"/>
  <c r="T1280" i="3" s="1"/>
  <c r="X867" i="3"/>
  <c r="W867" i="3"/>
  <c r="U867" i="3"/>
  <c r="V867" i="3" s="1"/>
  <c r="S867" i="3"/>
  <c r="T867" i="3" s="1"/>
  <c r="X1661" i="3"/>
  <c r="W1661" i="3"/>
  <c r="U1661" i="3"/>
  <c r="V1661" i="3" s="1"/>
  <c r="S1661" i="3"/>
  <c r="T1661" i="3" s="1"/>
  <c r="X1279" i="3"/>
  <c r="W1279" i="3"/>
  <c r="U1279" i="3"/>
  <c r="V1279" i="3" s="1"/>
  <c r="S1279" i="3"/>
  <c r="T1279" i="3" s="1"/>
  <c r="X1660" i="3"/>
  <c r="W1660" i="3"/>
  <c r="U1660" i="3"/>
  <c r="V1660" i="3" s="1"/>
  <c r="S1660" i="3"/>
  <c r="T1660" i="3" s="1"/>
  <c r="X1659" i="3"/>
  <c r="W1659" i="3"/>
  <c r="U1659" i="3"/>
  <c r="V1659" i="3" s="1"/>
  <c r="S1659" i="3"/>
  <c r="T1659" i="3" s="1"/>
  <c r="X1658" i="3"/>
  <c r="W1658" i="3"/>
  <c r="U1658" i="3"/>
  <c r="V1658" i="3" s="1"/>
  <c r="S1658" i="3"/>
  <c r="T1658" i="3" s="1"/>
  <c r="X866" i="3"/>
  <c r="W866" i="3"/>
  <c r="U866" i="3"/>
  <c r="V866" i="3" s="1"/>
  <c r="S866" i="3"/>
  <c r="T866" i="3" s="1"/>
  <c r="X1657" i="3"/>
  <c r="W1657" i="3"/>
  <c r="U1657" i="3"/>
  <c r="V1657" i="3" s="1"/>
  <c r="S1657" i="3"/>
  <c r="T1657" i="3" s="1"/>
  <c r="X1278" i="3"/>
  <c r="W1278" i="3"/>
  <c r="U1278" i="3"/>
  <c r="V1278" i="3" s="1"/>
  <c r="S1278" i="3"/>
  <c r="T1278" i="3" s="1"/>
  <c r="X142" i="3"/>
  <c r="W142" i="3"/>
  <c r="U142" i="3"/>
  <c r="V142" i="3" s="1"/>
  <c r="S142" i="3"/>
  <c r="T142" i="3" s="1"/>
  <c r="X865" i="3"/>
  <c r="W865" i="3"/>
  <c r="U865" i="3"/>
  <c r="V865" i="3" s="1"/>
  <c r="S865" i="3"/>
  <c r="T865" i="3" s="1"/>
  <c r="X1656" i="3"/>
  <c r="W1656" i="3"/>
  <c r="U1656" i="3"/>
  <c r="V1656" i="3" s="1"/>
  <c r="S1656" i="3"/>
  <c r="T1656" i="3" s="1"/>
  <c r="X141" i="3"/>
  <c r="W141" i="3"/>
  <c r="U141" i="3"/>
  <c r="V141" i="3" s="1"/>
  <c r="S141" i="3"/>
  <c r="T141" i="3" s="1"/>
  <c r="X140" i="3"/>
  <c r="W140" i="3"/>
  <c r="U140" i="3"/>
  <c r="V140" i="3" s="1"/>
  <c r="S140" i="3"/>
  <c r="T140" i="3" s="1"/>
  <c r="X227" i="3"/>
  <c r="W227" i="3"/>
  <c r="U227" i="3"/>
  <c r="V227" i="3" s="1"/>
  <c r="S227" i="3"/>
  <c r="T227" i="3" s="1"/>
  <c r="X1655" i="3"/>
  <c r="W1655" i="3"/>
  <c r="U1655" i="3"/>
  <c r="V1655" i="3" s="1"/>
  <c r="S1655" i="3"/>
  <c r="T1655" i="3" s="1"/>
  <c r="X1654" i="3"/>
  <c r="W1654" i="3"/>
  <c r="U1654" i="3"/>
  <c r="V1654" i="3" s="1"/>
  <c r="S1654" i="3"/>
  <c r="T1654" i="3" s="1"/>
  <c r="X991" i="3"/>
  <c r="W991" i="3"/>
  <c r="U991" i="3"/>
  <c r="V991" i="3" s="1"/>
  <c r="S991" i="3"/>
  <c r="T991" i="3" s="1"/>
  <c r="X226" i="3"/>
  <c r="W226" i="3"/>
  <c r="U226" i="3"/>
  <c r="V226" i="3" s="1"/>
  <c r="S226" i="3"/>
  <c r="T226" i="3" s="1"/>
  <c r="X410" i="3"/>
  <c r="W410" i="3"/>
  <c r="U410" i="3"/>
  <c r="V410" i="3" s="1"/>
  <c r="S410" i="3"/>
  <c r="T410" i="3" s="1"/>
  <c r="X139" i="3"/>
  <c r="W139" i="3"/>
  <c r="U139" i="3"/>
  <c r="V139" i="3" s="1"/>
  <c r="S139" i="3"/>
  <c r="T139" i="3" s="1"/>
  <c r="X990" i="3"/>
  <c r="W990" i="3"/>
  <c r="U990" i="3"/>
  <c r="V990" i="3" s="1"/>
  <c r="S990" i="3"/>
  <c r="T990" i="3" s="1"/>
  <c r="X1653" i="3"/>
  <c r="W1653" i="3"/>
  <c r="U1653" i="3"/>
  <c r="V1653" i="3" s="1"/>
  <c r="S1653" i="3"/>
  <c r="T1653" i="3" s="1"/>
  <c r="X504" i="3"/>
  <c r="W504" i="3"/>
  <c r="U504" i="3"/>
  <c r="V504" i="3" s="1"/>
  <c r="S504" i="3"/>
  <c r="T504" i="3" s="1"/>
  <c r="X1277" i="3"/>
  <c r="W1277" i="3"/>
  <c r="U1277" i="3"/>
  <c r="V1277" i="3" s="1"/>
  <c r="S1277" i="3"/>
  <c r="T1277" i="3" s="1"/>
  <c r="X225" i="3"/>
  <c r="W225" i="3"/>
  <c r="U225" i="3"/>
  <c r="V225" i="3" s="1"/>
  <c r="S225" i="3"/>
  <c r="T225" i="3" s="1"/>
  <c r="X653" i="3"/>
  <c r="W653" i="3"/>
  <c r="U653" i="3"/>
  <c r="V653" i="3" s="1"/>
  <c r="S653" i="3"/>
  <c r="T653" i="3" s="1"/>
  <c r="X989" i="3"/>
  <c r="W989" i="3"/>
  <c r="U989" i="3"/>
  <c r="V989" i="3" s="1"/>
  <c r="S989" i="3"/>
  <c r="T989" i="3" s="1"/>
  <c r="X409" i="3"/>
  <c r="W409" i="3"/>
  <c r="U409" i="3"/>
  <c r="V409" i="3" s="1"/>
  <c r="S409" i="3"/>
  <c r="T409" i="3" s="1"/>
  <c r="X138" i="3"/>
  <c r="W138" i="3"/>
  <c r="U138" i="3"/>
  <c r="V138" i="3" s="1"/>
  <c r="S138" i="3"/>
  <c r="T138" i="3" s="1"/>
  <c r="X408" i="3"/>
  <c r="W408" i="3"/>
  <c r="U408" i="3"/>
  <c r="V408" i="3" s="1"/>
  <c r="S408" i="3"/>
  <c r="T408" i="3" s="1"/>
  <c r="X7" i="3"/>
  <c r="W7" i="3"/>
  <c r="U7" i="3"/>
  <c r="V7" i="3" s="1"/>
  <c r="S7" i="3"/>
  <c r="T7" i="3" s="1"/>
  <c r="X1095" i="3"/>
  <c r="W1095" i="3"/>
  <c r="U1095" i="3"/>
  <c r="V1095" i="3" s="1"/>
  <c r="S1095" i="3"/>
  <c r="T1095" i="3" s="1"/>
  <c r="X135" i="3"/>
  <c r="W135" i="3"/>
  <c r="U135" i="3"/>
  <c r="V135" i="3" s="1"/>
  <c r="S135" i="3"/>
  <c r="T135" i="3" s="1"/>
  <c r="X224" i="3"/>
  <c r="W224" i="3"/>
  <c r="U224" i="3"/>
  <c r="V224" i="3" s="1"/>
  <c r="S224" i="3"/>
  <c r="T224" i="3" s="1"/>
  <c r="X1652" i="3"/>
  <c r="W1652" i="3"/>
  <c r="U1652" i="3"/>
  <c r="V1652" i="3" s="1"/>
  <c r="S1652" i="3"/>
  <c r="T1652" i="3" s="1"/>
  <c r="X134" i="3"/>
  <c r="W134" i="3"/>
  <c r="U134" i="3"/>
  <c r="V134" i="3" s="1"/>
  <c r="S134" i="3"/>
  <c r="T134" i="3" s="1"/>
  <c r="X864" i="3"/>
  <c r="W864" i="3"/>
  <c r="U864" i="3"/>
  <c r="V864" i="3" s="1"/>
  <c r="S864" i="3"/>
  <c r="T864" i="3" s="1"/>
  <c r="X133" i="3"/>
  <c r="W133" i="3"/>
  <c r="U133" i="3"/>
  <c r="V133" i="3" s="1"/>
  <c r="S133" i="3"/>
  <c r="T133" i="3" s="1"/>
  <c r="X1651" i="3"/>
  <c r="W1651" i="3"/>
  <c r="U1651" i="3"/>
  <c r="V1651" i="3" s="1"/>
  <c r="S1651" i="3"/>
  <c r="T1651" i="3" s="1"/>
  <c r="X407" i="3"/>
  <c r="W407" i="3"/>
  <c r="U407" i="3"/>
  <c r="V407" i="3" s="1"/>
  <c r="S407" i="3"/>
  <c r="T407" i="3" s="1"/>
  <c r="X132" i="3"/>
  <c r="W132" i="3"/>
  <c r="U132" i="3"/>
  <c r="V132" i="3" s="1"/>
  <c r="S132" i="3"/>
  <c r="T132" i="3" s="1"/>
  <c r="X131" i="3"/>
  <c r="W131" i="3"/>
  <c r="U131" i="3"/>
  <c r="V131" i="3" s="1"/>
  <c r="S131" i="3"/>
  <c r="T131" i="3" s="1"/>
  <c r="X130" i="3"/>
  <c r="W130" i="3"/>
  <c r="U130" i="3"/>
  <c r="V130" i="3" s="1"/>
  <c r="S130" i="3"/>
  <c r="T130" i="3" s="1"/>
  <c r="X1275" i="3"/>
  <c r="W1275" i="3"/>
  <c r="U1275" i="3"/>
  <c r="V1275" i="3" s="1"/>
  <c r="S1275" i="3"/>
  <c r="T1275" i="3" s="1"/>
  <c r="X863" i="3"/>
  <c r="W863" i="3"/>
  <c r="U863" i="3"/>
  <c r="V863" i="3" s="1"/>
  <c r="S863" i="3"/>
  <c r="T863" i="3" s="1"/>
  <c r="X1650" i="3"/>
  <c r="W1650" i="3"/>
  <c r="U1650" i="3"/>
  <c r="V1650" i="3" s="1"/>
  <c r="S1650" i="3"/>
  <c r="T1650" i="3" s="1"/>
  <c r="X223" i="3"/>
  <c r="W223" i="3"/>
  <c r="U223" i="3"/>
  <c r="V223" i="3" s="1"/>
  <c r="S223" i="3"/>
  <c r="T223" i="3" s="1"/>
  <c r="X1649" i="3"/>
  <c r="W1649" i="3"/>
  <c r="U1649" i="3"/>
  <c r="V1649" i="3" s="1"/>
  <c r="S1649" i="3"/>
  <c r="T1649" i="3" s="1"/>
  <c r="X222" i="3"/>
  <c r="W222" i="3"/>
  <c r="U222" i="3"/>
  <c r="V222" i="3" s="1"/>
  <c r="S222" i="3"/>
  <c r="T222" i="3" s="1"/>
  <c r="X1274" i="3"/>
  <c r="W1274" i="3"/>
  <c r="U1274" i="3"/>
  <c r="V1274" i="3" s="1"/>
  <c r="S1274" i="3"/>
  <c r="T1274" i="3" s="1"/>
  <c r="X221" i="3"/>
  <c r="W221" i="3"/>
  <c r="U221" i="3"/>
  <c r="V221" i="3" s="1"/>
  <c r="S221" i="3"/>
  <c r="T221" i="3" s="1"/>
  <c r="X1273" i="3"/>
  <c r="W1273" i="3"/>
  <c r="U1273" i="3"/>
  <c r="V1273" i="3" s="1"/>
  <c r="S1273" i="3"/>
  <c r="T1273" i="3" s="1"/>
  <c r="X1272" i="3"/>
  <c r="W1272" i="3"/>
  <c r="U1272" i="3"/>
  <c r="V1272" i="3" s="1"/>
  <c r="S1272" i="3"/>
  <c r="T1272" i="3" s="1"/>
  <c r="X988" i="3"/>
  <c r="W988" i="3"/>
  <c r="U988" i="3"/>
  <c r="V988" i="3" s="1"/>
  <c r="S988" i="3"/>
  <c r="T988" i="3" s="1"/>
  <c r="X1648" i="3"/>
  <c r="W1648" i="3"/>
  <c r="U1648" i="3"/>
  <c r="V1648" i="3" s="1"/>
  <c r="S1648" i="3"/>
  <c r="T1648" i="3" s="1"/>
  <c r="X1271" i="3"/>
  <c r="W1271" i="3"/>
  <c r="U1271" i="3"/>
  <c r="V1271" i="3" s="1"/>
  <c r="S1271" i="3"/>
  <c r="T1271" i="3" s="1"/>
  <c r="X652" i="3"/>
  <c r="W652" i="3"/>
  <c r="U652" i="3"/>
  <c r="V652" i="3" s="1"/>
  <c r="S652" i="3"/>
  <c r="T652" i="3" s="1"/>
  <c r="X1270" i="3"/>
  <c r="W1270" i="3"/>
  <c r="U1270" i="3"/>
  <c r="V1270" i="3" s="1"/>
  <c r="S1270" i="3"/>
  <c r="T1270" i="3" s="1"/>
  <c r="X1269" i="3"/>
  <c r="W1269" i="3"/>
  <c r="U1269" i="3"/>
  <c r="V1269" i="3" s="1"/>
  <c r="S1269" i="3"/>
  <c r="T1269" i="3" s="1"/>
  <c r="X1268" i="3"/>
  <c r="W1268" i="3"/>
  <c r="U1268" i="3"/>
  <c r="V1268" i="3" s="1"/>
  <c r="S1268" i="3"/>
  <c r="T1268" i="3" s="1"/>
  <c r="X862" i="3"/>
  <c r="W862" i="3"/>
  <c r="U862" i="3"/>
  <c r="V862" i="3" s="1"/>
  <c r="S862" i="3"/>
  <c r="T862" i="3" s="1"/>
  <c r="X1647" i="3"/>
  <c r="W1647" i="3"/>
  <c r="U1647" i="3"/>
  <c r="V1647" i="3" s="1"/>
  <c r="S1647" i="3"/>
  <c r="T1647" i="3" s="1"/>
  <c r="X861" i="3"/>
  <c r="W861" i="3"/>
  <c r="U861" i="3"/>
  <c r="V861" i="3" s="1"/>
  <c r="S861" i="3"/>
  <c r="T861" i="3" s="1"/>
  <c r="X860" i="3"/>
  <c r="W860" i="3"/>
  <c r="U860" i="3"/>
  <c r="V860" i="3" s="1"/>
  <c r="S860" i="3"/>
  <c r="T860" i="3" s="1"/>
  <c r="X129" i="3"/>
  <c r="W129" i="3"/>
  <c r="U129" i="3"/>
  <c r="V129" i="3" s="1"/>
  <c r="S129" i="3"/>
  <c r="T129" i="3" s="1"/>
  <c r="X859" i="3"/>
  <c r="W859" i="3"/>
  <c r="U859" i="3"/>
  <c r="V859" i="3" s="1"/>
  <c r="S859" i="3"/>
  <c r="T859" i="3" s="1"/>
  <c r="X1267" i="3"/>
  <c r="W1267" i="3"/>
  <c r="U1267" i="3"/>
  <c r="V1267" i="3" s="1"/>
  <c r="S1267" i="3"/>
  <c r="T1267" i="3" s="1"/>
  <c r="X1646" i="3"/>
  <c r="W1646" i="3"/>
  <c r="U1646" i="3"/>
  <c r="V1646" i="3" s="1"/>
  <c r="S1646" i="3"/>
  <c r="T1646" i="3" s="1"/>
  <c r="X858" i="3"/>
  <c r="W858" i="3"/>
  <c r="U858" i="3"/>
  <c r="V858" i="3" s="1"/>
  <c r="S858" i="3"/>
  <c r="T858" i="3" s="1"/>
  <c r="X503" i="3"/>
  <c r="W503" i="3"/>
  <c r="U503" i="3"/>
  <c r="V503" i="3" s="1"/>
  <c r="S503" i="3"/>
  <c r="T503" i="3" s="1"/>
  <c r="X857" i="3"/>
  <c r="W857" i="3"/>
  <c r="U857" i="3"/>
  <c r="V857" i="3" s="1"/>
  <c r="S857" i="3"/>
  <c r="T857" i="3" s="1"/>
  <c r="X856" i="3"/>
  <c r="W856" i="3"/>
  <c r="U856" i="3"/>
  <c r="V856" i="3" s="1"/>
  <c r="S856" i="3"/>
  <c r="T856" i="3" s="1"/>
  <c r="X855" i="3"/>
  <c r="W855" i="3"/>
  <c r="U855" i="3"/>
  <c r="V855" i="3" s="1"/>
  <c r="S855" i="3"/>
  <c r="T855" i="3" s="1"/>
  <c r="X651" i="3"/>
  <c r="W651" i="3"/>
  <c r="U651" i="3"/>
  <c r="V651" i="3" s="1"/>
  <c r="S651" i="3"/>
  <c r="T651" i="3" s="1"/>
  <c r="X1266" i="3"/>
  <c r="W1266" i="3"/>
  <c r="U1266" i="3"/>
  <c r="V1266" i="3" s="1"/>
  <c r="S1266" i="3"/>
  <c r="T1266" i="3" s="1"/>
  <c r="X1265" i="3"/>
  <c r="W1265" i="3"/>
  <c r="U1265" i="3"/>
  <c r="V1265" i="3" s="1"/>
  <c r="S1265" i="3"/>
  <c r="T1265" i="3" s="1"/>
  <c r="X1645" i="3"/>
  <c r="W1645" i="3"/>
  <c r="U1645" i="3"/>
  <c r="V1645" i="3" s="1"/>
  <c r="S1645" i="3"/>
  <c r="T1645" i="3" s="1"/>
  <c r="X1264" i="3"/>
  <c r="W1264" i="3"/>
  <c r="U1264" i="3"/>
  <c r="V1264" i="3" s="1"/>
  <c r="S1264" i="3"/>
  <c r="T1264" i="3" s="1"/>
  <c r="X406" i="3"/>
  <c r="W406" i="3"/>
  <c r="U406" i="3"/>
  <c r="V406" i="3" s="1"/>
  <c r="S406" i="3"/>
  <c r="T406" i="3" s="1"/>
  <c r="X1263" i="3"/>
  <c r="W1263" i="3"/>
  <c r="U1263" i="3"/>
  <c r="V1263" i="3" s="1"/>
  <c r="S1263" i="3"/>
  <c r="T1263" i="3" s="1"/>
  <c r="X854" i="3"/>
  <c r="W854" i="3"/>
  <c r="U854" i="3"/>
  <c r="V854" i="3" s="1"/>
  <c r="S854" i="3"/>
  <c r="T854" i="3" s="1"/>
  <c r="X650" i="3"/>
  <c r="W650" i="3"/>
  <c r="U650" i="3"/>
  <c r="V650" i="3" s="1"/>
  <c r="S650" i="3"/>
  <c r="T650" i="3" s="1"/>
  <c r="X1644" i="3"/>
  <c r="W1644" i="3"/>
  <c r="U1644" i="3"/>
  <c r="V1644" i="3" s="1"/>
  <c r="S1644" i="3"/>
  <c r="T1644" i="3" s="1"/>
  <c r="X1643" i="3"/>
  <c r="W1643" i="3"/>
  <c r="U1643" i="3"/>
  <c r="V1643" i="3" s="1"/>
  <c r="S1643" i="3"/>
  <c r="T1643" i="3" s="1"/>
  <c r="X987" i="3"/>
  <c r="W987" i="3"/>
  <c r="U987" i="3"/>
  <c r="V987" i="3" s="1"/>
  <c r="S987" i="3"/>
  <c r="T987" i="3" s="1"/>
  <c r="X986" i="3"/>
  <c r="W986" i="3"/>
  <c r="U986" i="3"/>
  <c r="V986" i="3" s="1"/>
  <c r="S986" i="3"/>
  <c r="T986" i="3" s="1"/>
  <c r="X649" i="3"/>
  <c r="W649" i="3"/>
  <c r="U649" i="3"/>
  <c r="V649" i="3" s="1"/>
  <c r="S649" i="3"/>
  <c r="T649" i="3" s="1"/>
  <c r="X54" i="3"/>
  <c r="W54" i="3"/>
  <c r="U54" i="3"/>
  <c r="V54" i="3" s="1"/>
  <c r="S54" i="3"/>
  <c r="T54" i="3" s="1"/>
  <c r="X853" i="3"/>
  <c r="W853" i="3"/>
  <c r="U853" i="3"/>
  <c r="V853" i="3" s="1"/>
  <c r="S853" i="3"/>
  <c r="T853" i="3" s="1"/>
  <c r="X220" i="3"/>
  <c r="W220" i="3"/>
  <c r="U220" i="3"/>
  <c r="V220" i="3" s="1"/>
  <c r="S220" i="3"/>
  <c r="T220" i="3" s="1"/>
  <c r="X53" i="3"/>
  <c r="W53" i="3"/>
  <c r="U53" i="3"/>
  <c r="V53" i="3" s="1"/>
  <c r="S53" i="3"/>
  <c r="T53" i="3" s="1"/>
  <c r="X985" i="3"/>
  <c r="W985" i="3"/>
  <c r="U985" i="3"/>
  <c r="V985" i="3" s="1"/>
  <c r="S985" i="3"/>
  <c r="T985" i="3" s="1"/>
  <c r="X648" i="3"/>
  <c r="W648" i="3"/>
  <c r="U648" i="3"/>
  <c r="V648" i="3" s="1"/>
  <c r="S648" i="3"/>
  <c r="T648" i="3" s="1"/>
  <c r="X647" i="3"/>
  <c r="W647" i="3"/>
  <c r="U647" i="3"/>
  <c r="V647" i="3" s="1"/>
  <c r="S647" i="3"/>
  <c r="T647" i="3" s="1"/>
  <c r="X1642" i="3"/>
  <c r="W1642" i="3"/>
  <c r="U1642" i="3"/>
  <c r="V1642" i="3" s="1"/>
  <c r="S1642" i="3"/>
  <c r="T1642" i="3" s="1"/>
  <c r="X502" i="3"/>
  <c r="W502" i="3"/>
  <c r="U502" i="3"/>
  <c r="V502" i="3" s="1"/>
  <c r="S502" i="3"/>
  <c r="T502" i="3" s="1"/>
  <c r="X128" i="3"/>
  <c r="W128" i="3"/>
  <c r="U128" i="3"/>
  <c r="V128" i="3" s="1"/>
  <c r="S128" i="3"/>
  <c r="T128" i="3" s="1"/>
  <c r="X1641" i="3"/>
  <c r="W1641" i="3"/>
  <c r="U1641" i="3"/>
  <c r="V1641" i="3" s="1"/>
  <c r="S1641" i="3"/>
  <c r="T1641" i="3" s="1"/>
  <c r="X646" i="3"/>
  <c r="W646" i="3"/>
  <c r="U646" i="3"/>
  <c r="V646" i="3" s="1"/>
  <c r="S646" i="3"/>
  <c r="T646" i="3" s="1"/>
  <c r="X645" i="3"/>
  <c r="W645" i="3"/>
  <c r="U645" i="3"/>
  <c r="V645" i="3" s="1"/>
  <c r="S645" i="3"/>
  <c r="T645" i="3" s="1"/>
  <c r="X1640" i="3"/>
  <c r="W1640" i="3"/>
  <c r="U1640" i="3"/>
  <c r="V1640" i="3" s="1"/>
  <c r="S1640" i="3"/>
  <c r="T1640" i="3" s="1"/>
  <c r="X1639" i="3"/>
  <c r="W1639" i="3"/>
  <c r="U1639" i="3"/>
  <c r="V1639" i="3" s="1"/>
  <c r="S1639" i="3"/>
  <c r="T1639" i="3" s="1"/>
  <c r="X127" i="3"/>
  <c r="W127" i="3"/>
  <c r="U127" i="3"/>
  <c r="V127" i="3" s="1"/>
  <c r="S127" i="3"/>
  <c r="T127" i="3" s="1"/>
  <c r="X126" i="3"/>
  <c r="W126" i="3"/>
  <c r="U126" i="3"/>
  <c r="V126" i="3" s="1"/>
  <c r="S126" i="3"/>
  <c r="T126" i="3" s="1"/>
  <c r="X852" i="3"/>
  <c r="W852" i="3"/>
  <c r="U852" i="3"/>
  <c r="V852" i="3" s="1"/>
  <c r="S852" i="3"/>
  <c r="T852" i="3" s="1"/>
  <c r="X851" i="3"/>
  <c r="W851" i="3"/>
  <c r="U851" i="3"/>
  <c r="V851" i="3" s="1"/>
  <c r="S851" i="3"/>
  <c r="T851" i="3" s="1"/>
  <c r="X501" i="3"/>
  <c r="W501" i="3"/>
  <c r="U501" i="3"/>
  <c r="V501" i="3" s="1"/>
  <c r="S501" i="3"/>
  <c r="T501" i="3" s="1"/>
  <c r="X850" i="3"/>
  <c r="W850" i="3"/>
  <c r="U850" i="3"/>
  <c r="V850" i="3" s="1"/>
  <c r="S850" i="3"/>
  <c r="T850" i="3" s="1"/>
  <c r="X500" i="3"/>
  <c r="W500" i="3"/>
  <c r="U500" i="3"/>
  <c r="V500" i="3" s="1"/>
  <c r="S500" i="3"/>
  <c r="T500" i="3" s="1"/>
  <c r="X849" i="3"/>
  <c r="W849" i="3"/>
  <c r="U849" i="3"/>
  <c r="V849" i="3" s="1"/>
  <c r="S849" i="3"/>
  <c r="T849" i="3" s="1"/>
  <c r="X405" i="3"/>
  <c r="W405" i="3"/>
  <c r="U405" i="3"/>
  <c r="V405" i="3" s="1"/>
  <c r="S405" i="3"/>
  <c r="T405" i="3" s="1"/>
  <c r="X848" i="3"/>
  <c r="W848" i="3"/>
  <c r="U848" i="3"/>
  <c r="V848" i="3" s="1"/>
  <c r="S848" i="3"/>
  <c r="T848" i="3" s="1"/>
  <c r="X847" i="3"/>
  <c r="W847" i="3"/>
  <c r="U847" i="3"/>
  <c r="V847" i="3" s="1"/>
  <c r="S847" i="3"/>
  <c r="T847" i="3" s="1"/>
  <c r="X846" i="3"/>
  <c r="W846" i="3"/>
  <c r="U846" i="3"/>
  <c r="V846" i="3" s="1"/>
  <c r="S846" i="3"/>
  <c r="T846" i="3" s="1"/>
  <c r="X1638" i="3"/>
  <c r="W1638" i="3"/>
  <c r="U1638" i="3"/>
  <c r="V1638" i="3" s="1"/>
  <c r="S1638" i="3"/>
  <c r="T1638" i="3" s="1"/>
  <c r="X644" i="3"/>
  <c r="W644" i="3"/>
  <c r="U644" i="3"/>
  <c r="V644" i="3" s="1"/>
  <c r="S644" i="3"/>
  <c r="T644" i="3" s="1"/>
  <c r="X52" i="3"/>
  <c r="W52" i="3"/>
  <c r="U52" i="3"/>
  <c r="V52" i="3" s="1"/>
  <c r="S52" i="3"/>
  <c r="T52" i="3" s="1"/>
  <c r="X1262" i="3"/>
  <c r="W1262" i="3"/>
  <c r="U1262" i="3"/>
  <c r="V1262" i="3" s="1"/>
  <c r="S1262" i="3"/>
  <c r="T1262" i="3" s="1"/>
  <c r="X499" i="3"/>
  <c r="W499" i="3"/>
  <c r="U499" i="3"/>
  <c r="V499" i="3" s="1"/>
  <c r="S499" i="3"/>
  <c r="T499" i="3" s="1"/>
  <c r="X498" i="3"/>
  <c r="W498" i="3"/>
  <c r="U498" i="3"/>
  <c r="V498" i="3" s="1"/>
  <c r="S498" i="3"/>
  <c r="T498" i="3" s="1"/>
  <c r="X1637" i="3"/>
  <c r="W1637" i="3"/>
  <c r="U1637" i="3"/>
  <c r="V1637" i="3" s="1"/>
  <c r="S1637" i="3"/>
  <c r="T1637" i="3" s="1"/>
  <c r="X845" i="3"/>
  <c r="W845" i="3"/>
  <c r="U845" i="3"/>
  <c r="V845" i="3" s="1"/>
  <c r="S845" i="3"/>
  <c r="T845" i="3" s="1"/>
  <c r="X844" i="3"/>
  <c r="W844" i="3"/>
  <c r="U844" i="3"/>
  <c r="V844" i="3" s="1"/>
  <c r="S844" i="3"/>
  <c r="T844" i="3" s="1"/>
  <c r="X843" i="3"/>
  <c r="W843" i="3"/>
  <c r="U843" i="3"/>
  <c r="V843" i="3" s="1"/>
  <c r="S843" i="3"/>
  <c r="T843" i="3" s="1"/>
  <c r="X497" i="3"/>
  <c r="W497" i="3"/>
  <c r="U497" i="3"/>
  <c r="V497" i="3" s="1"/>
  <c r="S497" i="3"/>
  <c r="T497" i="3" s="1"/>
  <c r="X842" i="3"/>
  <c r="W842" i="3"/>
  <c r="U842" i="3"/>
  <c r="V842" i="3" s="1"/>
  <c r="S842" i="3"/>
  <c r="T842" i="3" s="1"/>
  <c r="X841" i="3"/>
  <c r="W841" i="3"/>
  <c r="U841" i="3"/>
  <c r="V841" i="3" s="1"/>
  <c r="S841" i="3"/>
  <c r="T841" i="3" s="1"/>
  <c r="X219" i="3"/>
  <c r="W219" i="3"/>
  <c r="U219" i="3"/>
  <c r="V219" i="3" s="1"/>
  <c r="S219" i="3"/>
  <c r="T219" i="3" s="1"/>
  <c r="X840" i="3"/>
  <c r="W840" i="3"/>
  <c r="U840" i="3"/>
  <c r="V840" i="3" s="1"/>
  <c r="S840" i="3"/>
  <c r="T840" i="3" s="1"/>
  <c r="X218" i="3"/>
  <c r="W218" i="3"/>
  <c r="U218" i="3"/>
  <c r="V218" i="3" s="1"/>
  <c r="S218" i="3"/>
  <c r="T218" i="3" s="1"/>
  <c r="X217" i="3"/>
  <c r="W217" i="3"/>
  <c r="U217" i="3"/>
  <c r="V217" i="3" s="1"/>
  <c r="S217" i="3"/>
  <c r="T217" i="3" s="1"/>
  <c r="X839" i="3"/>
  <c r="W839" i="3"/>
  <c r="U839" i="3"/>
  <c r="V839" i="3" s="1"/>
  <c r="S839" i="3"/>
  <c r="T839" i="3" s="1"/>
  <c r="X838" i="3"/>
  <c r="W838" i="3"/>
  <c r="U838" i="3"/>
  <c r="V838" i="3" s="1"/>
  <c r="S838" i="3"/>
  <c r="T838" i="3" s="1"/>
  <c r="X837" i="3"/>
  <c r="W837" i="3"/>
  <c r="U837" i="3"/>
  <c r="V837" i="3" s="1"/>
  <c r="S837" i="3"/>
  <c r="T837" i="3" s="1"/>
  <c r="X836" i="3"/>
  <c r="W836" i="3"/>
  <c r="U836" i="3"/>
  <c r="V836" i="3" s="1"/>
  <c r="S836" i="3"/>
  <c r="T836" i="3" s="1"/>
  <c r="X496" i="3"/>
  <c r="W496" i="3"/>
  <c r="U496" i="3"/>
  <c r="V496" i="3" s="1"/>
  <c r="S496" i="3"/>
  <c r="T496" i="3" s="1"/>
  <c r="X835" i="3"/>
  <c r="W835" i="3"/>
  <c r="U835" i="3"/>
  <c r="V835" i="3" s="1"/>
  <c r="S835" i="3"/>
  <c r="T835" i="3" s="1"/>
  <c r="X404" i="3"/>
  <c r="W404" i="3"/>
  <c r="U404" i="3"/>
  <c r="V404" i="3" s="1"/>
  <c r="S404" i="3"/>
  <c r="T404" i="3" s="1"/>
  <c r="X984" i="3"/>
  <c r="W984" i="3"/>
  <c r="U984" i="3"/>
  <c r="V984" i="3" s="1"/>
  <c r="S984" i="3"/>
  <c r="T984" i="3" s="1"/>
  <c r="X495" i="3"/>
  <c r="W495" i="3"/>
  <c r="U495" i="3"/>
  <c r="V495" i="3" s="1"/>
  <c r="S495" i="3"/>
  <c r="T495" i="3" s="1"/>
  <c r="X1636" i="3"/>
  <c r="W1636" i="3"/>
  <c r="U1636" i="3"/>
  <c r="V1636" i="3" s="1"/>
  <c r="S1636" i="3"/>
  <c r="T1636" i="3" s="1"/>
  <c r="X983" i="3"/>
  <c r="W983" i="3"/>
  <c r="U983" i="3"/>
  <c r="V983" i="3" s="1"/>
  <c r="S983" i="3"/>
  <c r="T983" i="3" s="1"/>
  <c r="X1635" i="3"/>
  <c r="W1635" i="3"/>
  <c r="U1635" i="3"/>
  <c r="V1635" i="3" s="1"/>
  <c r="S1635" i="3"/>
  <c r="T1635" i="3" s="1"/>
  <c r="X982" i="3"/>
  <c r="W982" i="3"/>
  <c r="U982" i="3"/>
  <c r="V982" i="3" s="1"/>
  <c r="S982" i="3"/>
  <c r="T982" i="3" s="1"/>
  <c r="X1634" i="3"/>
  <c r="W1634" i="3"/>
  <c r="U1634" i="3"/>
  <c r="V1634" i="3" s="1"/>
  <c r="S1634" i="3"/>
  <c r="T1634" i="3" s="1"/>
  <c r="X216" i="3"/>
  <c r="W216" i="3"/>
  <c r="U216" i="3"/>
  <c r="V216" i="3" s="1"/>
  <c r="S216" i="3"/>
  <c r="T216" i="3" s="1"/>
  <c r="X494" i="3"/>
  <c r="W494" i="3"/>
  <c r="U494" i="3"/>
  <c r="V494" i="3" s="1"/>
  <c r="S494" i="3"/>
  <c r="T494" i="3" s="1"/>
  <c r="X215" i="3"/>
  <c r="W215" i="3"/>
  <c r="U215" i="3"/>
  <c r="V215" i="3" s="1"/>
  <c r="S215" i="3"/>
  <c r="T215" i="3" s="1"/>
  <c r="X214" i="3"/>
  <c r="W214" i="3"/>
  <c r="U214" i="3"/>
  <c r="V214" i="3" s="1"/>
  <c r="S214" i="3"/>
  <c r="T214" i="3" s="1"/>
  <c r="X1633" i="3"/>
  <c r="W1633" i="3"/>
  <c r="U1633" i="3"/>
  <c r="V1633" i="3" s="1"/>
  <c r="S1633" i="3"/>
  <c r="T1633" i="3" s="1"/>
  <c r="X493" i="3"/>
  <c r="W493" i="3"/>
  <c r="U493" i="3"/>
  <c r="V493" i="3" s="1"/>
  <c r="S493" i="3"/>
  <c r="T493" i="3" s="1"/>
  <c r="X981" i="3"/>
  <c r="W981" i="3"/>
  <c r="U981" i="3"/>
  <c r="V981" i="3" s="1"/>
  <c r="S981" i="3"/>
  <c r="T981" i="3" s="1"/>
  <c r="X492" i="3"/>
  <c r="W492" i="3"/>
  <c r="U492" i="3"/>
  <c r="V492" i="3" s="1"/>
  <c r="S492" i="3"/>
  <c r="T492" i="3" s="1"/>
  <c r="X213" i="3"/>
  <c r="W213" i="3"/>
  <c r="U213" i="3"/>
  <c r="V213" i="3" s="1"/>
  <c r="S213" i="3"/>
  <c r="T213" i="3" s="1"/>
  <c r="X491" i="3"/>
  <c r="W491" i="3"/>
  <c r="U491" i="3"/>
  <c r="V491" i="3" s="1"/>
  <c r="S491" i="3"/>
  <c r="T491" i="3" s="1"/>
  <c r="X1261" i="3"/>
  <c r="W1261" i="3"/>
  <c r="U1261" i="3"/>
  <c r="V1261" i="3" s="1"/>
  <c r="S1261" i="3"/>
  <c r="T1261" i="3" s="1"/>
  <c r="X212" i="3"/>
  <c r="W212" i="3"/>
  <c r="U212" i="3"/>
  <c r="V212" i="3" s="1"/>
  <c r="S212" i="3"/>
  <c r="T212" i="3" s="1"/>
  <c r="X980" i="3"/>
  <c r="W980" i="3"/>
  <c r="U980" i="3"/>
  <c r="V980" i="3" s="1"/>
  <c r="S980" i="3"/>
  <c r="T980" i="3" s="1"/>
  <c r="X979" i="3"/>
  <c r="W979" i="3"/>
  <c r="U979" i="3"/>
  <c r="V979" i="3" s="1"/>
  <c r="S979" i="3"/>
  <c r="T979" i="3" s="1"/>
  <c r="X490" i="3"/>
  <c r="W490" i="3"/>
  <c r="U490" i="3"/>
  <c r="V490" i="3" s="1"/>
  <c r="S490" i="3"/>
  <c r="T490" i="3" s="1"/>
  <c r="X489" i="3"/>
  <c r="W489" i="3"/>
  <c r="U489" i="3"/>
  <c r="V489" i="3" s="1"/>
  <c r="S489" i="3"/>
  <c r="T489" i="3" s="1"/>
  <c r="X643" i="3"/>
  <c r="W643" i="3"/>
  <c r="U643" i="3"/>
  <c r="V643" i="3" s="1"/>
  <c r="S643" i="3"/>
  <c r="T643" i="3" s="1"/>
  <c r="X834" i="3"/>
  <c r="W834" i="3"/>
  <c r="U834" i="3"/>
  <c r="V834" i="3" s="1"/>
  <c r="S834" i="3"/>
  <c r="T834" i="3" s="1"/>
  <c r="X1632" i="3"/>
  <c r="W1632" i="3"/>
  <c r="U1632" i="3"/>
  <c r="V1632" i="3" s="1"/>
  <c r="S1632" i="3"/>
  <c r="T1632" i="3" s="1"/>
  <c r="X1260" i="3"/>
  <c r="W1260" i="3"/>
  <c r="U1260" i="3"/>
  <c r="V1260" i="3" s="1"/>
  <c r="S1260" i="3"/>
  <c r="T1260" i="3" s="1"/>
  <c r="X1631" i="3"/>
  <c r="W1631" i="3"/>
  <c r="U1631" i="3"/>
  <c r="V1631" i="3" s="1"/>
  <c r="S1631" i="3"/>
  <c r="T1631" i="3" s="1"/>
  <c r="X1259" i="3"/>
  <c r="W1259" i="3"/>
  <c r="U1259" i="3"/>
  <c r="V1259" i="3" s="1"/>
  <c r="S1259" i="3"/>
  <c r="T1259" i="3" s="1"/>
  <c r="X1630" i="3"/>
  <c r="W1630" i="3"/>
  <c r="U1630" i="3"/>
  <c r="V1630" i="3" s="1"/>
  <c r="S1630" i="3"/>
  <c r="T1630" i="3" s="1"/>
  <c r="X833" i="3"/>
  <c r="W833" i="3"/>
  <c r="U833" i="3"/>
  <c r="V833" i="3" s="1"/>
  <c r="S833" i="3"/>
  <c r="T833" i="3" s="1"/>
  <c r="X1629" i="3"/>
  <c r="W1629" i="3"/>
  <c r="U1629" i="3"/>
  <c r="V1629" i="3" s="1"/>
  <c r="S1629" i="3"/>
  <c r="T1629" i="3" s="1"/>
  <c r="X1258" i="3"/>
  <c r="W1258" i="3"/>
  <c r="U1258" i="3"/>
  <c r="V1258" i="3" s="1"/>
  <c r="S1258" i="3"/>
  <c r="T1258" i="3" s="1"/>
  <c r="X642" i="3"/>
  <c r="W642" i="3"/>
  <c r="U642" i="3"/>
  <c r="V642" i="3" s="1"/>
  <c r="S642" i="3"/>
  <c r="T642" i="3" s="1"/>
  <c r="X978" i="3"/>
  <c r="W978" i="3"/>
  <c r="U978" i="3"/>
  <c r="V978" i="3" s="1"/>
  <c r="S978" i="3"/>
  <c r="T978" i="3" s="1"/>
  <c r="X641" i="3"/>
  <c r="W641" i="3"/>
  <c r="U641" i="3"/>
  <c r="V641" i="3" s="1"/>
  <c r="S641" i="3"/>
  <c r="T641" i="3" s="1"/>
  <c r="X211" i="3"/>
  <c r="W211" i="3"/>
  <c r="U211" i="3"/>
  <c r="V211" i="3" s="1"/>
  <c r="S211" i="3"/>
  <c r="T211" i="3" s="1"/>
  <c r="X640" i="3"/>
  <c r="W640" i="3"/>
  <c r="U640" i="3"/>
  <c r="V640" i="3" s="1"/>
  <c r="S640" i="3"/>
  <c r="T640" i="3" s="1"/>
  <c r="X639" i="3"/>
  <c r="W639" i="3"/>
  <c r="U639" i="3"/>
  <c r="V639" i="3" s="1"/>
  <c r="S639" i="3"/>
  <c r="T639" i="3" s="1"/>
  <c r="X1628" i="3"/>
  <c r="W1628" i="3"/>
  <c r="U1628" i="3"/>
  <c r="V1628" i="3" s="1"/>
  <c r="S1628" i="3"/>
  <c r="T1628" i="3" s="1"/>
  <c r="X638" i="3"/>
  <c r="W638" i="3"/>
  <c r="U638" i="3"/>
  <c r="V638" i="3" s="1"/>
  <c r="S638" i="3"/>
  <c r="T638" i="3" s="1"/>
  <c r="X1257" i="3"/>
  <c r="W1257" i="3"/>
  <c r="U1257" i="3"/>
  <c r="V1257" i="3" s="1"/>
  <c r="S1257" i="3"/>
  <c r="T1257" i="3" s="1"/>
  <c r="X1256" i="3"/>
  <c r="W1256" i="3"/>
  <c r="U1256" i="3"/>
  <c r="V1256" i="3" s="1"/>
  <c r="S1256" i="3"/>
  <c r="T1256" i="3" s="1"/>
  <c r="X125" i="3"/>
  <c r="W125" i="3"/>
  <c r="U125" i="3"/>
  <c r="V125" i="3" s="1"/>
  <c r="S125" i="3"/>
  <c r="T125" i="3" s="1"/>
  <c r="X1627" i="3"/>
  <c r="W1627" i="3"/>
  <c r="U1627" i="3"/>
  <c r="V1627" i="3" s="1"/>
  <c r="S1627" i="3"/>
  <c r="T1627" i="3" s="1"/>
  <c r="X637" i="3"/>
  <c r="W637" i="3"/>
  <c r="U637" i="3"/>
  <c r="V637" i="3" s="1"/>
  <c r="S637" i="3"/>
  <c r="T637" i="3" s="1"/>
  <c r="X636" i="3"/>
  <c r="W636" i="3"/>
  <c r="U636" i="3"/>
  <c r="V636" i="3" s="1"/>
  <c r="S636" i="3"/>
  <c r="T636" i="3" s="1"/>
  <c r="X635" i="3"/>
  <c r="W635" i="3"/>
  <c r="U635" i="3"/>
  <c r="V635" i="3" s="1"/>
  <c r="S635" i="3"/>
  <c r="T635" i="3" s="1"/>
  <c r="X634" i="3"/>
  <c r="W634" i="3"/>
  <c r="U634" i="3"/>
  <c r="V634" i="3" s="1"/>
  <c r="S634" i="3"/>
  <c r="T634" i="3" s="1"/>
  <c r="X488" i="3"/>
  <c r="W488" i="3"/>
  <c r="U488" i="3"/>
  <c r="V488" i="3" s="1"/>
  <c r="S488" i="3"/>
  <c r="T488" i="3" s="1"/>
  <c r="X633" i="3"/>
  <c r="W633" i="3"/>
  <c r="U633" i="3"/>
  <c r="V633" i="3" s="1"/>
  <c r="S633" i="3"/>
  <c r="T633" i="3" s="1"/>
  <c r="X832" i="3"/>
  <c r="W832" i="3"/>
  <c r="U832" i="3"/>
  <c r="V832" i="3" s="1"/>
  <c r="S832" i="3"/>
  <c r="T832" i="3" s="1"/>
  <c r="X632" i="3"/>
  <c r="W632" i="3"/>
  <c r="U632" i="3"/>
  <c r="V632" i="3" s="1"/>
  <c r="S632" i="3"/>
  <c r="T632" i="3" s="1"/>
  <c r="X631" i="3"/>
  <c r="W631" i="3"/>
  <c r="U631" i="3"/>
  <c r="V631" i="3" s="1"/>
  <c r="S631" i="3"/>
  <c r="T631" i="3" s="1"/>
  <c r="X1094" i="3"/>
  <c r="W1094" i="3"/>
  <c r="U1094" i="3"/>
  <c r="V1094" i="3" s="1"/>
  <c r="S1094" i="3"/>
  <c r="T1094" i="3" s="1"/>
  <c r="X1626" i="3"/>
  <c r="W1626" i="3"/>
  <c r="U1626" i="3"/>
  <c r="V1626" i="3" s="1"/>
  <c r="S1626" i="3"/>
  <c r="T1626" i="3" s="1"/>
  <c r="X831" i="3"/>
  <c r="W831" i="3"/>
  <c r="U831" i="3"/>
  <c r="V831" i="3" s="1"/>
  <c r="S831" i="3"/>
  <c r="T831" i="3" s="1"/>
  <c r="X1625" i="3"/>
  <c r="W1625" i="3"/>
  <c r="U1625" i="3"/>
  <c r="V1625" i="3" s="1"/>
  <c r="S1625" i="3"/>
  <c r="T1625" i="3" s="1"/>
  <c r="X1255" i="3"/>
  <c r="W1255" i="3"/>
  <c r="U1255" i="3"/>
  <c r="V1255" i="3" s="1"/>
  <c r="S1255" i="3"/>
  <c r="T1255" i="3" s="1"/>
  <c r="X1254" i="3"/>
  <c r="W1254" i="3"/>
  <c r="U1254" i="3"/>
  <c r="V1254" i="3" s="1"/>
  <c r="S1254" i="3"/>
  <c r="T1254" i="3" s="1"/>
  <c r="X487" i="3"/>
  <c r="W487" i="3"/>
  <c r="U487" i="3"/>
  <c r="V487" i="3" s="1"/>
  <c r="S487" i="3"/>
  <c r="T487" i="3" s="1"/>
  <c r="X486" i="3"/>
  <c r="W486" i="3"/>
  <c r="U486" i="3"/>
  <c r="V486" i="3" s="1"/>
  <c r="S486" i="3"/>
  <c r="T486" i="3" s="1"/>
  <c r="X485" i="3"/>
  <c r="W485" i="3"/>
  <c r="U485" i="3"/>
  <c r="V485" i="3" s="1"/>
  <c r="S485" i="3"/>
  <c r="T485" i="3" s="1"/>
  <c r="X1253" i="3"/>
  <c r="W1253" i="3"/>
  <c r="U1253" i="3"/>
  <c r="V1253" i="3" s="1"/>
  <c r="S1253" i="3"/>
  <c r="T1253" i="3" s="1"/>
  <c r="X1252" i="3"/>
  <c r="W1252" i="3"/>
  <c r="U1252" i="3"/>
  <c r="V1252" i="3" s="1"/>
  <c r="S1252" i="3"/>
  <c r="T1252" i="3" s="1"/>
  <c r="X1251" i="3"/>
  <c r="W1251" i="3"/>
  <c r="U1251" i="3"/>
  <c r="V1251" i="3" s="1"/>
  <c r="S1251" i="3"/>
  <c r="T1251" i="3" s="1"/>
  <c r="X1624" i="3"/>
  <c r="W1624" i="3"/>
  <c r="U1624" i="3"/>
  <c r="V1624" i="3" s="1"/>
  <c r="S1624" i="3"/>
  <c r="T1624" i="3" s="1"/>
  <c r="X403" i="3"/>
  <c r="W403" i="3"/>
  <c r="U403" i="3"/>
  <c r="V403" i="3" s="1"/>
  <c r="S403" i="3"/>
  <c r="T403" i="3" s="1"/>
  <c r="X402" i="3"/>
  <c r="W402" i="3"/>
  <c r="U402" i="3"/>
  <c r="V402" i="3" s="1"/>
  <c r="S402" i="3"/>
  <c r="T402" i="3" s="1"/>
  <c r="X630" i="3"/>
  <c r="W630" i="3"/>
  <c r="U630" i="3"/>
  <c r="V630" i="3" s="1"/>
  <c r="S630" i="3"/>
  <c r="T630" i="3" s="1"/>
  <c r="X1250" i="3"/>
  <c r="W1250" i="3"/>
  <c r="U1250" i="3"/>
  <c r="V1250" i="3" s="1"/>
  <c r="S1250" i="3"/>
  <c r="T1250" i="3" s="1"/>
  <c r="X124" i="3"/>
  <c r="W124" i="3"/>
  <c r="U124" i="3"/>
  <c r="V124" i="3" s="1"/>
  <c r="S124" i="3"/>
  <c r="T124" i="3" s="1"/>
  <c r="X51" i="3"/>
  <c r="W51" i="3"/>
  <c r="U51" i="3"/>
  <c r="V51" i="3" s="1"/>
  <c r="S51" i="3"/>
  <c r="T51" i="3" s="1"/>
  <c r="X977" i="3"/>
  <c r="W977" i="3"/>
  <c r="U977" i="3"/>
  <c r="V977" i="3" s="1"/>
  <c r="S977" i="3"/>
  <c r="T977" i="3" s="1"/>
  <c r="X210" i="3"/>
  <c r="W210" i="3"/>
  <c r="U210" i="3"/>
  <c r="V210" i="3" s="1"/>
  <c r="S210" i="3"/>
  <c r="T210" i="3" s="1"/>
  <c r="X1249" i="3"/>
  <c r="W1249" i="3"/>
  <c r="U1249" i="3"/>
  <c r="V1249" i="3" s="1"/>
  <c r="S1249" i="3"/>
  <c r="T1249" i="3" s="1"/>
  <c r="X1248" i="3"/>
  <c r="W1248" i="3"/>
  <c r="U1248" i="3"/>
  <c r="V1248" i="3" s="1"/>
  <c r="S1248" i="3"/>
  <c r="T1248" i="3" s="1"/>
  <c r="X976" i="3"/>
  <c r="W976" i="3"/>
  <c r="U976" i="3"/>
  <c r="V976" i="3" s="1"/>
  <c r="S976" i="3"/>
  <c r="T976" i="3" s="1"/>
  <c r="X1623" i="3"/>
  <c r="W1623" i="3"/>
  <c r="U1623" i="3"/>
  <c r="V1623" i="3" s="1"/>
  <c r="S1623" i="3"/>
  <c r="T1623" i="3" s="1"/>
  <c r="X401" i="3"/>
  <c r="W401" i="3"/>
  <c r="U401" i="3"/>
  <c r="V401" i="3" s="1"/>
  <c r="S401" i="3"/>
  <c r="T401" i="3" s="1"/>
  <c r="X209" i="3"/>
  <c r="W209" i="3"/>
  <c r="U209" i="3"/>
  <c r="V209" i="3" s="1"/>
  <c r="S209" i="3"/>
  <c r="T209" i="3" s="1"/>
  <c r="X400" i="3"/>
  <c r="W400" i="3"/>
  <c r="U400" i="3"/>
  <c r="V400" i="3" s="1"/>
  <c r="S400" i="3"/>
  <c r="T400" i="3" s="1"/>
  <c r="X1622" i="3"/>
  <c r="W1622" i="3"/>
  <c r="U1622" i="3"/>
  <c r="V1622" i="3" s="1"/>
  <c r="S1622" i="3"/>
  <c r="T1622" i="3" s="1"/>
  <c r="X1621" i="3"/>
  <c r="W1621" i="3"/>
  <c r="U1621" i="3"/>
  <c r="V1621" i="3" s="1"/>
  <c r="S1621" i="3"/>
  <c r="T1621" i="3" s="1"/>
  <c r="X208" i="3"/>
  <c r="W208" i="3"/>
  <c r="U208" i="3"/>
  <c r="V208" i="3" s="1"/>
  <c r="S208" i="3"/>
  <c r="T208" i="3" s="1"/>
  <c r="X1247" i="3"/>
  <c r="W1247" i="3"/>
  <c r="U1247" i="3"/>
  <c r="V1247" i="3" s="1"/>
  <c r="S1247" i="3"/>
  <c r="T1247" i="3" s="1"/>
  <c r="X1620" i="3"/>
  <c r="W1620" i="3"/>
  <c r="U1620" i="3"/>
  <c r="V1620" i="3" s="1"/>
  <c r="S1620" i="3"/>
  <c r="T1620" i="3" s="1"/>
  <c r="X207" i="3"/>
  <c r="W207" i="3"/>
  <c r="U207" i="3"/>
  <c r="V207" i="3" s="1"/>
  <c r="S207" i="3"/>
  <c r="T207" i="3" s="1"/>
  <c r="X1619" i="3"/>
  <c r="W1619" i="3"/>
  <c r="U1619" i="3"/>
  <c r="V1619" i="3" s="1"/>
  <c r="S1619" i="3"/>
  <c r="T1619" i="3" s="1"/>
  <c r="X1093" i="3"/>
  <c r="W1093" i="3"/>
  <c r="U1093" i="3"/>
  <c r="V1093" i="3" s="1"/>
  <c r="S1093" i="3"/>
  <c r="T1093" i="3" s="1"/>
  <c r="X399" i="3"/>
  <c r="W399" i="3"/>
  <c r="U399" i="3"/>
  <c r="V399" i="3" s="1"/>
  <c r="S399" i="3"/>
  <c r="T399" i="3" s="1"/>
  <c r="X1618" i="3"/>
  <c r="W1618" i="3"/>
  <c r="U1618" i="3"/>
  <c r="V1618" i="3" s="1"/>
  <c r="S1618" i="3"/>
  <c r="T1618" i="3" s="1"/>
  <c r="X1092" i="3"/>
  <c r="W1092" i="3"/>
  <c r="U1092" i="3"/>
  <c r="V1092" i="3" s="1"/>
  <c r="S1092" i="3"/>
  <c r="T1092" i="3" s="1"/>
  <c r="X398" i="3"/>
  <c r="W398" i="3"/>
  <c r="U398" i="3"/>
  <c r="V398" i="3" s="1"/>
  <c r="S398" i="3"/>
  <c r="T398" i="3" s="1"/>
  <c r="X397" i="3"/>
  <c r="W397" i="3"/>
  <c r="U397" i="3"/>
  <c r="V397" i="3" s="1"/>
  <c r="S397" i="3"/>
  <c r="T397" i="3" s="1"/>
  <c r="X1617" i="3"/>
  <c r="W1617" i="3"/>
  <c r="U1617" i="3"/>
  <c r="V1617" i="3" s="1"/>
  <c r="S1617" i="3"/>
  <c r="T1617" i="3" s="1"/>
  <c r="X1616" i="3"/>
  <c r="W1616" i="3"/>
  <c r="U1616" i="3"/>
  <c r="V1616" i="3" s="1"/>
  <c r="S1616" i="3"/>
  <c r="T1616" i="3" s="1"/>
  <c r="X1615" i="3"/>
  <c r="W1615" i="3"/>
  <c r="U1615" i="3"/>
  <c r="V1615" i="3" s="1"/>
  <c r="S1615" i="3"/>
  <c r="T1615" i="3" s="1"/>
  <c r="X830" i="3"/>
  <c r="W830" i="3"/>
  <c r="U830" i="3"/>
  <c r="V830" i="3" s="1"/>
  <c r="S830" i="3"/>
  <c r="T830" i="3" s="1"/>
  <c r="X1091" i="3"/>
  <c r="W1091" i="3"/>
  <c r="U1091" i="3"/>
  <c r="V1091" i="3" s="1"/>
  <c r="S1091" i="3"/>
  <c r="T1091" i="3" s="1"/>
  <c r="X1614" i="3"/>
  <c r="W1614" i="3"/>
  <c r="U1614" i="3"/>
  <c r="V1614" i="3" s="1"/>
  <c r="S1614" i="3"/>
  <c r="T1614" i="3" s="1"/>
  <c r="X396" i="3"/>
  <c r="W396" i="3"/>
  <c r="U396" i="3"/>
  <c r="V396" i="3" s="1"/>
  <c r="S396" i="3"/>
  <c r="T396" i="3" s="1"/>
  <c r="X1613" i="3"/>
  <c r="W1613" i="3"/>
  <c r="U1613" i="3"/>
  <c r="V1613" i="3" s="1"/>
  <c r="S1613" i="3"/>
  <c r="T1613" i="3" s="1"/>
  <c r="X629" i="3"/>
  <c r="W629" i="3"/>
  <c r="U629" i="3"/>
  <c r="V629" i="3" s="1"/>
  <c r="S629" i="3"/>
  <c r="T629" i="3" s="1"/>
  <c r="X1090" i="3"/>
  <c r="W1090" i="3"/>
  <c r="U1090" i="3"/>
  <c r="V1090" i="3" s="1"/>
  <c r="S1090" i="3"/>
  <c r="T1090" i="3" s="1"/>
  <c r="X1612" i="3"/>
  <c r="W1612" i="3"/>
  <c r="U1612" i="3"/>
  <c r="V1612" i="3" s="1"/>
  <c r="S1612" i="3"/>
  <c r="T1612" i="3" s="1"/>
  <c r="X50" i="3"/>
  <c r="W50" i="3"/>
  <c r="U50" i="3"/>
  <c r="V50" i="3" s="1"/>
  <c r="S50" i="3"/>
  <c r="T50" i="3" s="1"/>
  <c r="X484" i="3"/>
  <c r="W484" i="3"/>
  <c r="U484" i="3"/>
  <c r="V484" i="3" s="1"/>
  <c r="S484" i="3"/>
  <c r="T484" i="3" s="1"/>
  <c r="X395" i="3"/>
  <c r="W395" i="3"/>
  <c r="U395" i="3"/>
  <c r="V395" i="3" s="1"/>
  <c r="S395" i="3"/>
  <c r="T395" i="3" s="1"/>
  <c r="X1611" i="3"/>
  <c r="W1611" i="3"/>
  <c r="U1611" i="3"/>
  <c r="V1611" i="3" s="1"/>
  <c r="S1611" i="3"/>
  <c r="T1611" i="3" s="1"/>
  <c r="X1610" i="3"/>
  <c r="W1610" i="3"/>
  <c r="U1610" i="3"/>
  <c r="V1610" i="3" s="1"/>
  <c r="S1610" i="3"/>
  <c r="T1610" i="3" s="1"/>
  <c r="X394" i="3"/>
  <c r="W394" i="3"/>
  <c r="U394" i="3"/>
  <c r="V394" i="3" s="1"/>
  <c r="S394" i="3"/>
  <c r="T394" i="3" s="1"/>
  <c r="X1246" i="3"/>
  <c r="W1246" i="3"/>
  <c r="U1246" i="3"/>
  <c r="V1246" i="3" s="1"/>
  <c r="S1246" i="3"/>
  <c r="T1246" i="3" s="1"/>
  <c r="X1609" i="3"/>
  <c r="W1609" i="3"/>
  <c r="U1609" i="3"/>
  <c r="V1609" i="3" s="1"/>
  <c r="S1609" i="3"/>
  <c r="T1609" i="3" s="1"/>
  <c r="X123" i="3"/>
  <c r="W123" i="3"/>
  <c r="U123" i="3"/>
  <c r="V123" i="3" s="1"/>
  <c r="S123" i="3"/>
  <c r="T123" i="3" s="1"/>
  <c r="X975" i="3"/>
  <c r="W975" i="3"/>
  <c r="U975" i="3"/>
  <c r="V975" i="3" s="1"/>
  <c r="S975" i="3"/>
  <c r="T975" i="3" s="1"/>
  <c r="X974" i="3"/>
  <c r="W974" i="3"/>
  <c r="U974" i="3"/>
  <c r="V974" i="3" s="1"/>
  <c r="S974" i="3"/>
  <c r="T974" i="3" s="1"/>
  <c r="X973" i="3"/>
  <c r="W973" i="3"/>
  <c r="U973" i="3"/>
  <c r="V973" i="3" s="1"/>
  <c r="S973" i="3"/>
  <c r="T973" i="3" s="1"/>
  <c r="X1608" i="3"/>
  <c r="W1608" i="3"/>
  <c r="U1608" i="3"/>
  <c r="V1608" i="3" s="1"/>
  <c r="S1608" i="3"/>
  <c r="T1608" i="3" s="1"/>
  <c r="X1607" i="3"/>
  <c r="W1607" i="3"/>
  <c r="U1607" i="3"/>
  <c r="V1607" i="3" s="1"/>
  <c r="S1607" i="3"/>
  <c r="T1607" i="3" s="1"/>
  <c r="X972" i="3"/>
  <c r="W972" i="3"/>
  <c r="U972" i="3"/>
  <c r="V972" i="3" s="1"/>
  <c r="S972" i="3"/>
  <c r="T972" i="3" s="1"/>
  <c r="X49" i="3"/>
  <c r="W49" i="3"/>
  <c r="U49" i="3"/>
  <c r="V49" i="3" s="1"/>
  <c r="S49" i="3"/>
  <c r="T49" i="3" s="1"/>
  <c r="X971" i="3"/>
  <c r="W971" i="3"/>
  <c r="U971" i="3"/>
  <c r="V971" i="3" s="1"/>
  <c r="S971" i="3"/>
  <c r="T971" i="3" s="1"/>
  <c r="X1245" i="3"/>
  <c r="W1245" i="3"/>
  <c r="U1245" i="3"/>
  <c r="V1245" i="3" s="1"/>
  <c r="S1245" i="3"/>
  <c r="T1245" i="3" s="1"/>
  <c r="X393" i="3"/>
  <c r="W393" i="3"/>
  <c r="U393" i="3"/>
  <c r="V393" i="3" s="1"/>
  <c r="S393" i="3"/>
  <c r="T393" i="3" s="1"/>
  <c r="X1606" i="3"/>
  <c r="W1606" i="3"/>
  <c r="U1606" i="3"/>
  <c r="V1606" i="3" s="1"/>
  <c r="S1606" i="3"/>
  <c r="T1606" i="3" s="1"/>
  <c r="X970" i="3"/>
  <c r="W970" i="3"/>
  <c r="U970" i="3"/>
  <c r="V970" i="3" s="1"/>
  <c r="S970" i="3"/>
  <c r="T970" i="3" s="1"/>
  <c r="X1605" i="3"/>
  <c r="W1605" i="3"/>
  <c r="U1605" i="3"/>
  <c r="V1605" i="3" s="1"/>
  <c r="S1605" i="3"/>
  <c r="T1605" i="3" s="1"/>
  <c r="X48" i="3"/>
  <c r="W48" i="3"/>
  <c r="U48" i="3"/>
  <c r="V48" i="3" s="1"/>
  <c r="S48" i="3"/>
  <c r="T48" i="3" s="1"/>
  <c r="X47" i="3"/>
  <c r="W47" i="3"/>
  <c r="U47" i="3"/>
  <c r="V47" i="3" s="1"/>
  <c r="S47" i="3"/>
  <c r="T47" i="3" s="1"/>
  <c r="X1604" i="3"/>
  <c r="W1604" i="3"/>
  <c r="U1604" i="3"/>
  <c r="V1604" i="3" s="1"/>
  <c r="S1604" i="3"/>
  <c r="T1604" i="3" s="1"/>
  <c r="X1603" i="3"/>
  <c r="W1603" i="3"/>
  <c r="U1603" i="3"/>
  <c r="V1603" i="3" s="1"/>
  <c r="S1603" i="3"/>
  <c r="T1603" i="3" s="1"/>
  <c r="X1602" i="3"/>
  <c r="W1602" i="3"/>
  <c r="U1602" i="3"/>
  <c r="V1602" i="3" s="1"/>
  <c r="S1602" i="3"/>
  <c r="T1602" i="3" s="1"/>
  <c r="X1601" i="3"/>
  <c r="W1601" i="3"/>
  <c r="U1601" i="3"/>
  <c r="V1601" i="3" s="1"/>
  <c r="S1601" i="3"/>
  <c r="T1601" i="3" s="1"/>
  <c r="X1600" i="3"/>
  <c r="W1600" i="3"/>
  <c r="U1600" i="3"/>
  <c r="V1600" i="3" s="1"/>
  <c r="S1600" i="3"/>
  <c r="T1600" i="3" s="1"/>
  <c r="X1599" i="3"/>
  <c r="W1599" i="3"/>
  <c r="U1599" i="3"/>
  <c r="V1599" i="3" s="1"/>
  <c r="S1599" i="3"/>
  <c r="T1599" i="3" s="1"/>
  <c r="X1598" i="3"/>
  <c r="W1598" i="3"/>
  <c r="U1598" i="3"/>
  <c r="V1598" i="3" s="1"/>
  <c r="S1598" i="3"/>
  <c r="T1598" i="3" s="1"/>
  <c r="X829" i="3"/>
  <c r="W829" i="3"/>
  <c r="U829" i="3"/>
  <c r="V829" i="3" s="1"/>
  <c r="S829" i="3"/>
  <c r="T829" i="3" s="1"/>
  <c r="X628" i="3"/>
  <c r="W628" i="3"/>
  <c r="U628" i="3"/>
  <c r="V628" i="3" s="1"/>
  <c r="S628" i="3"/>
  <c r="T628" i="3" s="1"/>
  <c r="X828" i="3"/>
  <c r="W828" i="3"/>
  <c r="U828" i="3"/>
  <c r="V828" i="3" s="1"/>
  <c r="S828" i="3"/>
  <c r="T828" i="3" s="1"/>
  <c r="X1597" i="3"/>
  <c r="W1597" i="3"/>
  <c r="U1597" i="3"/>
  <c r="V1597" i="3" s="1"/>
  <c r="S1597" i="3"/>
  <c r="T1597" i="3" s="1"/>
  <c r="X206" i="3"/>
  <c r="W206" i="3"/>
  <c r="U206" i="3"/>
  <c r="V206" i="3" s="1"/>
  <c r="S206" i="3"/>
  <c r="T206" i="3" s="1"/>
  <c r="X205" i="3"/>
  <c r="W205" i="3"/>
  <c r="U205" i="3"/>
  <c r="V205" i="3" s="1"/>
  <c r="S205" i="3"/>
  <c r="T205" i="3" s="1"/>
  <c r="X204" i="3"/>
  <c r="W204" i="3"/>
  <c r="U204" i="3"/>
  <c r="V204" i="3" s="1"/>
  <c r="S204" i="3"/>
  <c r="T204" i="3" s="1"/>
  <c r="X1354" i="3"/>
  <c r="W1354" i="3"/>
  <c r="U1354" i="3"/>
  <c r="V1354" i="3" s="1"/>
  <c r="S1354" i="3"/>
  <c r="T1354" i="3" s="1"/>
  <c r="X1595" i="3"/>
  <c r="W1595" i="3"/>
  <c r="U1595" i="3"/>
  <c r="V1595" i="3" s="1"/>
  <c r="S1595" i="3"/>
  <c r="T1595" i="3" s="1"/>
  <c r="X1594" i="3"/>
  <c r="W1594" i="3"/>
  <c r="U1594" i="3"/>
  <c r="V1594" i="3" s="1"/>
  <c r="S1594" i="3"/>
  <c r="T1594" i="3" s="1"/>
  <c r="X1593" i="3"/>
  <c r="W1593" i="3"/>
  <c r="U1593" i="3"/>
  <c r="V1593" i="3" s="1"/>
  <c r="S1593" i="3"/>
  <c r="T1593" i="3" s="1"/>
  <c r="X1592" i="3"/>
  <c r="W1592" i="3"/>
  <c r="U1592" i="3"/>
  <c r="V1592" i="3" s="1"/>
  <c r="S1592" i="3"/>
  <c r="T1592" i="3" s="1"/>
  <c r="X46" i="3"/>
  <c r="W46" i="3"/>
  <c r="U46" i="3"/>
  <c r="V46" i="3" s="1"/>
  <c r="S46" i="3"/>
  <c r="T46" i="3" s="1"/>
  <c r="X1244" i="3"/>
  <c r="W1244" i="3"/>
  <c r="U1244" i="3"/>
  <c r="V1244" i="3" s="1"/>
  <c r="S1244" i="3"/>
  <c r="T1244" i="3" s="1"/>
  <c r="X1243" i="3"/>
  <c r="W1243" i="3"/>
  <c r="U1243" i="3"/>
  <c r="V1243" i="3" s="1"/>
  <c r="S1243" i="3"/>
  <c r="T1243" i="3" s="1"/>
  <c r="X122" i="3"/>
  <c r="W122" i="3"/>
  <c r="U122" i="3"/>
  <c r="V122" i="3" s="1"/>
  <c r="S122" i="3"/>
  <c r="T122" i="3" s="1"/>
  <c r="X392" i="3"/>
  <c r="W392" i="3"/>
  <c r="U392" i="3"/>
  <c r="V392" i="3" s="1"/>
  <c r="S392" i="3"/>
  <c r="T392" i="3" s="1"/>
  <c r="X1591" i="3"/>
  <c r="W1591" i="3"/>
  <c r="U1591" i="3"/>
  <c r="V1591" i="3" s="1"/>
  <c r="S1591" i="3"/>
  <c r="T1591" i="3" s="1"/>
  <c r="X1590" i="3"/>
  <c r="W1590" i="3"/>
  <c r="U1590" i="3"/>
  <c r="V1590" i="3" s="1"/>
  <c r="S1590" i="3"/>
  <c r="T1590" i="3" s="1"/>
  <c r="X1089" i="3"/>
  <c r="W1089" i="3"/>
  <c r="U1089" i="3"/>
  <c r="V1089" i="3" s="1"/>
  <c r="S1089" i="3"/>
  <c r="T1089" i="3" s="1"/>
  <c r="X627" i="3"/>
  <c r="W627" i="3"/>
  <c r="U627" i="3"/>
  <c r="V627" i="3" s="1"/>
  <c r="S627" i="3"/>
  <c r="T627" i="3" s="1"/>
  <c r="X969" i="3"/>
  <c r="W969" i="3"/>
  <c r="U969" i="3"/>
  <c r="V969" i="3" s="1"/>
  <c r="S969" i="3"/>
  <c r="T969" i="3" s="1"/>
  <c r="X1589" i="3"/>
  <c r="W1589" i="3"/>
  <c r="U1589" i="3"/>
  <c r="V1589" i="3" s="1"/>
  <c r="S1589" i="3"/>
  <c r="T1589" i="3" s="1"/>
  <c r="X1588" i="3"/>
  <c r="W1588" i="3"/>
  <c r="U1588" i="3"/>
  <c r="V1588" i="3" s="1"/>
  <c r="S1588" i="3"/>
  <c r="T1588" i="3" s="1"/>
  <c r="X391" i="3"/>
  <c r="W391" i="3"/>
  <c r="U391" i="3"/>
  <c r="V391" i="3" s="1"/>
  <c r="S391" i="3"/>
  <c r="T391" i="3" s="1"/>
  <c r="X626" i="3"/>
  <c r="W626" i="3"/>
  <c r="U626" i="3"/>
  <c r="V626" i="3" s="1"/>
  <c r="S626" i="3"/>
  <c r="T626" i="3" s="1"/>
  <c r="X1242" i="3"/>
  <c r="W1242" i="3"/>
  <c r="U1242" i="3"/>
  <c r="V1242" i="3" s="1"/>
  <c r="S1242" i="3"/>
  <c r="T1242" i="3" s="1"/>
  <c r="X1241" i="3"/>
  <c r="W1241" i="3"/>
  <c r="U1241" i="3"/>
  <c r="V1241" i="3" s="1"/>
  <c r="S1241" i="3"/>
  <c r="T1241" i="3" s="1"/>
  <c r="X1240" i="3"/>
  <c r="W1240" i="3"/>
  <c r="U1240" i="3"/>
  <c r="V1240" i="3" s="1"/>
  <c r="S1240" i="3"/>
  <c r="T1240" i="3" s="1"/>
  <c r="X483" i="3"/>
  <c r="W483" i="3"/>
  <c r="U483" i="3"/>
  <c r="V483" i="3" s="1"/>
  <c r="S483" i="3"/>
  <c r="T483" i="3" s="1"/>
  <c r="X1587" i="3"/>
  <c r="W1587" i="3"/>
  <c r="U1587" i="3"/>
  <c r="V1587" i="3" s="1"/>
  <c r="S1587" i="3"/>
  <c r="T1587" i="3" s="1"/>
  <c r="X121" i="3"/>
  <c r="W121" i="3"/>
  <c r="U121" i="3"/>
  <c r="V121" i="3" s="1"/>
  <c r="S121" i="3"/>
  <c r="T121" i="3" s="1"/>
  <c r="X968" i="3"/>
  <c r="W968" i="3"/>
  <c r="U968" i="3"/>
  <c r="V968" i="3" s="1"/>
  <c r="S968" i="3"/>
  <c r="T968" i="3" s="1"/>
  <c r="X1239" i="3"/>
  <c r="W1239" i="3"/>
  <c r="U1239" i="3"/>
  <c r="V1239" i="3" s="1"/>
  <c r="S1239" i="3"/>
  <c r="T1239" i="3" s="1"/>
  <c r="X1238" i="3"/>
  <c r="W1238" i="3"/>
  <c r="U1238" i="3"/>
  <c r="V1238" i="3" s="1"/>
  <c r="S1238" i="3"/>
  <c r="T1238" i="3" s="1"/>
  <c r="X1237" i="3"/>
  <c r="W1237" i="3"/>
  <c r="U1237" i="3"/>
  <c r="V1237" i="3" s="1"/>
  <c r="S1237" i="3"/>
  <c r="T1237" i="3" s="1"/>
  <c r="X1586" i="3"/>
  <c r="W1586" i="3"/>
  <c r="U1586" i="3"/>
  <c r="V1586" i="3" s="1"/>
  <c r="S1586" i="3"/>
  <c r="T1586" i="3" s="1"/>
  <c r="X967" i="3"/>
  <c r="W967" i="3"/>
  <c r="U967" i="3"/>
  <c r="V967" i="3" s="1"/>
  <c r="S967" i="3"/>
  <c r="T967" i="3" s="1"/>
  <c r="X1585" i="3"/>
  <c r="W1585" i="3"/>
  <c r="U1585" i="3"/>
  <c r="V1585" i="3" s="1"/>
  <c r="S1585" i="3"/>
  <c r="T1585" i="3" s="1"/>
  <c r="X1584" i="3"/>
  <c r="W1584" i="3"/>
  <c r="U1584" i="3"/>
  <c r="V1584" i="3" s="1"/>
  <c r="S1584" i="3"/>
  <c r="T1584" i="3" s="1"/>
  <c r="X1583" i="3"/>
  <c r="W1583" i="3"/>
  <c r="U1583" i="3"/>
  <c r="V1583" i="3" s="1"/>
  <c r="S1583" i="3"/>
  <c r="T1583" i="3" s="1"/>
  <c r="X966" i="3"/>
  <c r="W966" i="3"/>
  <c r="U966" i="3"/>
  <c r="V966" i="3" s="1"/>
  <c r="S966" i="3"/>
  <c r="T966" i="3" s="1"/>
  <c r="X1236" i="3"/>
  <c r="W1236" i="3"/>
  <c r="U1236" i="3"/>
  <c r="V1236" i="3" s="1"/>
  <c r="S1236" i="3"/>
  <c r="T1236" i="3" s="1"/>
  <c r="X1235" i="3"/>
  <c r="W1235" i="3"/>
  <c r="U1235" i="3"/>
  <c r="V1235" i="3" s="1"/>
  <c r="S1235" i="3"/>
  <c r="T1235" i="3" s="1"/>
  <c r="X1582" i="3"/>
  <c r="W1582" i="3"/>
  <c r="U1582" i="3"/>
  <c r="V1582" i="3" s="1"/>
  <c r="S1582" i="3"/>
  <c r="T1582" i="3" s="1"/>
  <c r="X1581" i="3"/>
  <c r="W1581" i="3"/>
  <c r="U1581" i="3"/>
  <c r="V1581" i="3" s="1"/>
  <c r="S1581" i="3"/>
  <c r="T1581" i="3" s="1"/>
  <c r="X625" i="3"/>
  <c r="W625" i="3"/>
  <c r="U625" i="3"/>
  <c r="V625" i="3" s="1"/>
  <c r="S625" i="3"/>
  <c r="T625" i="3" s="1"/>
  <c r="X45" i="3"/>
  <c r="W45" i="3"/>
  <c r="U45" i="3"/>
  <c r="V45" i="3" s="1"/>
  <c r="S45" i="3"/>
  <c r="T45" i="3" s="1"/>
  <c r="X1580" i="3"/>
  <c r="W1580" i="3"/>
  <c r="U1580" i="3"/>
  <c r="V1580" i="3" s="1"/>
  <c r="S1580" i="3"/>
  <c r="T1580" i="3" s="1"/>
  <c r="X1579" i="3"/>
  <c r="W1579" i="3"/>
  <c r="U1579" i="3"/>
  <c r="V1579" i="3" s="1"/>
  <c r="S1579" i="3"/>
  <c r="T1579" i="3" s="1"/>
  <c r="X1578" i="3"/>
  <c r="W1578" i="3"/>
  <c r="U1578" i="3"/>
  <c r="V1578" i="3" s="1"/>
  <c r="S1578" i="3"/>
  <c r="T1578" i="3" s="1"/>
  <c r="X1577" i="3"/>
  <c r="W1577" i="3"/>
  <c r="U1577" i="3"/>
  <c r="V1577" i="3" s="1"/>
  <c r="S1577" i="3"/>
  <c r="T1577" i="3" s="1"/>
  <c r="X482" i="3"/>
  <c r="W482" i="3"/>
  <c r="U482" i="3"/>
  <c r="V482" i="3" s="1"/>
  <c r="S482" i="3"/>
  <c r="T482" i="3" s="1"/>
  <c r="X1576" i="3"/>
  <c r="W1576" i="3"/>
  <c r="U1576" i="3"/>
  <c r="V1576" i="3" s="1"/>
  <c r="S1576" i="3"/>
  <c r="T1576" i="3" s="1"/>
  <c r="X1575" i="3"/>
  <c r="W1575" i="3"/>
  <c r="U1575" i="3"/>
  <c r="V1575" i="3" s="1"/>
  <c r="S1575" i="3"/>
  <c r="T1575" i="3" s="1"/>
  <c r="X1574" i="3"/>
  <c r="W1574" i="3"/>
  <c r="U1574" i="3"/>
  <c r="V1574" i="3" s="1"/>
  <c r="S1574" i="3"/>
  <c r="T1574" i="3" s="1"/>
  <c r="X390" i="3"/>
  <c r="W390" i="3"/>
  <c r="U390" i="3"/>
  <c r="V390" i="3" s="1"/>
  <c r="S390" i="3"/>
  <c r="T390" i="3" s="1"/>
  <c r="X389" i="3"/>
  <c r="W389" i="3"/>
  <c r="U389" i="3"/>
  <c r="V389" i="3" s="1"/>
  <c r="S389" i="3"/>
  <c r="T389" i="3" s="1"/>
  <c r="X388" i="3"/>
  <c r="W388" i="3"/>
  <c r="U388" i="3"/>
  <c r="V388" i="3" s="1"/>
  <c r="S388" i="3"/>
  <c r="T388" i="3" s="1"/>
  <c r="X44" i="3"/>
  <c r="W44" i="3"/>
  <c r="U44" i="3"/>
  <c r="V44" i="3" s="1"/>
  <c r="S44" i="3"/>
  <c r="T44" i="3" s="1"/>
  <c r="X624" i="3"/>
  <c r="W624" i="3"/>
  <c r="U624" i="3"/>
  <c r="V624" i="3" s="1"/>
  <c r="S624" i="3"/>
  <c r="T624" i="3" s="1"/>
  <c r="X1573" i="3"/>
  <c r="W1573" i="3"/>
  <c r="U1573" i="3"/>
  <c r="V1573" i="3" s="1"/>
  <c r="S1573" i="3"/>
  <c r="T1573" i="3" s="1"/>
  <c r="X623" i="3"/>
  <c r="W623" i="3"/>
  <c r="U623" i="3"/>
  <c r="V623" i="3" s="1"/>
  <c r="S623" i="3"/>
  <c r="T623" i="3" s="1"/>
  <c r="X481" i="3"/>
  <c r="W481" i="3"/>
  <c r="U481" i="3"/>
  <c r="V481" i="3" s="1"/>
  <c r="S481" i="3"/>
  <c r="T481" i="3" s="1"/>
  <c r="X1572" i="3"/>
  <c r="W1572" i="3"/>
  <c r="U1572" i="3"/>
  <c r="V1572" i="3" s="1"/>
  <c r="S1572" i="3"/>
  <c r="T1572" i="3" s="1"/>
  <c r="X1571" i="3"/>
  <c r="W1571" i="3"/>
  <c r="U1571" i="3"/>
  <c r="V1571" i="3" s="1"/>
  <c r="S1571" i="3"/>
  <c r="T1571" i="3" s="1"/>
  <c r="X827" i="3"/>
  <c r="W827" i="3"/>
  <c r="U827" i="3"/>
  <c r="V827" i="3" s="1"/>
  <c r="S827" i="3"/>
  <c r="T827" i="3" s="1"/>
  <c r="X826" i="3"/>
  <c r="W826" i="3"/>
  <c r="U826" i="3"/>
  <c r="V826" i="3" s="1"/>
  <c r="S826" i="3"/>
  <c r="T826" i="3" s="1"/>
  <c r="X825" i="3"/>
  <c r="W825" i="3"/>
  <c r="U825" i="3"/>
  <c r="V825" i="3" s="1"/>
  <c r="S825" i="3"/>
  <c r="T825" i="3" s="1"/>
  <c r="X480" i="3"/>
  <c r="W480" i="3"/>
  <c r="U480" i="3"/>
  <c r="V480" i="3" s="1"/>
  <c r="S480" i="3"/>
  <c r="T480" i="3" s="1"/>
  <c r="X824" i="3"/>
  <c r="W824" i="3"/>
  <c r="U824" i="3"/>
  <c r="V824" i="3" s="1"/>
  <c r="S824" i="3"/>
  <c r="T824" i="3" s="1"/>
  <c r="X622" i="3"/>
  <c r="W622" i="3"/>
  <c r="U622" i="3"/>
  <c r="V622" i="3" s="1"/>
  <c r="S622" i="3"/>
  <c r="T622" i="3" s="1"/>
  <c r="X621" i="3"/>
  <c r="W621" i="3"/>
  <c r="U621" i="3"/>
  <c r="V621" i="3" s="1"/>
  <c r="S621" i="3"/>
  <c r="T621" i="3" s="1"/>
  <c r="X1234" i="3"/>
  <c r="W1234" i="3"/>
  <c r="U1234" i="3"/>
  <c r="V1234" i="3" s="1"/>
  <c r="S1234" i="3"/>
  <c r="T1234" i="3" s="1"/>
  <c r="X620" i="3"/>
  <c r="W620" i="3"/>
  <c r="U620" i="3"/>
  <c r="V620" i="3" s="1"/>
  <c r="S620" i="3"/>
  <c r="T620" i="3" s="1"/>
  <c r="X1233" i="3"/>
  <c r="W1233" i="3"/>
  <c r="U1233" i="3"/>
  <c r="V1233" i="3" s="1"/>
  <c r="S1233" i="3"/>
  <c r="T1233" i="3" s="1"/>
  <c r="X619" i="3"/>
  <c r="W619" i="3"/>
  <c r="U619" i="3"/>
  <c r="V619" i="3" s="1"/>
  <c r="S619" i="3"/>
  <c r="T619" i="3" s="1"/>
  <c r="X1570" i="3"/>
  <c r="W1570" i="3"/>
  <c r="U1570" i="3"/>
  <c r="V1570" i="3" s="1"/>
  <c r="S1570" i="3"/>
  <c r="T1570" i="3" s="1"/>
  <c r="X1569" i="3"/>
  <c r="W1569" i="3"/>
  <c r="U1569" i="3"/>
  <c r="V1569" i="3" s="1"/>
  <c r="S1569" i="3"/>
  <c r="T1569" i="3" s="1"/>
  <c r="X479" i="3"/>
  <c r="W479" i="3"/>
  <c r="U479" i="3"/>
  <c r="V479" i="3" s="1"/>
  <c r="S479" i="3"/>
  <c r="T479" i="3" s="1"/>
  <c r="X1232" i="3"/>
  <c r="W1232" i="3"/>
  <c r="U1232" i="3"/>
  <c r="V1232" i="3" s="1"/>
  <c r="S1232" i="3"/>
  <c r="T1232" i="3" s="1"/>
  <c r="X1231" i="3"/>
  <c r="W1231" i="3"/>
  <c r="U1231" i="3"/>
  <c r="V1231" i="3" s="1"/>
  <c r="S1231" i="3"/>
  <c r="T1231" i="3" s="1"/>
  <c r="X1088" i="3"/>
  <c r="W1088" i="3"/>
  <c r="U1088" i="3"/>
  <c r="V1088" i="3" s="1"/>
  <c r="S1088" i="3"/>
  <c r="T1088" i="3" s="1"/>
  <c r="X467" i="3"/>
  <c r="W467" i="3"/>
  <c r="U467" i="3"/>
  <c r="V467" i="3" s="1"/>
  <c r="S467" i="3"/>
  <c r="T467" i="3" s="1"/>
  <c r="X387" i="3"/>
  <c r="W387" i="3"/>
  <c r="U387" i="3"/>
  <c r="V387" i="3" s="1"/>
  <c r="S387" i="3"/>
  <c r="T387" i="3" s="1"/>
  <c r="X43" i="3"/>
  <c r="W43" i="3"/>
  <c r="U43" i="3"/>
  <c r="V43" i="3" s="1"/>
  <c r="S43" i="3"/>
  <c r="T43" i="3" s="1"/>
  <c r="X120" i="3"/>
  <c r="W120" i="3"/>
  <c r="U120" i="3"/>
  <c r="V120" i="3" s="1"/>
  <c r="S120" i="3"/>
  <c r="T120" i="3" s="1"/>
  <c r="X386" i="3"/>
  <c r="W386" i="3"/>
  <c r="U386" i="3"/>
  <c r="V386" i="3" s="1"/>
  <c r="S386" i="3"/>
  <c r="T386" i="3" s="1"/>
  <c r="X964" i="3"/>
  <c r="W964" i="3"/>
  <c r="U964" i="3"/>
  <c r="V964" i="3" s="1"/>
  <c r="S964" i="3"/>
  <c r="T964" i="3" s="1"/>
  <c r="X618" i="3"/>
  <c r="W618" i="3"/>
  <c r="U618" i="3"/>
  <c r="V618" i="3" s="1"/>
  <c r="S618" i="3"/>
  <c r="T618" i="3" s="1"/>
  <c r="X1568" i="3"/>
  <c r="W1568" i="3"/>
  <c r="U1568" i="3"/>
  <c r="V1568" i="3" s="1"/>
  <c r="S1568" i="3"/>
  <c r="T1568" i="3" s="1"/>
  <c r="X823" i="3"/>
  <c r="W823" i="3"/>
  <c r="U823" i="3"/>
  <c r="V823" i="3" s="1"/>
  <c r="S823" i="3"/>
  <c r="T823" i="3" s="1"/>
  <c r="X1567" i="3"/>
  <c r="W1567" i="3"/>
  <c r="U1567" i="3"/>
  <c r="V1567" i="3" s="1"/>
  <c r="S1567" i="3"/>
  <c r="T1567" i="3" s="1"/>
  <c r="X203" i="3"/>
  <c r="W203" i="3"/>
  <c r="U203" i="3"/>
  <c r="V203" i="3" s="1"/>
  <c r="S203" i="3"/>
  <c r="T203" i="3" s="1"/>
  <c r="X478" i="3"/>
  <c r="W478" i="3"/>
  <c r="U478" i="3"/>
  <c r="V478" i="3" s="1"/>
  <c r="S478" i="3"/>
  <c r="T478" i="3" s="1"/>
  <c r="X1566" i="3"/>
  <c r="W1566" i="3"/>
  <c r="U1566" i="3"/>
  <c r="V1566" i="3" s="1"/>
  <c r="S1566" i="3"/>
  <c r="T1566" i="3" s="1"/>
  <c r="X1779" i="3"/>
  <c r="W1779" i="3"/>
  <c r="U1779" i="3"/>
  <c r="V1779" i="3" s="1"/>
  <c r="S1779" i="3"/>
  <c r="T1779" i="3" s="1"/>
  <c r="X42" i="3"/>
  <c r="W42" i="3"/>
  <c r="U42" i="3"/>
  <c r="V42" i="3" s="1"/>
  <c r="S42" i="3"/>
  <c r="T42" i="3" s="1"/>
  <c r="X41" i="3"/>
  <c r="W41" i="3"/>
  <c r="U41" i="3"/>
  <c r="V41" i="3" s="1"/>
  <c r="S41" i="3"/>
  <c r="T41" i="3" s="1"/>
  <c r="X40" i="3"/>
  <c r="W40" i="3"/>
  <c r="U40" i="3"/>
  <c r="V40" i="3" s="1"/>
  <c r="S40" i="3"/>
  <c r="T40" i="3" s="1"/>
  <c r="X822" i="3"/>
  <c r="W822" i="3"/>
  <c r="U822" i="3"/>
  <c r="V822" i="3" s="1"/>
  <c r="S822" i="3"/>
  <c r="T822" i="3" s="1"/>
  <c r="X39" i="3"/>
  <c r="W39" i="3"/>
  <c r="U39" i="3"/>
  <c r="V39" i="3" s="1"/>
  <c r="S39" i="3"/>
  <c r="T39" i="3" s="1"/>
  <c r="X821" i="3"/>
  <c r="W821" i="3"/>
  <c r="U821" i="3"/>
  <c r="V821" i="3" s="1"/>
  <c r="S821" i="3"/>
  <c r="T821" i="3" s="1"/>
  <c r="X1230" i="3"/>
  <c r="W1230" i="3"/>
  <c r="U1230" i="3"/>
  <c r="V1230" i="3" s="1"/>
  <c r="S1230" i="3"/>
  <c r="T1230" i="3" s="1"/>
  <c r="X963" i="3"/>
  <c r="W963" i="3"/>
  <c r="U963" i="3"/>
  <c r="V963" i="3" s="1"/>
  <c r="S963" i="3"/>
  <c r="T963" i="3" s="1"/>
  <c r="X38" i="3"/>
  <c r="W38" i="3"/>
  <c r="U38" i="3"/>
  <c r="V38" i="3" s="1"/>
  <c r="S38" i="3"/>
  <c r="T38" i="3" s="1"/>
  <c r="X37" i="3"/>
  <c r="W37" i="3"/>
  <c r="U37" i="3"/>
  <c r="V37" i="3" s="1"/>
  <c r="S37" i="3"/>
  <c r="T37" i="3" s="1"/>
  <c r="X36" i="3"/>
  <c r="W36" i="3"/>
  <c r="U36" i="3"/>
  <c r="V36" i="3" s="1"/>
  <c r="S36" i="3"/>
  <c r="T36" i="3" s="1"/>
  <c r="X617" i="3"/>
  <c r="W617" i="3"/>
  <c r="U617" i="3"/>
  <c r="V617" i="3" s="1"/>
  <c r="S617" i="3"/>
  <c r="T617" i="3" s="1"/>
  <c r="X385" i="3"/>
  <c r="W385" i="3"/>
  <c r="U385" i="3"/>
  <c r="V385" i="3" s="1"/>
  <c r="S385" i="3"/>
  <c r="T385" i="3" s="1"/>
  <c r="X384" i="3"/>
  <c r="W384" i="3"/>
  <c r="U384" i="3"/>
  <c r="V384" i="3" s="1"/>
  <c r="S384" i="3"/>
  <c r="T384" i="3" s="1"/>
  <c r="X820" i="3"/>
  <c r="W820" i="3"/>
  <c r="U820" i="3"/>
  <c r="V820" i="3" s="1"/>
  <c r="S820" i="3"/>
  <c r="T820" i="3" s="1"/>
  <c r="X616" i="3"/>
  <c r="W616" i="3"/>
  <c r="U616" i="3"/>
  <c r="V616" i="3" s="1"/>
  <c r="S616" i="3"/>
  <c r="T616" i="3" s="1"/>
  <c r="X1565" i="3"/>
  <c r="W1565" i="3"/>
  <c r="U1565" i="3"/>
  <c r="V1565" i="3" s="1"/>
  <c r="S1565" i="3"/>
  <c r="T1565" i="3" s="1"/>
  <c r="X1564" i="3"/>
  <c r="W1564" i="3"/>
  <c r="U1564" i="3"/>
  <c r="V1564" i="3" s="1"/>
  <c r="S1564" i="3"/>
  <c r="T1564" i="3" s="1"/>
  <c r="X1563" i="3"/>
  <c r="W1563" i="3"/>
  <c r="U1563" i="3"/>
  <c r="V1563" i="3" s="1"/>
  <c r="S1563" i="3"/>
  <c r="T1563" i="3" s="1"/>
  <c r="X1562" i="3"/>
  <c r="W1562" i="3"/>
  <c r="U1562" i="3"/>
  <c r="V1562" i="3" s="1"/>
  <c r="S1562" i="3"/>
  <c r="T1562" i="3" s="1"/>
  <c r="X35" i="3"/>
  <c r="W35" i="3"/>
  <c r="U35" i="3"/>
  <c r="V35" i="3" s="1"/>
  <c r="S35" i="3"/>
  <c r="T35" i="3" s="1"/>
  <c r="X1561" i="3"/>
  <c r="W1561" i="3"/>
  <c r="U1561" i="3"/>
  <c r="V1561" i="3" s="1"/>
  <c r="S1561" i="3"/>
  <c r="T1561" i="3" s="1"/>
  <c r="X1560" i="3"/>
  <c r="W1560" i="3"/>
  <c r="U1560" i="3"/>
  <c r="V1560" i="3" s="1"/>
  <c r="S1560" i="3"/>
  <c r="T1560" i="3" s="1"/>
  <c r="X1559" i="3"/>
  <c r="W1559" i="3"/>
  <c r="U1559" i="3"/>
  <c r="V1559" i="3" s="1"/>
  <c r="S1559" i="3"/>
  <c r="T1559" i="3" s="1"/>
  <c r="X615" i="3"/>
  <c r="W615" i="3"/>
  <c r="U615" i="3"/>
  <c r="V615" i="3" s="1"/>
  <c r="S615" i="3"/>
  <c r="T615" i="3" s="1"/>
  <c r="X819" i="3"/>
  <c r="W819" i="3"/>
  <c r="U819" i="3"/>
  <c r="V819" i="3" s="1"/>
  <c r="S819" i="3"/>
  <c r="T819" i="3" s="1"/>
  <c r="X1558" i="3"/>
  <c r="W1558" i="3"/>
  <c r="U1558" i="3"/>
  <c r="V1558" i="3" s="1"/>
  <c r="S1558" i="3"/>
  <c r="T1558" i="3" s="1"/>
  <c r="X1557" i="3"/>
  <c r="W1557" i="3"/>
  <c r="U1557" i="3"/>
  <c r="V1557" i="3" s="1"/>
  <c r="S1557" i="3"/>
  <c r="T1557" i="3" s="1"/>
  <c r="X383" i="3"/>
  <c r="W383" i="3"/>
  <c r="U383" i="3"/>
  <c r="V383" i="3" s="1"/>
  <c r="S383" i="3"/>
  <c r="T383" i="3" s="1"/>
  <c r="X1556" i="3"/>
  <c r="W1556" i="3"/>
  <c r="U1556" i="3"/>
  <c r="V1556" i="3" s="1"/>
  <c r="S1556" i="3"/>
  <c r="T1556" i="3" s="1"/>
  <c r="X1555" i="3"/>
  <c r="W1555" i="3"/>
  <c r="U1555" i="3"/>
  <c r="V1555" i="3" s="1"/>
  <c r="S1555" i="3"/>
  <c r="T1555" i="3" s="1"/>
  <c r="X1554" i="3"/>
  <c r="W1554" i="3"/>
  <c r="U1554" i="3"/>
  <c r="V1554" i="3" s="1"/>
  <c r="S1554" i="3"/>
  <c r="T1554" i="3" s="1"/>
  <c r="X1553" i="3"/>
  <c r="W1553" i="3"/>
  <c r="U1553" i="3"/>
  <c r="V1553" i="3" s="1"/>
  <c r="S1553" i="3"/>
  <c r="T1553" i="3" s="1"/>
  <c r="X818" i="3"/>
  <c r="W818" i="3"/>
  <c r="U818" i="3"/>
  <c r="V818" i="3" s="1"/>
  <c r="S818" i="3"/>
  <c r="T818" i="3" s="1"/>
  <c r="X119" i="3"/>
  <c r="W119" i="3"/>
  <c r="U119" i="3"/>
  <c r="V119" i="3" s="1"/>
  <c r="S119" i="3"/>
  <c r="T119" i="3" s="1"/>
  <c r="X1552" i="3"/>
  <c r="W1552" i="3"/>
  <c r="U1552" i="3"/>
  <c r="V1552" i="3" s="1"/>
  <c r="S1552" i="3"/>
  <c r="T1552" i="3" s="1"/>
  <c r="X1229" i="3"/>
  <c r="W1229" i="3"/>
  <c r="U1229" i="3"/>
  <c r="V1229" i="3" s="1"/>
  <c r="S1229" i="3"/>
  <c r="T1229" i="3" s="1"/>
  <c r="X1551" i="3"/>
  <c r="W1551" i="3"/>
  <c r="U1551" i="3"/>
  <c r="V1551" i="3" s="1"/>
  <c r="S1551" i="3"/>
  <c r="T1551" i="3" s="1"/>
  <c r="X382" i="3"/>
  <c r="W382" i="3"/>
  <c r="U382" i="3"/>
  <c r="V382" i="3" s="1"/>
  <c r="S382" i="3"/>
  <c r="T382" i="3" s="1"/>
  <c r="X1550" i="3"/>
  <c r="W1550" i="3"/>
  <c r="U1550" i="3"/>
  <c r="V1550" i="3" s="1"/>
  <c r="S1550" i="3"/>
  <c r="T1550" i="3" s="1"/>
  <c r="X1549" i="3"/>
  <c r="W1549" i="3"/>
  <c r="U1549" i="3"/>
  <c r="V1549" i="3" s="1"/>
  <c r="S1549" i="3"/>
  <c r="T1549" i="3" s="1"/>
  <c r="X1548" i="3"/>
  <c r="W1548" i="3"/>
  <c r="U1548" i="3"/>
  <c r="V1548" i="3" s="1"/>
  <c r="S1548" i="3"/>
  <c r="T1548" i="3" s="1"/>
  <c r="X614" i="3"/>
  <c r="W614" i="3"/>
  <c r="U614" i="3"/>
  <c r="V614" i="3" s="1"/>
  <c r="S614" i="3"/>
  <c r="T614" i="3" s="1"/>
  <c r="X613" i="3"/>
  <c r="W613" i="3"/>
  <c r="U613" i="3"/>
  <c r="V613" i="3" s="1"/>
  <c r="S613" i="3"/>
  <c r="T613" i="3" s="1"/>
  <c r="X381" i="3"/>
  <c r="W381" i="3"/>
  <c r="U381" i="3"/>
  <c r="V381" i="3" s="1"/>
  <c r="S381" i="3"/>
  <c r="T381" i="3" s="1"/>
  <c r="X1547" i="3"/>
  <c r="W1547" i="3"/>
  <c r="U1547" i="3"/>
  <c r="V1547" i="3" s="1"/>
  <c r="S1547" i="3"/>
  <c r="T1547" i="3" s="1"/>
  <c r="X612" i="3"/>
  <c r="W612" i="3"/>
  <c r="U612" i="3"/>
  <c r="V612" i="3" s="1"/>
  <c r="S612" i="3"/>
  <c r="T612" i="3" s="1"/>
  <c r="X34" i="3"/>
  <c r="W34" i="3"/>
  <c r="U34" i="3"/>
  <c r="V34" i="3" s="1"/>
  <c r="S34" i="3"/>
  <c r="T34" i="3" s="1"/>
  <c r="X1546" i="3"/>
  <c r="W1546" i="3"/>
  <c r="U1546" i="3"/>
  <c r="V1546" i="3" s="1"/>
  <c r="S1546" i="3"/>
  <c r="T1546" i="3" s="1"/>
  <c r="X1545" i="3"/>
  <c r="W1545" i="3"/>
  <c r="U1545" i="3"/>
  <c r="V1545" i="3" s="1"/>
  <c r="S1545" i="3"/>
  <c r="T1545" i="3" s="1"/>
  <c r="X1544" i="3"/>
  <c r="W1544" i="3"/>
  <c r="U1544" i="3"/>
  <c r="V1544" i="3" s="1"/>
  <c r="S1544" i="3"/>
  <c r="T1544" i="3" s="1"/>
  <c r="X817" i="3"/>
  <c r="W817" i="3"/>
  <c r="U817" i="3"/>
  <c r="V817" i="3" s="1"/>
  <c r="S817" i="3"/>
  <c r="T817" i="3" s="1"/>
  <c r="X476" i="3"/>
  <c r="W476" i="3"/>
  <c r="U476" i="3"/>
  <c r="V476" i="3" s="1"/>
  <c r="S476" i="3"/>
  <c r="T476" i="3" s="1"/>
  <c r="X1543" i="3"/>
  <c r="W1543" i="3"/>
  <c r="U1543" i="3"/>
  <c r="V1543" i="3" s="1"/>
  <c r="S1543" i="3"/>
  <c r="T1543" i="3" s="1"/>
  <c r="X1542" i="3"/>
  <c r="W1542" i="3"/>
  <c r="U1542" i="3"/>
  <c r="V1542" i="3" s="1"/>
  <c r="S1542" i="3"/>
  <c r="T1542" i="3" s="1"/>
  <c r="X1541" i="3"/>
  <c r="W1541" i="3"/>
  <c r="U1541" i="3"/>
  <c r="V1541" i="3" s="1"/>
  <c r="S1541" i="3"/>
  <c r="T1541" i="3" s="1"/>
  <c r="X380" i="3"/>
  <c r="W380" i="3"/>
  <c r="U380" i="3"/>
  <c r="V380" i="3" s="1"/>
  <c r="S380" i="3"/>
  <c r="T380" i="3" s="1"/>
  <c r="X611" i="3"/>
  <c r="W611" i="3"/>
  <c r="U611" i="3"/>
  <c r="V611" i="3" s="1"/>
  <c r="S611" i="3"/>
  <c r="T611" i="3" s="1"/>
  <c r="X1228" i="3"/>
  <c r="W1228" i="3"/>
  <c r="U1228" i="3"/>
  <c r="V1228" i="3" s="1"/>
  <c r="S1228" i="3"/>
  <c r="T1228" i="3" s="1"/>
  <c r="X610" i="3"/>
  <c r="W610" i="3"/>
  <c r="U610" i="3"/>
  <c r="V610" i="3" s="1"/>
  <c r="S610" i="3"/>
  <c r="T610" i="3" s="1"/>
  <c r="X202" i="3"/>
  <c r="W202" i="3"/>
  <c r="U202" i="3"/>
  <c r="V202" i="3" s="1"/>
  <c r="S202" i="3"/>
  <c r="T202" i="3" s="1"/>
  <c r="X201" i="3"/>
  <c r="W201" i="3"/>
  <c r="U201" i="3"/>
  <c r="V201" i="3" s="1"/>
  <c r="S201" i="3"/>
  <c r="T201" i="3" s="1"/>
  <c r="X200" i="3"/>
  <c r="W200" i="3"/>
  <c r="U200" i="3"/>
  <c r="V200" i="3" s="1"/>
  <c r="S200" i="3"/>
  <c r="T200" i="3" s="1"/>
  <c r="X199" i="3"/>
  <c r="W199" i="3"/>
  <c r="U199" i="3"/>
  <c r="V199" i="3" s="1"/>
  <c r="S199" i="3"/>
  <c r="T199" i="3" s="1"/>
  <c r="X198" i="3"/>
  <c r="W198" i="3"/>
  <c r="U198" i="3"/>
  <c r="V198" i="3" s="1"/>
  <c r="S198" i="3"/>
  <c r="T198" i="3" s="1"/>
  <c r="X118" i="3"/>
  <c r="W118" i="3"/>
  <c r="U118" i="3"/>
  <c r="V118" i="3" s="1"/>
  <c r="S118" i="3"/>
  <c r="T118" i="3" s="1"/>
  <c r="X1540" i="3"/>
  <c r="W1540" i="3"/>
  <c r="U1540" i="3"/>
  <c r="V1540" i="3" s="1"/>
  <c r="S1540" i="3"/>
  <c r="T1540" i="3" s="1"/>
  <c r="X197" i="3"/>
  <c r="W197" i="3"/>
  <c r="U197" i="3"/>
  <c r="V197" i="3" s="1"/>
  <c r="S197" i="3"/>
  <c r="T197" i="3" s="1"/>
  <c r="X816" i="3"/>
  <c r="W816" i="3"/>
  <c r="U816" i="3"/>
  <c r="V816" i="3" s="1"/>
  <c r="S816" i="3"/>
  <c r="T816" i="3" s="1"/>
  <c r="X962" i="3"/>
  <c r="W962" i="3"/>
  <c r="U962" i="3"/>
  <c r="V962" i="3" s="1"/>
  <c r="S962" i="3"/>
  <c r="T962" i="3" s="1"/>
  <c r="X379" i="3"/>
  <c r="W379" i="3"/>
  <c r="U379" i="3"/>
  <c r="V379" i="3" s="1"/>
  <c r="S379" i="3"/>
  <c r="T379" i="3" s="1"/>
  <c r="X378" i="3"/>
  <c r="W378" i="3"/>
  <c r="U378" i="3"/>
  <c r="V378" i="3" s="1"/>
  <c r="S378" i="3"/>
  <c r="T378" i="3" s="1"/>
  <c r="X117" i="3"/>
  <c r="W117" i="3"/>
  <c r="U117" i="3"/>
  <c r="V117" i="3" s="1"/>
  <c r="S117" i="3"/>
  <c r="T117" i="3" s="1"/>
  <c r="X196" i="3"/>
  <c r="W196" i="3"/>
  <c r="U196" i="3"/>
  <c r="V196" i="3" s="1"/>
  <c r="S196" i="3"/>
  <c r="T196" i="3" s="1"/>
  <c r="X1227" i="3"/>
  <c r="W1227" i="3"/>
  <c r="U1227" i="3"/>
  <c r="V1227" i="3" s="1"/>
  <c r="S1227" i="3"/>
  <c r="T1227" i="3" s="1"/>
  <c r="X1226" i="3"/>
  <c r="W1226" i="3"/>
  <c r="U1226" i="3"/>
  <c r="V1226" i="3" s="1"/>
  <c r="S1226" i="3"/>
  <c r="T1226" i="3" s="1"/>
  <c r="X195" i="3"/>
  <c r="W195" i="3"/>
  <c r="U195" i="3"/>
  <c r="V195" i="3" s="1"/>
  <c r="S195" i="3"/>
  <c r="T195" i="3" s="1"/>
  <c r="X194" i="3"/>
  <c r="W194" i="3"/>
  <c r="U194" i="3"/>
  <c r="V194" i="3" s="1"/>
  <c r="S194" i="3"/>
  <c r="T194" i="3" s="1"/>
  <c r="X193" i="3"/>
  <c r="W193" i="3"/>
  <c r="U193" i="3"/>
  <c r="V193" i="3" s="1"/>
  <c r="S193" i="3"/>
  <c r="T193" i="3" s="1"/>
  <c r="X192" i="3"/>
  <c r="W192" i="3"/>
  <c r="U192" i="3"/>
  <c r="V192" i="3" s="1"/>
  <c r="S192" i="3"/>
  <c r="T192" i="3" s="1"/>
  <c r="X377" i="3"/>
  <c r="W377" i="3"/>
  <c r="U377" i="3"/>
  <c r="V377" i="3" s="1"/>
  <c r="S377" i="3"/>
  <c r="T377" i="3" s="1"/>
  <c r="X191" i="3"/>
  <c r="W191" i="3"/>
  <c r="U191" i="3"/>
  <c r="V191" i="3" s="1"/>
  <c r="S191" i="3"/>
  <c r="T191" i="3" s="1"/>
  <c r="X1539" i="3"/>
  <c r="W1539" i="3"/>
  <c r="U1539" i="3"/>
  <c r="V1539" i="3" s="1"/>
  <c r="S1539" i="3"/>
  <c r="T1539" i="3" s="1"/>
  <c r="X1538" i="3"/>
  <c r="W1538" i="3"/>
  <c r="U1538" i="3"/>
  <c r="V1538" i="3" s="1"/>
  <c r="S1538" i="3"/>
  <c r="T1538" i="3" s="1"/>
  <c r="X609" i="3"/>
  <c r="W609" i="3"/>
  <c r="U609" i="3"/>
  <c r="V609" i="3" s="1"/>
  <c r="S609" i="3"/>
  <c r="T609" i="3" s="1"/>
  <c r="X608" i="3"/>
  <c r="W608" i="3"/>
  <c r="U608" i="3"/>
  <c r="V608" i="3" s="1"/>
  <c r="S608" i="3"/>
  <c r="T608" i="3" s="1"/>
  <c r="X607" i="3"/>
  <c r="W607" i="3"/>
  <c r="U607" i="3"/>
  <c r="V607" i="3" s="1"/>
  <c r="S607" i="3"/>
  <c r="T607" i="3" s="1"/>
  <c r="X606" i="3"/>
  <c r="W606" i="3"/>
  <c r="U606" i="3"/>
  <c r="V606" i="3" s="1"/>
  <c r="S606" i="3"/>
  <c r="T606" i="3" s="1"/>
  <c r="X605" i="3"/>
  <c r="W605" i="3"/>
  <c r="U605" i="3"/>
  <c r="V605" i="3" s="1"/>
  <c r="S605" i="3"/>
  <c r="T605" i="3" s="1"/>
  <c r="X604" i="3"/>
  <c r="W604" i="3"/>
  <c r="U604" i="3"/>
  <c r="V604" i="3" s="1"/>
  <c r="S604" i="3"/>
  <c r="T604" i="3" s="1"/>
  <c r="X603" i="3"/>
  <c r="W603" i="3"/>
  <c r="U603" i="3"/>
  <c r="V603" i="3" s="1"/>
  <c r="S603" i="3"/>
  <c r="T603" i="3" s="1"/>
  <c r="X602" i="3"/>
  <c r="W602" i="3"/>
  <c r="U602" i="3"/>
  <c r="V602" i="3" s="1"/>
  <c r="S602" i="3"/>
  <c r="T602" i="3" s="1"/>
  <c r="X601" i="3"/>
  <c r="W601" i="3"/>
  <c r="U601" i="3"/>
  <c r="V601" i="3" s="1"/>
  <c r="S601" i="3"/>
  <c r="T601" i="3" s="1"/>
  <c r="X600" i="3"/>
  <c r="W600" i="3"/>
  <c r="U600" i="3"/>
  <c r="V600" i="3" s="1"/>
  <c r="S600" i="3"/>
  <c r="T600" i="3" s="1"/>
  <c r="X599" i="3"/>
  <c r="W599" i="3"/>
  <c r="U599" i="3"/>
  <c r="V599" i="3" s="1"/>
  <c r="S599" i="3"/>
  <c r="T599" i="3" s="1"/>
  <c r="X376" i="3"/>
  <c r="W376" i="3"/>
  <c r="U376" i="3"/>
  <c r="V376" i="3" s="1"/>
  <c r="S376" i="3"/>
  <c r="T376" i="3" s="1"/>
  <c r="X475" i="3"/>
  <c r="W475" i="3"/>
  <c r="U475" i="3"/>
  <c r="V475" i="3" s="1"/>
  <c r="S475" i="3"/>
  <c r="T475" i="3" s="1"/>
  <c r="X375" i="3"/>
  <c r="W375" i="3"/>
  <c r="U375" i="3"/>
  <c r="V375" i="3" s="1"/>
  <c r="S375" i="3"/>
  <c r="T375" i="3" s="1"/>
  <c r="X961" i="3"/>
  <c r="W961" i="3"/>
  <c r="U961" i="3"/>
  <c r="V961" i="3" s="1"/>
  <c r="S961" i="3"/>
  <c r="T961" i="3" s="1"/>
  <c r="X1225" i="3"/>
  <c r="W1225" i="3"/>
  <c r="U1225" i="3"/>
  <c r="V1225" i="3" s="1"/>
  <c r="S1225" i="3"/>
  <c r="T1225" i="3" s="1"/>
  <c r="X190" i="3"/>
  <c r="W190" i="3"/>
  <c r="U190" i="3"/>
  <c r="V190" i="3" s="1"/>
  <c r="S190" i="3"/>
  <c r="T190" i="3" s="1"/>
  <c r="X1537" i="3"/>
  <c r="W1537" i="3"/>
  <c r="U1537" i="3"/>
  <c r="V1537" i="3" s="1"/>
  <c r="S1537" i="3"/>
  <c r="T1537" i="3" s="1"/>
  <c r="X960" i="3"/>
  <c r="W960" i="3"/>
  <c r="U960" i="3"/>
  <c r="V960" i="3" s="1"/>
  <c r="S960" i="3"/>
  <c r="T960" i="3" s="1"/>
  <c r="X116" i="3"/>
  <c r="W116" i="3"/>
  <c r="U116" i="3"/>
  <c r="V116" i="3" s="1"/>
  <c r="S116" i="3"/>
  <c r="T116" i="3" s="1"/>
  <c r="X189" i="3"/>
  <c r="W189" i="3"/>
  <c r="U189" i="3"/>
  <c r="V189" i="3" s="1"/>
  <c r="S189" i="3"/>
  <c r="T189" i="3" s="1"/>
  <c r="X1224" i="3"/>
  <c r="W1224" i="3"/>
  <c r="U1224" i="3"/>
  <c r="V1224" i="3" s="1"/>
  <c r="S1224" i="3"/>
  <c r="T1224" i="3" s="1"/>
  <c r="X1223" i="3"/>
  <c r="W1223" i="3"/>
  <c r="U1223" i="3"/>
  <c r="V1223" i="3" s="1"/>
  <c r="S1223" i="3"/>
  <c r="T1223" i="3" s="1"/>
  <c r="X474" i="3"/>
  <c r="W474" i="3"/>
  <c r="U474" i="3"/>
  <c r="V474" i="3" s="1"/>
  <c r="S474" i="3"/>
  <c r="T474" i="3" s="1"/>
  <c r="X188" i="3"/>
  <c r="W188" i="3"/>
  <c r="U188" i="3"/>
  <c r="V188" i="3" s="1"/>
  <c r="S188" i="3"/>
  <c r="T188" i="3" s="1"/>
  <c r="X187" i="3"/>
  <c r="W187" i="3"/>
  <c r="U187" i="3"/>
  <c r="V187" i="3" s="1"/>
  <c r="S187" i="3"/>
  <c r="T187" i="3" s="1"/>
  <c r="X186" i="3"/>
  <c r="W186" i="3"/>
  <c r="U186" i="3"/>
  <c r="V186" i="3" s="1"/>
  <c r="S186" i="3"/>
  <c r="T186" i="3" s="1"/>
  <c r="X1536" i="3"/>
  <c r="W1536" i="3"/>
  <c r="U1536" i="3"/>
  <c r="V1536" i="3" s="1"/>
  <c r="S1536" i="3"/>
  <c r="T1536" i="3" s="1"/>
  <c r="X115" i="3"/>
  <c r="W115" i="3"/>
  <c r="U115" i="3"/>
  <c r="V115" i="3" s="1"/>
  <c r="S115" i="3"/>
  <c r="T115" i="3" s="1"/>
  <c r="X815" i="3"/>
  <c r="W815" i="3"/>
  <c r="U815" i="3"/>
  <c r="V815" i="3" s="1"/>
  <c r="S815" i="3"/>
  <c r="T815" i="3" s="1"/>
  <c r="X1222" i="3"/>
  <c r="W1222" i="3"/>
  <c r="U1222" i="3"/>
  <c r="V1222" i="3" s="1"/>
  <c r="S1222" i="3"/>
  <c r="T1222" i="3" s="1"/>
  <c r="X1221" i="3"/>
  <c r="W1221" i="3"/>
  <c r="U1221" i="3"/>
  <c r="V1221" i="3" s="1"/>
  <c r="S1221" i="3"/>
  <c r="T1221" i="3" s="1"/>
  <c r="X598" i="3"/>
  <c r="W598" i="3"/>
  <c r="U598" i="3"/>
  <c r="V598" i="3" s="1"/>
  <c r="S598" i="3"/>
  <c r="T598" i="3" s="1"/>
  <c r="X597" i="3"/>
  <c r="W597" i="3"/>
  <c r="U597" i="3"/>
  <c r="V597" i="3" s="1"/>
  <c r="S597" i="3"/>
  <c r="T597" i="3" s="1"/>
  <c r="X1087" i="3"/>
  <c r="W1087" i="3"/>
  <c r="U1087" i="3"/>
  <c r="V1087" i="3" s="1"/>
  <c r="S1087" i="3"/>
  <c r="T1087" i="3" s="1"/>
  <c r="X1220" i="3"/>
  <c r="W1220" i="3"/>
  <c r="U1220" i="3"/>
  <c r="V1220" i="3" s="1"/>
  <c r="S1220" i="3"/>
  <c r="T1220" i="3" s="1"/>
  <c r="X596" i="3"/>
  <c r="W596" i="3"/>
  <c r="U596" i="3"/>
  <c r="V596" i="3" s="1"/>
  <c r="S596" i="3"/>
  <c r="T596" i="3" s="1"/>
  <c r="X33" i="3"/>
  <c r="W33" i="3"/>
  <c r="U33" i="3"/>
  <c r="V33" i="3" s="1"/>
  <c r="S33" i="3"/>
  <c r="T33" i="3" s="1"/>
  <c r="X595" i="3"/>
  <c r="W595" i="3"/>
  <c r="U595" i="3"/>
  <c r="V595" i="3" s="1"/>
  <c r="S595" i="3"/>
  <c r="T595" i="3" s="1"/>
  <c r="X1219" i="3"/>
  <c r="W1219" i="3"/>
  <c r="U1219" i="3"/>
  <c r="V1219" i="3" s="1"/>
  <c r="S1219" i="3"/>
  <c r="T1219" i="3" s="1"/>
  <c r="X1218" i="3"/>
  <c r="W1218" i="3"/>
  <c r="U1218" i="3"/>
  <c r="V1218" i="3" s="1"/>
  <c r="S1218" i="3"/>
  <c r="T1218" i="3" s="1"/>
  <c r="X1217" i="3"/>
  <c r="W1217" i="3"/>
  <c r="U1217" i="3"/>
  <c r="V1217" i="3" s="1"/>
  <c r="S1217" i="3"/>
  <c r="T1217" i="3" s="1"/>
  <c r="X114" i="3"/>
  <c r="W114" i="3"/>
  <c r="U114" i="3"/>
  <c r="V114" i="3" s="1"/>
  <c r="S114" i="3"/>
  <c r="T114" i="3" s="1"/>
  <c r="X959" i="3"/>
  <c r="W959" i="3"/>
  <c r="U959" i="3"/>
  <c r="V959" i="3" s="1"/>
  <c r="S959" i="3"/>
  <c r="T959" i="3" s="1"/>
  <c r="X958" i="3"/>
  <c r="W958" i="3"/>
  <c r="U958" i="3"/>
  <c r="V958" i="3" s="1"/>
  <c r="S958" i="3"/>
  <c r="T958" i="3" s="1"/>
  <c r="X957" i="3"/>
  <c r="W957" i="3"/>
  <c r="U957" i="3"/>
  <c r="V957" i="3" s="1"/>
  <c r="S957" i="3"/>
  <c r="T957" i="3" s="1"/>
  <c r="X374" i="3"/>
  <c r="W374" i="3"/>
  <c r="U374" i="3"/>
  <c r="V374" i="3" s="1"/>
  <c r="S374" i="3"/>
  <c r="T374" i="3" s="1"/>
  <c r="X1086" i="3"/>
  <c r="W1086" i="3"/>
  <c r="U1086" i="3"/>
  <c r="V1086" i="3" s="1"/>
  <c r="S1086" i="3"/>
  <c r="T1086" i="3" s="1"/>
  <c r="X1085" i="3"/>
  <c r="W1085" i="3"/>
  <c r="U1085" i="3"/>
  <c r="V1085" i="3" s="1"/>
  <c r="S1085" i="3"/>
  <c r="T1085" i="3" s="1"/>
  <c r="X1216" i="3"/>
  <c r="W1216" i="3"/>
  <c r="U1216" i="3"/>
  <c r="V1216" i="3" s="1"/>
  <c r="S1216" i="3"/>
  <c r="T1216" i="3" s="1"/>
  <c r="X373" i="3"/>
  <c r="W373" i="3"/>
  <c r="U373" i="3"/>
  <c r="V373" i="3" s="1"/>
  <c r="S373" i="3"/>
  <c r="T373" i="3" s="1"/>
  <c r="X1084" i="3"/>
  <c r="W1084" i="3"/>
  <c r="U1084" i="3"/>
  <c r="V1084" i="3" s="1"/>
  <c r="S1084" i="3"/>
  <c r="T1084" i="3" s="1"/>
  <c r="X1535" i="3"/>
  <c r="W1535" i="3"/>
  <c r="U1535" i="3"/>
  <c r="V1535" i="3" s="1"/>
  <c r="S1535" i="3"/>
  <c r="T1535" i="3" s="1"/>
  <c r="X372" i="3"/>
  <c r="W372" i="3"/>
  <c r="U372" i="3"/>
  <c r="V372" i="3" s="1"/>
  <c r="S372" i="3"/>
  <c r="T372" i="3" s="1"/>
  <c r="X594" i="3"/>
  <c r="W594" i="3"/>
  <c r="U594" i="3"/>
  <c r="V594" i="3" s="1"/>
  <c r="S594" i="3"/>
  <c r="T594" i="3" s="1"/>
  <c r="X1534" i="3"/>
  <c r="W1534" i="3"/>
  <c r="U1534" i="3"/>
  <c r="V1534" i="3" s="1"/>
  <c r="S1534" i="3"/>
  <c r="T1534" i="3" s="1"/>
  <c r="X1083" i="3"/>
  <c r="W1083" i="3"/>
  <c r="U1083" i="3"/>
  <c r="V1083" i="3" s="1"/>
  <c r="S1083" i="3"/>
  <c r="T1083" i="3" s="1"/>
  <c r="X814" i="3"/>
  <c r="W814" i="3"/>
  <c r="U814" i="3"/>
  <c r="V814" i="3" s="1"/>
  <c r="S814" i="3"/>
  <c r="T814" i="3" s="1"/>
  <c r="X813" i="3"/>
  <c r="W813" i="3"/>
  <c r="U813" i="3"/>
  <c r="V813" i="3" s="1"/>
  <c r="S813" i="3"/>
  <c r="T813" i="3" s="1"/>
  <c r="X1533" i="3"/>
  <c r="W1533" i="3"/>
  <c r="U1533" i="3"/>
  <c r="V1533" i="3" s="1"/>
  <c r="S1533" i="3"/>
  <c r="T1533" i="3" s="1"/>
  <c r="X1532" i="3"/>
  <c r="W1532" i="3"/>
  <c r="U1532" i="3"/>
  <c r="V1532" i="3" s="1"/>
  <c r="S1532" i="3"/>
  <c r="T1532" i="3" s="1"/>
  <c r="X1082" i="3"/>
  <c r="W1082" i="3"/>
  <c r="U1082" i="3"/>
  <c r="V1082" i="3" s="1"/>
  <c r="S1082" i="3"/>
  <c r="T1082" i="3" s="1"/>
  <c r="X956" i="3"/>
  <c r="W956" i="3"/>
  <c r="U956" i="3"/>
  <c r="V956" i="3" s="1"/>
  <c r="S956" i="3"/>
  <c r="T956" i="3" s="1"/>
  <c r="X1531" i="3"/>
  <c r="W1531" i="3"/>
  <c r="U1531" i="3"/>
  <c r="V1531" i="3" s="1"/>
  <c r="S1531" i="3"/>
  <c r="T1531" i="3" s="1"/>
  <c r="X1530" i="3"/>
  <c r="W1530" i="3"/>
  <c r="U1530" i="3"/>
  <c r="V1530" i="3" s="1"/>
  <c r="S1530" i="3"/>
  <c r="T1530" i="3" s="1"/>
  <c r="X32" i="3"/>
  <c r="W32" i="3"/>
  <c r="U32" i="3"/>
  <c r="V32" i="3" s="1"/>
  <c r="S32" i="3"/>
  <c r="T32" i="3" s="1"/>
  <c r="X185" i="3"/>
  <c r="W185" i="3"/>
  <c r="U185" i="3"/>
  <c r="V185" i="3" s="1"/>
  <c r="S185" i="3"/>
  <c r="T185" i="3" s="1"/>
  <c r="X1215" i="3"/>
  <c r="W1215" i="3"/>
  <c r="U1215" i="3"/>
  <c r="V1215" i="3" s="1"/>
  <c r="S1215" i="3"/>
  <c r="T1215" i="3" s="1"/>
  <c r="X1529" i="3"/>
  <c r="W1529" i="3"/>
  <c r="U1529" i="3"/>
  <c r="V1529" i="3" s="1"/>
  <c r="S1529" i="3"/>
  <c r="T1529" i="3" s="1"/>
  <c r="X1214" i="3"/>
  <c r="W1214" i="3"/>
  <c r="U1214" i="3"/>
  <c r="V1214" i="3" s="1"/>
  <c r="S1214" i="3"/>
  <c r="T1214" i="3" s="1"/>
  <c r="X812" i="3"/>
  <c r="W812" i="3"/>
  <c r="U812" i="3"/>
  <c r="V812" i="3" s="1"/>
  <c r="S812" i="3"/>
  <c r="T812" i="3" s="1"/>
  <c r="X113" i="3"/>
  <c r="W113" i="3"/>
  <c r="U113" i="3"/>
  <c r="V113" i="3" s="1"/>
  <c r="S113" i="3"/>
  <c r="T113" i="3" s="1"/>
  <c r="X31" i="3"/>
  <c r="W31" i="3"/>
  <c r="U31" i="3"/>
  <c r="V31" i="3" s="1"/>
  <c r="S31" i="3"/>
  <c r="T31" i="3" s="1"/>
  <c r="X1213" i="3"/>
  <c r="W1213" i="3"/>
  <c r="U1213" i="3"/>
  <c r="V1213" i="3" s="1"/>
  <c r="S1213" i="3"/>
  <c r="T1213" i="3" s="1"/>
  <c r="X473" i="3"/>
  <c r="W473" i="3"/>
  <c r="U473" i="3"/>
  <c r="V473" i="3" s="1"/>
  <c r="S473" i="3"/>
  <c r="T473" i="3" s="1"/>
  <c r="X472" i="3"/>
  <c r="W472" i="3"/>
  <c r="U472" i="3"/>
  <c r="V472" i="3" s="1"/>
  <c r="S472" i="3"/>
  <c r="T472" i="3" s="1"/>
  <c r="X1528" i="3"/>
  <c r="W1528" i="3"/>
  <c r="U1528" i="3"/>
  <c r="V1528" i="3" s="1"/>
  <c r="S1528" i="3"/>
  <c r="T1528" i="3" s="1"/>
  <c r="X1527" i="3"/>
  <c r="W1527" i="3"/>
  <c r="U1527" i="3"/>
  <c r="V1527" i="3" s="1"/>
  <c r="S1527" i="3"/>
  <c r="T1527" i="3" s="1"/>
  <c r="X1526" i="3"/>
  <c r="W1526" i="3"/>
  <c r="U1526" i="3"/>
  <c r="V1526" i="3" s="1"/>
  <c r="S1526" i="3"/>
  <c r="T1526" i="3" s="1"/>
  <c r="X1525" i="3"/>
  <c r="W1525" i="3"/>
  <c r="U1525" i="3"/>
  <c r="V1525" i="3" s="1"/>
  <c r="S1525" i="3"/>
  <c r="T1525" i="3" s="1"/>
  <c r="X1524" i="3"/>
  <c r="W1524" i="3"/>
  <c r="U1524" i="3"/>
  <c r="V1524" i="3" s="1"/>
  <c r="S1524" i="3"/>
  <c r="T1524" i="3" s="1"/>
  <c r="X1523" i="3"/>
  <c r="W1523" i="3"/>
  <c r="U1523" i="3"/>
  <c r="V1523" i="3" s="1"/>
  <c r="S1523" i="3"/>
  <c r="T1523" i="3" s="1"/>
  <c r="X371" i="3"/>
  <c r="W371" i="3"/>
  <c r="U371" i="3"/>
  <c r="V371" i="3" s="1"/>
  <c r="S371" i="3"/>
  <c r="T371" i="3" s="1"/>
  <c r="X1522" i="3"/>
  <c r="W1522" i="3"/>
  <c r="U1522" i="3"/>
  <c r="V1522" i="3" s="1"/>
  <c r="S1522" i="3"/>
  <c r="T1522" i="3" s="1"/>
  <c r="X1521" i="3"/>
  <c r="W1521" i="3"/>
  <c r="U1521" i="3"/>
  <c r="V1521" i="3" s="1"/>
  <c r="S1521" i="3"/>
  <c r="T1521" i="3" s="1"/>
  <c r="X1520" i="3"/>
  <c r="W1520" i="3"/>
  <c r="U1520" i="3"/>
  <c r="V1520" i="3" s="1"/>
  <c r="S1520" i="3"/>
  <c r="T1520" i="3" s="1"/>
  <c r="X1519" i="3"/>
  <c r="W1519" i="3"/>
  <c r="U1519" i="3"/>
  <c r="V1519" i="3" s="1"/>
  <c r="S1519" i="3"/>
  <c r="T1519" i="3" s="1"/>
  <c r="X30" i="3"/>
  <c r="W30" i="3"/>
  <c r="U30" i="3"/>
  <c r="V30" i="3" s="1"/>
  <c r="S30" i="3"/>
  <c r="T30" i="3" s="1"/>
  <c r="X471" i="3"/>
  <c r="W471" i="3"/>
  <c r="U471" i="3"/>
  <c r="V471" i="3" s="1"/>
  <c r="S471" i="3"/>
  <c r="T471" i="3" s="1"/>
  <c r="X1518" i="3"/>
  <c r="W1518" i="3"/>
  <c r="U1518" i="3"/>
  <c r="V1518" i="3" s="1"/>
  <c r="S1518" i="3"/>
  <c r="T1518" i="3" s="1"/>
  <c r="X1517" i="3"/>
  <c r="W1517" i="3"/>
  <c r="U1517" i="3"/>
  <c r="V1517" i="3" s="1"/>
  <c r="S1517" i="3"/>
  <c r="T1517" i="3" s="1"/>
  <c r="X1516" i="3"/>
  <c r="W1516" i="3"/>
  <c r="U1516" i="3"/>
  <c r="V1516" i="3" s="1"/>
  <c r="S1516" i="3"/>
  <c r="T1516" i="3" s="1"/>
  <c r="X1515" i="3"/>
  <c r="W1515" i="3"/>
  <c r="U1515" i="3"/>
  <c r="V1515" i="3" s="1"/>
  <c r="S1515" i="3"/>
  <c r="T1515" i="3" s="1"/>
  <c r="X955" i="3"/>
  <c r="W955" i="3"/>
  <c r="U955" i="3"/>
  <c r="V955" i="3" s="1"/>
  <c r="S955" i="3"/>
  <c r="T955" i="3" s="1"/>
  <c r="X1514" i="3"/>
  <c r="W1514" i="3"/>
  <c r="U1514" i="3"/>
  <c r="V1514" i="3" s="1"/>
  <c r="S1514" i="3"/>
  <c r="T1514" i="3" s="1"/>
  <c r="X1212" i="3"/>
  <c r="W1212" i="3"/>
  <c r="U1212" i="3"/>
  <c r="V1212" i="3" s="1"/>
  <c r="S1212" i="3"/>
  <c r="T1212" i="3" s="1"/>
  <c r="X593" i="3"/>
  <c r="W593" i="3"/>
  <c r="U593" i="3"/>
  <c r="V593" i="3" s="1"/>
  <c r="S593" i="3"/>
  <c r="T593" i="3" s="1"/>
  <c r="X29" i="3"/>
  <c r="W29" i="3"/>
  <c r="U29" i="3"/>
  <c r="V29" i="3" s="1"/>
  <c r="S29" i="3"/>
  <c r="T29" i="3" s="1"/>
  <c r="X28" i="3"/>
  <c r="W28" i="3"/>
  <c r="U28" i="3"/>
  <c r="V28" i="3" s="1"/>
  <c r="S28" i="3"/>
  <c r="T28" i="3" s="1"/>
  <c r="X1081" i="3"/>
  <c r="W1081" i="3"/>
  <c r="U1081" i="3"/>
  <c r="V1081" i="3" s="1"/>
  <c r="S1081" i="3"/>
  <c r="T1081" i="3" s="1"/>
  <c r="X27" i="3"/>
  <c r="W27" i="3"/>
  <c r="U27" i="3"/>
  <c r="V27" i="3" s="1"/>
  <c r="S27" i="3"/>
  <c r="T27" i="3" s="1"/>
  <c r="X370" i="3"/>
  <c r="W370" i="3"/>
  <c r="U370" i="3"/>
  <c r="V370" i="3" s="1"/>
  <c r="S370" i="3"/>
  <c r="T370" i="3" s="1"/>
  <c r="X592" i="3"/>
  <c r="W592" i="3"/>
  <c r="U592" i="3"/>
  <c r="V592" i="3" s="1"/>
  <c r="S592" i="3"/>
  <c r="T592" i="3" s="1"/>
  <c r="X112" i="3"/>
  <c r="W112" i="3"/>
  <c r="U112" i="3"/>
  <c r="V112" i="3" s="1"/>
  <c r="S112" i="3"/>
  <c r="T112" i="3" s="1"/>
  <c r="X111" i="3"/>
  <c r="W111" i="3"/>
  <c r="U111" i="3"/>
  <c r="V111" i="3" s="1"/>
  <c r="S111" i="3"/>
  <c r="T111" i="3" s="1"/>
  <c r="X369" i="3"/>
  <c r="W369" i="3"/>
  <c r="U369" i="3"/>
  <c r="V369" i="3" s="1"/>
  <c r="S369" i="3"/>
  <c r="T369" i="3" s="1"/>
  <c r="X1211" i="3"/>
  <c r="W1211" i="3"/>
  <c r="U1211" i="3"/>
  <c r="V1211" i="3" s="1"/>
  <c r="S1211" i="3"/>
  <c r="T1211" i="3" s="1"/>
  <c r="X368" i="3"/>
  <c r="W368" i="3"/>
  <c r="U368" i="3"/>
  <c r="V368" i="3" s="1"/>
  <c r="S368" i="3"/>
  <c r="T368" i="3" s="1"/>
  <c r="X591" i="3"/>
  <c r="W591" i="3"/>
  <c r="U591" i="3"/>
  <c r="V591" i="3" s="1"/>
  <c r="S591" i="3"/>
  <c r="T591" i="3" s="1"/>
  <c r="X1210" i="3"/>
  <c r="W1210" i="3"/>
  <c r="U1210" i="3"/>
  <c r="V1210" i="3" s="1"/>
  <c r="S1210" i="3"/>
  <c r="T1210" i="3" s="1"/>
  <c r="X1513" i="3"/>
  <c r="W1513" i="3"/>
  <c r="U1513" i="3"/>
  <c r="V1513" i="3" s="1"/>
  <c r="S1513" i="3"/>
  <c r="T1513" i="3" s="1"/>
  <c r="X1512" i="3"/>
  <c r="W1512" i="3"/>
  <c r="U1512" i="3"/>
  <c r="V1512" i="3" s="1"/>
  <c r="S1512" i="3"/>
  <c r="T1512" i="3" s="1"/>
  <c r="X1511" i="3"/>
  <c r="W1511" i="3"/>
  <c r="U1511" i="3"/>
  <c r="V1511" i="3" s="1"/>
  <c r="S1511" i="3"/>
  <c r="T1511" i="3" s="1"/>
  <c r="X1080" i="3"/>
  <c r="W1080" i="3"/>
  <c r="U1080" i="3"/>
  <c r="V1080" i="3" s="1"/>
  <c r="S1080" i="3"/>
  <c r="T1080" i="3" s="1"/>
  <c r="X1209" i="3"/>
  <c r="W1209" i="3"/>
  <c r="U1209" i="3"/>
  <c r="V1209" i="3" s="1"/>
  <c r="S1209" i="3"/>
  <c r="T1209" i="3" s="1"/>
  <c r="X811" i="3"/>
  <c r="W811" i="3"/>
  <c r="U811" i="3"/>
  <c r="V811" i="3" s="1"/>
  <c r="S811" i="3"/>
  <c r="T811" i="3" s="1"/>
  <c r="X1208" i="3"/>
  <c r="W1208" i="3"/>
  <c r="U1208" i="3"/>
  <c r="V1208" i="3" s="1"/>
  <c r="S1208" i="3"/>
  <c r="T1208" i="3" s="1"/>
  <c r="X1079" i="3"/>
  <c r="W1079" i="3"/>
  <c r="U1079" i="3"/>
  <c r="V1079" i="3" s="1"/>
  <c r="S1079" i="3"/>
  <c r="T1079" i="3" s="1"/>
  <c r="X1510" i="3"/>
  <c r="W1510" i="3"/>
  <c r="U1510" i="3"/>
  <c r="V1510" i="3" s="1"/>
  <c r="S1510" i="3"/>
  <c r="T1510" i="3" s="1"/>
  <c r="X1207" i="3"/>
  <c r="W1207" i="3"/>
  <c r="U1207" i="3"/>
  <c r="V1207" i="3" s="1"/>
  <c r="S1207" i="3"/>
  <c r="T1207" i="3" s="1"/>
  <c r="X470" i="3"/>
  <c r="W470" i="3"/>
  <c r="U470" i="3"/>
  <c r="V470" i="3" s="1"/>
  <c r="S470" i="3"/>
  <c r="T470" i="3" s="1"/>
  <c r="X590" i="3"/>
  <c r="W590" i="3"/>
  <c r="U590" i="3"/>
  <c r="V590" i="3" s="1"/>
  <c r="S590" i="3"/>
  <c r="T590" i="3" s="1"/>
  <c r="X1509" i="3"/>
  <c r="W1509" i="3"/>
  <c r="U1509" i="3"/>
  <c r="V1509" i="3" s="1"/>
  <c r="S1509" i="3"/>
  <c r="T1509" i="3" s="1"/>
  <c r="X1206" i="3"/>
  <c r="W1206" i="3"/>
  <c r="U1206" i="3"/>
  <c r="V1206" i="3" s="1"/>
  <c r="S1206" i="3"/>
  <c r="T1206" i="3" s="1"/>
  <c r="X1205" i="3"/>
  <c r="W1205" i="3"/>
  <c r="U1205" i="3"/>
  <c r="V1205" i="3" s="1"/>
  <c r="S1205" i="3"/>
  <c r="T1205" i="3" s="1"/>
  <c r="X367" i="3"/>
  <c r="W367" i="3"/>
  <c r="U367" i="3"/>
  <c r="V367" i="3" s="1"/>
  <c r="S367" i="3"/>
  <c r="T367" i="3" s="1"/>
  <c r="X810" i="3"/>
  <c r="W810" i="3"/>
  <c r="U810" i="3"/>
  <c r="V810" i="3" s="1"/>
  <c r="S810" i="3"/>
  <c r="T810" i="3" s="1"/>
  <c r="X366" i="3"/>
  <c r="W366" i="3"/>
  <c r="U366" i="3"/>
  <c r="V366" i="3" s="1"/>
  <c r="S366" i="3"/>
  <c r="T366" i="3" s="1"/>
  <c r="X110" i="3"/>
  <c r="W110" i="3"/>
  <c r="U110" i="3"/>
  <c r="V110" i="3" s="1"/>
  <c r="S110" i="3"/>
  <c r="T110" i="3" s="1"/>
  <c r="X589" i="3"/>
  <c r="W589" i="3"/>
  <c r="U589" i="3"/>
  <c r="V589" i="3" s="1"/>
  <c r="S589" i="3"/>
  <c r="T589" i="3" s="1"/>
  <c r="X809" i="3"/>
  <c r="W809" i="3"/>
  <c r="U809" i="3"/>
  <c r="V809" i="3" s="1"/>
  <c r="S809" i="3"/>
  <c r="T809" i="3" s="1"/>
  <c r="X109" i="3"/>
  <c r="W109" i="3"/>
  <c r="U109" i="3"/>
  <c r="V109" i="3" s="1"/>
  <c r="S109" i="3"/>
  <c r="T109" i="3" s="1"/>
  <c r="X954" i="3"/>
  <c r="W954" i="3"/>
  <c r="U954" i="3"/>
  <c r="V954" i="3" s="1"/>
  <c r="S954" i="3"/>
  <c r="T954" i="3" s="1"/>
  <c r="X1078" i="3"/>
  <c r="W1078" i="3"/>
  <c r="U1078" i="3"/>
  <c r="V1078" i="3" s="1"/>
  <c r="S1078" i="3"/>
  <c r="T1078" i="3" s="1"/>
  <c r="X588" i="3"/>
  <c r="W588" i="3"/>
  <c r="U588" i="3"/>
  <c r="V588" i="3" s="1"/>
  <c r="S588" i="3"/>
  <c r="T588" i="3" s="1"/>
  <c r="X184" i="3"/>
  <c r="W184" i="3"/>
  <c r="U184" i="3"/>
  <c r="V184" i="3" s="1"/>
  <c r="S184" i="3"/>
  <c r="T184" i="3" s="1"/>
  <c r="X1204" i="3"/>
  <c r="W1204" i="3"/>
  <c r="U1204" i="3"/>
  <c r="V1204" i="3" s="1"/>
  <c r="S1204" i="3"/>
  <c r="T1204" i="3" s="1"/>
  <c r="X26" i="3"/>
  <c r="W26" i="3"/>
  <c r="U26" i="3"/>
  <c r="V26" i="3" s="1"/>
  <c r="S26" i="3"/>
  <c r="T26" i="3" s="1"/>
  <c r="X365" i="3"/>
  <c r="W365" i="3"/>
  <c r="U365" i="3"/>
  <c r="V365" i="3" s="1"/>
  <c r="S365" i="3"/>
  <c r="T365" i="3" s="1"/>
  <c r="X1203" i="3"/>
  <c r="W1203" i="3"/>
  <c r="U1203" i="3"/>
  <c r="V1203" i="3" s="1"/>
  <c r="S1203" i="3"/>
  <c r="T1203" i="3" s="1"/>
  <c r="X108" i="3"/>
  <c r="W108" i="3"/>
  <c r="U108" i="3"/>
  <c r="V108" i="3" s="1"/>
  <c r="S108" i="3"/>
  <c r="T108" i="3" s="1"/>
  <c r="X1202" i="3"/>
  <c r="W1202" i="3"/>
  <c r="U1202" i="3"/>
  <c r="V1202" i="3" s="1"/>
  <c r="S1202" i="3"/>
  <c r="T1202" i="3" s="1"/>
  <c r="X808" i="3"/>
  <c r="W808" i="3"/>
  <c r="U808" i="3"/>
  <c r="V808" i="3" s="1"/>
  <c r="S808" i="3"/>
  <c r="T808" i="3" s="1"/>
  <c r="X1201" i="3"/>
  <c r="W1201" i="3"/>
  <c r="U1201" i="3"/>
  <c r="V1201" i="3" s="1"/>
  <c r="S1201" i="3"/>
  <c r="T1201" i="3" s="1"/>
  <c r="X107" i="3"/>
  <c r="W107" i="3"/>
  <c r="U107" i="3"/>
  <c r="V107" i="3" s="1"/>
  <c r="S107" i="3"/>
  <c r="T107" i="3" s="1"/>
  <c r="X469" i="3"/>
  <c r="W469" i="3"/>
  <c r="U469" i="3"/>
  <c r="V469" i="3" s="1"/>
  <c r="S469" i="3"/>
  <c r="T469" i="3" s="1"/>
  <c r="X1200" i="3"/>
  <c r="W1200" i="3"/>
  <c r="U1200" i="3"/>
  <c r="V1200" i="3" s="1"/>
  <c r="S1200" i="3"/>
  <c r="T1200" i="3" s="1"/>
  <c r="X1199" i="3"/>
  <c r="W1199" i="3"/>
  <c r="U1199" i="3"/>
  <c r="V1199" i="3" s="1"/>
  <c r="S1199" i="3"/>
  <c r="T1199" i="3" s="1"/>
  <c r="X1508" i="3"/>
  <c r="W1508" i="3"/>
  <c r="U1508" i="3"/>
  <c r="V1508" i="3" s="1"/>
  <c r="S1508" i="3"/>
  <c r="T1508" i="3" s="1"/>
  <c r="X1198" i="3"/>
  <c r="W1198" i="3"/>
  <c r="U1198" i="3"/>
  <c r="V1198" i="3" s="1"/>
  <c r="S1198" i="3"/>
  <c r="T1198" i="3" s="1"/>
  <c r="X1507" i="3"/>
  <c r="W1507" i="3"/>
  <c r="U1507" i="3"/>
  <c r="V1507" i="3" s="1"/>
  <c r="S1507" i="3"/>
  <c r="T1507" i="3" s="1"/>
  <c r="X1197" i="3"/>
  <c r="W1197" i="3"/>
  <c r="U1197" i="3"/>
  <c r="V1197" i="3" s="1"/>
  <c r="S1197" i="3"/>
  <c r="T1197" i="3" s="1"/>
  <c r="X1196" i="3"/>
  <c r="W1196" i="3"/>
  <c r="U1196" i="3"/>
  <c r="V1196" i="3" s="1"/>
  <c r="S1196" i="3"/>
  <c r="T1196" i="3" s="1"/>
  <c r="X1195" i="3"/>
  <c r="W1195" i="3"/>
  <c r="U1195" i="3"/>
  <c r="V1195" i="3" s="1"/>
  <c r="S1195" i="3"/>
  <c r="T1195" i="3" s="1"/>
  <c r="X1194" i="3"/>
  <c r="W1194" i="3"/>
  <c r="U1194" i="3"/>
  <c r="V1194" i="3" s="1"/>
  <c r="S1194" i="3"/>
  <c r="T1194" i="3" s="1"/>
  <c r="X1506" i="3"/>
  <c r="W1506" i="3"/>
  <c r="U1506" i="3"/>
  <c r="V1506" i="3" s="1"/>
  <c r="S1506" i="3"/>
  <c r="T1506" i="3" s="1"/>
  <c r="X587" i="3"/>
  <c r="W587" i="3"/>
  <c r="U587" i="3"/>
  <c r="V587" i="3" s="1"/>
  <c r="S587" i="3"/>
  <c r="T587" i="3" s="1"/>
  <c r="X1193" i="3"/>
  <c r="W1193" i="3"/>
  <c r="U1193" i="3"/>
  <c r="V1193" i="3" s="1"/>
  <c r="S1193" i="3"/>
  <c r="T1193" i="3" s="1"/>
  <c r="X586" i="3"/>
  <c r="W586" i="3"/>
  <c r="U586" i="3"/>
  <c r="V586" i="3" s="1"/>
  <c r="S586" i="3"/>
  <c r="T586" i="3" s="1"/>
  <c r="X1192" i="3"/>
  <c r="W1192" i="3"/>
  <c r="U1192" i="3"/>
  <c r="V1192" i="3" s="1"/>
  <c r="S1192" i="3"/>
  <c r="T1192" i="3" s="1"/>
  <c r="X1191" i="3"/>
  <c r="W1191" i="3"/>
  <c r="U1191" i="3"/>
  <c r="V1191" i="3" s="1"/>
  <c r="S1191" i="3"/>
  <c r="T1191" i="3" s="1"/>
  <c r="X807" i="3"/>
  <c r="W807" i="3"/>
  <c r="U807" i="3"/>
  <c r="V807" i="3" s="1"/>
  <c r="S807" i="3"/>
  <c r="T807" i="3" s="1"/>
  <c r="X1505" i="3"/>
  <c r="W1505" i="3"/>
  <c r="U1505" i="3"/>
  <c r="V1505" i="3" s="1"/>
  <c r="S1505" i="3"/>
  <c r="T1505" i="3" s="1"/>
  <c r="X468" i="3"/>
  <c r="W468" i="3"/>
  <c r="U468" i="3"/>
  <c r="V468" i="3" s="1"/>
  <c r="S468" i="3"/>
  <c r="T468" i="3" s="1"/>
  <c r="X106" i="3"/>
  <c r="W106" i="3"/>
  <c r="U106" i="3"/>
  <c r="V106" i="3" s="1"/>
  <c r="S106" i="3"/>
  <c r="T106" i="3" s="1"/>
  <c r="X1504" i="3"/>
  <c r="W1504" i="3"/>
  <c r="U1504" i="3"/>
  <c r="V1504" i="3" s="1"/>
  <c r="S1504" i="3"/>
  <c r="T1504" i="3" s="1"/>
  <c r="X1503" i="3"/>
  <c r="W1503" i="3"/>
  <c r="U1503" i="3"/>
  <c r="V1503" i="3" s="1"/>
  <c r="S1503" i="3"/>
  <c r="T1503" i="3" s="1"/>
  <c r="X1502" i="3"/>
  <c r="W1502" i="3"/>
  <c r="U1502" i="3"/>
  <c r="V1502" i="3" s="1"/>
  <c r="S1502" i="3"/>
  <c r="T1502" i="3" s="1"/>
  <c r="X1501" i="3"/>
  <c r="W1501" i="3"/>
  <c r="U1501" i="3"/>
  <c r="V1501" i="3" s="1"/>
  <c r="S1501" i="3"/>
  <c r="T1501" i="3" s="1"/>
  <c r="X1500" i="3"/>
  <c r="W1500" i="3"/>
  <c r="U1500" i="3"/>
  <c r="V1500" i="3" s="1"/>
  <c r="S1500" i="3"/>
  <c r="T1500" i="3" s="1"/>
  <c r="X585" i="3"/>
  <c r="W585" i="3"/>
  <c r="U585" i="3"/>
  <c r="V585" i="3" s="1"/>
  <c r="S585" i="3"/>
  <c r="T585" i="3" s="1"/>
  <c r="X1036" i="3"/>
  <c r="W1036" i="3"/>
  <c r="U1036" i="3"/>
  <c r="V1036" i="3" s="1"/>
  <c r="S1036" i="3"/>
  <c r="T1036" i="3" s="1"/>
  <c r="X953" i="3"/>
  <c r="W953" i="3"/>
  <c r="U953" i="3"/>
  <c r="V953" i="3" s="1"/>
  <c r="S953" i="3"/>
  <c r="T953" i="3" s="1"/>
  <c r="X1499" i="3"/>
  <c r="W1499" i="3"/>
  <c r="U1499" i="3"/>
  <c r="V1499" i="3" s="1"/>
  <c r="S1499" i="3"/>
  <c r="T1499" i="3" s="1"/>
  <c r="X1190" i="3"/>
  <c r="W1190" i="3"/>
  <c r="U1190" i="3"/>
  <c r="V1190" i="3" s="1"/>
  <c r="S1190" i="3"/>
  <c r="T1190" i="3" s="1"/>
  <c r="X1189" i="3"/>
  <c r="W1189" i="3"/>
  <c r="U1189" i="3"/>
  <c r="V1189" i="3" s="1"/>
  <c r="S1189" i="3"/>
  <c r="T1189" i="3" s="1"/>
  <c r="X1188" i="3"/>
  <c r="W1188" i="3"/>
  <c r="U1188" i="3"/>
  <c r="V1188" i="3" s="1"/>
  <c r="S1188" i="3"/>
  <c r="T1188" i="3" s="1"/>
  <c r="X806" i="3"/>
  <c r="W806" i="3"/>
  <c r="U806" i="3"/>
  <c r="V806" i="3" s="1"/>
  <c r="S806" i="3"/>
  <c r="T806" i="3" s="1"/>
  <c r="X805" i="3"/>
  <c r="W805" i="3"/>
  <c r="U805" i="3"/>
  <c r="V805" i="3" s="1"/>
  <c r="S805" i="3"/>
  <c r="T805" i="3" s="1"/>
  <c r="X583" i="3"/>
  <c r="W583" i="3"/>
  <c r="U583" i="3"/>
  <c r="V583" i="3" s="1"/>
  <c r="S583" i="3"/>
  <c r="T583" i="3" s="1"/>
  <c r="X952" i="3"/>
  <c r="W952" i="3"/>
  <c r="U952" i="3"/>
  <c r="V952" i="3" s="1"/>
  <c r="S952" i="3"/>
  <c r="T952" i="3" s="1"/>
  <c r="X1077" i="3"/>
  <c r="W1077" i="3"/>
  <c r="U1077" i="3"/>
  <c r="V1077" i="3" s="1"/>
  <c r="S1077" i="3"/>
  <c r="T1077" i="3" s="1"/>
  <c r="X951" i="3"/>
  <c r="W951" i="3"/>
  <c r="U951" i="3"/>
  <c r="V951" i="3" s="1"/>
  <c r="S951" i="3"/>
  <c r="T951" i="3" s="1"/>
  <c r="X105" i="3"/>
  <c r="W105" i="3"/>
  <c r="U105" i="3"/>
  <c r="V105" i="3" s="1"/>
  <c r="S105" i="3"/>
  <c r="T105" i="3" s="1"/>
  <c r="X1498" i="3"/>
  <c r="W1498" i="3"/>
  <c r="U1498" i="3"/>
  <c r="V1498" i="3" s="1"/>
  <c r="S1498" i="3"/>
  <c r="T1498" i="3" s="1"/>
  <c r="X1187" i="3"/>
  <c r="W1187" i="3"/>
  <c r="U1187" i="3"/>
  <c r="V1187" i="3" s="1"/>
  <c r="S1187" i="3"/>
  <c r="T1187" i="3" s="1"/>
  <c r="X1186" i="3"/>
  <c r="W1186" i="3"/>
  <c r="U1186" i="3"/>
  <c r="V1186" i="3" s="1"/>
  <c r="S1186" i="3"/>
  <c r="T1186" i="3" s="1"/>
  <c r="X1497" i="3"/>
  <c r="W1497" i="3"/>
  <c r="U1497" i="3"/>
  <c r="V1497" i="3" s="1"/>
  <c r="S1497" i="3"/>
  <c r="T1497" i="3" s="1"/>
  <c r="X1185" i="3"/>
  <c r="W1185" i="3"/>
  <c r="U1185" i="3"/>
  <c r="V1185" i="3" s="1"/>
  <c r="S1185" i="3"/>
  <c r="T1185" i="3" s="1"/>
  <c r="X582" i="3"/>
  <c r="W582" i="3"/>
  <c r="U582" i="3"/>
  <c r="V582" i="3" s="1"/>
  <c r="S582" i="3"/>
  <c r="T582" i="3" s="1"/>
  <c r="X1184" i="3"/>
  <c r="W1184" i="3"/>
  <c r="U1184" i="3"/>
  <c r="V1184" i="3" s="1"/>
  <c r="S1184" i="3"/>
  <c r="T1184" i="3" s="1"/>
  <c r="X1183" i="3"/>
  <c r="W1183" i="3"/>
  <c r="U1183" i="3"/>
  <c r="V1183" i="3" s="1"/>
  <c r="S1183" i="3"/>
  <c r="T1183" i="3" s="1"/>
  <c r="X1182" i="3"/>
  <c r="W1182" i="3"/>
  <c r="U1182" i="3"/>
  <c r="V1182" i="3" s="1"/>
  <c r="S1182" i="3"/>
  <c r="T1182" i="3" s="1"/>
  <c r="X1181" i="3"/>
  <c r="W1181" i="3"/>
  <c r="U1181" i="3"/>
  <c r="V1181" i="3" s="1"/>
  <c r="S1181" i="3"/>
  <c r="T1181" i="3" s="1"/>
  <c r="X804" i="3"/>
  <c r="W804" i="3"/>
  <c r="U804" i="3"/>
  <c r="V804" i="3" s="1"/>
  <c r="S804" i="3"/>
  <c r="T804" i="3" s="1"/>
  <c r="X1496" i="3"/>
  <c r="W1496" i="3"/>
  <c r="U1496" i="3"/>
  <c r="V1496" i="3" s="1"/>
  <c r="S1496" i="3"/>
  <c r="T1496" i="3" s="1"/>
  <c r="X1495" i="3"/>
  <c r="W1495" i="3"/>
  <c r="U1495" i="3"/>
  <c r="V1495" i="3" s="1"/>
  <c r="S1495" i="3"/>
  <c r="T1495" i="3" s="1"/>
  <c r="X581" i="3"/>
  <c r="W581" i="3"/>
  <c r="U581" i="3"/>
  <c r="V581" i="3" s="1"/>
  <c r="S581" i="3"/>
  <c r="T581" i="3" s="1"/>
  <c r="X1678" i="3"/>
  <c r="W1678" i="3"/>
  <c r="U1678" i="3"/>
  <c r="V1678" i="3" s="1"/>
  <c r="S1678" i="3"/>
  <c r="T1678" i="3" s="1"/>
  <c r="X364" i="3"/>
  <c r="W364" i="3"/>
  <c r="U364" i="3"/>
  <c r="V364" i="3" s="1"/>
  <c r="S364" i="3"/>
  <c r="T364" i="3" s="1"/>
  <c r="X1180" i="3"/>
  <c r="W1180" i="3"/>
  <c r="U1180" i="3"/>
  <c r="V1180" i="3" s="1"/>
  <c r="S1180" i="3"/>
  <c r="T1180" i="3" s="1"/>
  <c r="X1494" i="3"/>
  <c r="W1494" i="3"/>
  <c r="U1494" i="3"/>
  <c r="V1494" i="3" s="1"/>
  <c r="S1494" i="3"/>
  <c r="T1494" i="3" s="1"/>
  <c r="X1493" i="3"/>
  <c r="W1493" i="3"/>
  <c r="U1493" i="3"/>
  <c r="V1493" i="3" s="1"/>
  <c r="S1493" i="3"/>
  <c r="T1493" i="3" s="1"/>
  <c r="X1492" i="3"/>
  <c r="W1492" i="3"/>
  <c r="U1492" i="3"/>
  <c r="V1492" i="3" s="1"/>
  <c r="S1492" i="3"/>
  <c r="T1492" i="3" s="1"/>
  <c r="X1491" i="3"/>
  <c r="W1491" i="3"/>
  <c r="U1491" i="3"/>
  <c r="V1491" i="3" s="1"/>
  <c r="S1491" i="3"/>
  <c r="T1491" i="3" s="1"/>
  <c r="X1490" i="3"/>
  <c r="W1490" i="3"/>
  <c r="U1490" i="3"/>
  <c r="V1490" i="3" s="1"/>
  <c r="S1490" i="3"/>
  <c r="T1490" i="3" s="1"/>
  <c r="X580" i="3"/>
  <c r="W580" i="3"/>
  <c r="U580" i="3"/>
  <c r="V580" i="3" s="1"/>
  <c r="S580" i="3"/>
  <c r="T580" i="3" s="1"/>
  <c r="X1489" i="3"/>
  <c r="W1489" i="3"/>
  <c r="U1489" i="3"/>
  <c r="V1489" i="3" s="1"/>
  <c r="S1489" i="3"/>
  <c r="T1489" i="3" s="1"/>
  <c r="X1488" i="3"/>
  <c r="W1488" i="3"/>
  <c r="U1488" i="3"/>
  <c r="V1488" i="3" s="1"/>
  <c r="S1488" i="3"/>
  <c r="T1488" i="3" s="1"/>
  <c r="X1179" i="3"/>
  <c r="W1179" i="3"/>
  <c r="U1179" i="3"/>
  <c r="V1179" i="3" s="1"/>
  <c r="S1179" i="3"/>
  <c r="T1179" i="3" s="1"/>
  <c r="X1178" i="3"/>
  <c r="W1178" i="3"/>
  <c r="U1178" i="3"/>
  <c r="V1178" i="3" s="1"/>
  <c r="S1178" i="3"/>
  <c r="T1178" i="3" s="1"/>
  <c r="X1487" i="3"/>
  <c r="W1487" i="3"/>
  <c r="U1487" i="3"/>
  <c r="V1487" i="3" s="1"/>
  <c r="S1487" i="3"/>
  <c r="T1487" i="3" s="1"/>
  <c r="X579" i="3"/>
  <c r="W579" i="3"/>
  <c r="U579" i="3"/>
  <c r="V579" i="3" s="1"/>
  <c r="S579" i="3"/>
  <c r="T579" i="3" s="1"/>
  <c r="X1076" i="3"/>
  <c r="W1076" i="3"/>
  <c r="U1076" i="3"/>
  <c r="V1076" i="3" s="1"/>
  <c r="S1076" i="3"/>
  <c r="T1076" i="3" s="1"/>
  <c r="X1486" i="3"/>
  <c r="W1486" i="3"/>
  <c r="U1486" i="3"/>
  <c r="V1486" i="3" s="1"/>
  <c r="S1486" i="3"/>
  <c r="T1486" i="3" s="1"/>
  <c r="X1485" i="3"/>
  <c r="W1485" i="3"/>
  <c r="U1485" i="3"/>
  <c r="V1485" i="3" s="1"/>
  <c r="S1485" i="3"/>
  <c r="T1485" i="3" s="1"/>
  <c r="X1484" i="3"/>
  <c r="W1484" i="3"/>
  <c r="U1484" i="3"/>
  <c r="V1484" i="3" s="1"/>
  <c r="S1484" i="3"/>
  <c r="T1484" i="3" s="1"/>
  <c r="X1075" i="3"/>
  <c r="W1075" i="3"/>
  <c r="U1075" i="3"/>
  <c r="V1075" i="3" s="1"/>
  <c r="S1075" i="3"/>
  <c r="T1075" i="3" s="1"/>
  <c r="X1177" i="3"/>
  <c r="W1177" i="3"/>
  <c r="U1177" i="3"/>
  <c r="V1177" i="3" s="1"/>
  <c r="S1177" i="3"/>
  <c r="T1177" i="3" s="1"/>
  <c r="X1176" i="3"/>
  <c r="W1176" i="3"/>
  <c r="U1176" i="3"/>
  <c r="V1176" i="3" s="1"/>
  <c r="S1176" i="3"/>
  <c r="T1176" i="3" s="1"/>
  <c r="X1074" i="3"/>
  <c r="W1074" i="3"/>
  <c r="U1074" i="3"/>
  <c r="V1074" i="3" s="1"/>
  <c r="S1074" i="3"/>
  <c r="T1074" i="3" s="1"/>
  <c r="X803" i="3"/>
  <c r="W803" i="3"/>
  <c r="U803" i="3"/>
  <c r="V803" i="3" s="1"/>
  <c r="S803" i="3"/>
  <c r="T803" i="3" s="1"/>
  <c r="X1175" i="3"/>
  <c r="W1175" i="3"/>
  <c r="U1175" i="3"/>
  <c r="V1175" i="3" s="1"/>
  <c r="S1175" i="3"/>
  <c r="T1175" i="3" s="1"/>
  <c r="X1174" i="3"/>
  <c r="W1174" i="3"/>
  <c r="U1174" i="3"/>
  <c r="V1174" i="3" s="1"/>
  <c r="S1174" i="3"/>
  <c r="T1174" i="3" s="1"/>
  <c r="X1173" i="3"/>
  <c r="W1173" i="3"/>
  <c r="U1173" i="3"/>
  <c r="V1173" i="3" s="1"/>
  <c r="S1173" i="3"/>
  <c r="T1173" i="3" s="1"/>
  <c r="X363" i="3"/>
  <c r="W363" i="3"/>
  <c r="U363" i="3"/>
  <c r="V363" i="3" s="1"/>
  <c r="S363" i="3"/>
  <c r="T363" i="3" s="1"/>
  <c r="X802" i="3"/>
  <c r="W802" i="3"/>
  <c r="U802" i="3"/>
  <c r="V802" i="3" s="1"/>
  <c r="S802" i="3"/>
  <c r="T802" i="3" s="1"/>
  <c r="X362" i="3"/>
  <c r="W362" i="3"/>
  <c r="U362" i="3"/>
  <c r="V362" i="3" s="1"/>
  <c r="S362" i="3"/>
  <c r="T362" i="3" s="1"/>
  <c r="X1483" i="3"/>
  <c r="W1483" i="3"/>
  <c r="U1483" i="3"/>
  <c r="V1483" i="3" s="1"/>
  <c r="S1483" i="3"/>
  <c r="T1483" i="3" s="1"/>
  <c r="X183" i="3"/>
  <c r="W183" i="3"/>
  <c r="U183" i="3"/>
  <c r="V183" i="3" s="1"/>
  <c r="S183" i="3"/>
  <c r="T183" i="3" s="1"/>
  <c r="X1482" i="3"/>
  <c r="W1482" i="3"/>
  <c r="U1482" i="3"/>
  <c r="V1482" i="3" s="1"/>
  <c r="S1482" i="3"/>
  <c r="T1482" i="3" s="1"/>
  <c r="X1172" i="3"/>
  <c r="W1172" i="3"/>
  <c r="U1172" i="3"/>
  <c r="V1172" i="3" s="1"/>
  <c r="S1172" i="3"/>
  <c r="T1172" i="3" s="1"/>
  <c r="X1481" i="3"/>
  <c r="W1481" i="3"/>
  <c r="U1481" i="3"/>
  <c r="V1481" i="3" s="1"/>
  <c r="S1481" i="3"/>
  <c r="T1481" i="3" s="1"/>
  <c r="X950" i="3"/>
  <c r="W950" i="3"/>
  <c r="U950" i="3"/>
  <c r="V950" i="3" s="1"/>
  <c r="S950" i="3"/>
  <c r="T950" i="3" s="1"/>
  <c r="X1480" i="3"/>
  <c r="W1480" i="3"/>
  <c r="U1480" i="3"/>
  <c r="V1480" i="3" s="1"/>
  <c r="S1480" i="3"/>
  <c r="T1480" i="3" s="1"/>
  <c r="X182" i="3"/>
  <c r="W182" i="3"/>
  <c r="U182" i="3"/>
  <c r="V182" i="3" s="1"/>
  <c r="S182" i="3"/>
  <c r="T182" i="3" s="1"/>
  <c r="X578" i="3"/>
  <c r="W578" i="3"/>
  <c r="U578" i="3"/>
  <c r="V578" i="3" s="1"/>
  <c r="S578" i="3"/>
  <c r="T578" i="3" s="1"/>
  <c r="X801" i="3"/>
  <c r="W801" i="3"/>
  <c r="U801" i="3"/>
  <c r="V801" i="3" s="1"/>
  <c r="S801" i="3"/>
  <c r="T801" i="3" s="1"/>
  <c r="X577" i="3"/>
  <c r="W577" i="3"/>
  <c r="U577" i="3"/>
  <c r="V577" i="3" s="1"/>
  <c r="S577" i="3"/>
  <c r="T577" i="3" s="1"/>
  <c r="X949" i="3"/>
  <c r="W949" i="3"/>
  <c r="U949" i="3"/>
  <c r="V949" i="3" s="1"/>
  <c r="S949" i="3"/>
  <c r="T949" i="3" s="1"/>
  <c r="X181" i="3"/>
  <c r="W181" i="3"/>
  <c r="U181" i="3"/>
  <c r="V181" i="3" s="1"/>
  <c r="S181" i="3"/>
  <c r="T181" i="3" s="1"/>
  <c r="X1171" i="3"/>
  <c r="W1171" i="3"/>
  <c r="U1171" i="3"/>
  <c r="V1171" i="3" s="1"/>
  <c r="S1171" i="3"/>
  <c r="T1171" i="3" s="1"/>
  <c r="X466" i="3"/>
  <c r="W466" i="3"/>
  <c r="U466" i="3"/>
  <c r="V466" i="3" s="1"/>
  <c r="S466" i="3"/>
  <c r="T466" i="3" s="1"/>
  <c r="X1170" i="3"/>
  <c r="W1170" i="3"/>
  <c r="U1170" i="3"/>
  <c r="V1170" i="3" s="1"/>
  <c r="S1170" i="3"/>
  <c r="T1170" i="3" s="1"/>
  <c r="X1479" i="3"/>
  <c r="W1479" i="3"/>
  <c r="U1479" i="3"/>
  <c r="V1479" i="3" s="1"/>
  <c r="S1479" i="3"/>
  <c r="T1479" i="3" s="1"/>
  <c r="X361" i="3"/>
  <c r="W361" i="3"/>
  <c r="U361" i="3"/>
  <c r="V361" i="3" s="1"/>
  <c r="S361" i="3"/>
  <c r="T361" i="3" s="1"/>
  <c r="X948" i="3"/>
  <c r="W948" i="3"/>
  <c r="U948" i="3"/>
  <c r="V948" i="3" s="1"/>
  <c r="S948" i="3"/>
  <c r="T948" i="3" s="1"/>
  <c r="X1073" i="3"/>
  <c r="W1073" i="3"/>
  <c r="U1073" i="3"/>
  <c r="V1073" i="3" s="1"/>
  <c r="S1073" i="3"/>
  <c r="T1073" i="3" s="1"/>
  <c r="X1169" i="3"/>
  <c r="W1169" i="3"/>
  <c r="U1169" i="3"/>
  <c r="V1169" i="3" s="1"/>
  <c r="S1169" i="3"/>
  <c r="T1169" i="3" s="1"/>
  <c r="X1168" i="3"/>
  <c r="W1168" i="3"/>
  <c r="U1168" i="3"/>
  <c r="V1168" i="3" s="1"/>
  <c r="S1168" i="3"/>
  <c r="T1168" i="3" s="1"/>
  <c r="X104" i="3"/>
  <c r="W104" i="3"/>
  <c r="U104" i="3"/>
  <c r="V104" i="3" s="1"/>
  <c r="S104" i="3"/>
  <c r="T104" i="3" s="1"/>
  <c r="X1167" i="3"/>
  <c r="W1167" i="3"/>
  <c r="U1167" i="3"/>
  <c r="V1167" i="3" s="1"/>
  <c r="S1167" i="3"/>
  <c r="T1167" i="3" s="1"/>
  <c r="X1166" i="3"/>
  <c r="W1166" i="3"/>
  <c r="U1166" i="3"/>
  <c r="V1166" i="3" s="1"/>
  <c r="S1166" i="3"/>
  <c r="T1166" i="3" s="1"/>
  <c r="X103" i="3"/>
  <c r="W103" i="3"/>
  <c r="U103" i="3"/>
  <c r="V103" i="3" s="1"/>
  <c r="S103" i="3"/>
  <c r="T103" i="3" s="1"/>
  <c r="X465" i="3"/>
  <c r="W465" i="3"/>
  <c r="U465" i="3"/>
  <c r="V465" i="3" s="1"/>
  <c r="S465" i="3"/>
  <c r="T465" i="3" s="1"/>
  <c r="X360" i="3"/>
  <c r="W360" i="3"/>
  <c r="U360" i="3"/>
  <c r="V360" i="3" s="1"/>
  <c r="S360" i="3"/>
  <c r="T360" i="3" s="1"/>
  <c r="X359" i="3"/>
  <c r="W359" i="3"/>
  <c r="U359" i="3"/>
  <c r="V359" i="3" s="1"/>
  <c r="S359" i="3"/>
  <c r="T359" i="3" s="1"/>
  <c r="X576" i="3"/>
  <c r="W576" i="3"/>
  <c r="U576" i="3"/>
  <c r="V576" i="3" s="1"/>
  <c r="S576" i="3"/>
  <c r="T576" i="3" s="1"/>
  <c r="X575" i="3"/>
  <c r="W575" i="3"/>
  <c r="U575" i="3"/>
  <c r="V575" i="3" s="1"/>
  <c r="S575" i="3"/>
  <c r="T575" i="3" s="1"/>
  <c r="X574" i="3"/>
  <c r="W574" i="3"/>
  <c r="U574" i="3"/>
  <c r="V574" i="3" s="1"/>
  <c r="S574" i="3"/>
  <c r="T574" i="3" s="1"/>
  <c r="X1165" i="3"/>
  <c r="W1165" i="3"/>
  <c r="U1165" i="3"/>
  <c r="V1165" i="3" s="1"/>
  <c r="S1165" i="3"/>
  <c r="T1165" i="3" s="1"/>
  <c r="X25" i="3"/>
  <c r="W25" i="3"/>
  <c r="U25" i="3"/>
  <c r="V25" i="3" s="1"/>
  <c r="S25" i="3"/>
  <c r="T25" i="3" s="1"/>
  <c r="X464" i="3"/>
  <c r="W464" i="3"/>
  <c r="U464" i="3"/>
  <c r="V464" i="3" s="1"/>
  <c r="S464" i="3"/>
  <c r="T464" i="3" s="1"/>
  <c r="X1478" i="3"/>
  <c r="W1478" i="3"/>
  <c r="U1478" i="3"/>
  <c r="V1478" i="3" s="1"/>
  <c r="S1478" i="3"/>
  <c r="T1478" i="3" s="1"/>
  <c r="X24" i="3"/>
  <c r="W24" i="3"/>
  <c r="U24" i="3"/>
  <c r="V24" i="3" s="1"/>
  <c r="S24" i="3"/>
  <c r="T24" i="3" s="1"/>
  <c r="X1477" i="3"/>
  <c r="W1477" i="3"/>
  <c r="U1477" i="3"/>
  <c r="V1477" i="3" s="1"/>
  <c r="S1477" i="3"/>
  <c r="T1477" i="3" s="1"/>
  <c r="X947" i="3"/>
  <c r="W947" i="3"/>
  <c r="U947" i="3"/>
  <c r="V947" i="3" s="1"/>
  <c r="S947" i="3"/>
  <c r="T947" i="3" s="1"/>
  <c r="X1476" i="3"/>
  <c r="W1476" i="3"/>
  <c r="U1476" i="3"/>
  <c r="V1476" i="3" s="1"/>
  <c r="S1476" i="3"/>
  <c r="T1476" i="3" s="1"/>
  <c r="X1475" i="3"/>
  <c r="W1475" i="3"/>
  <c r="U1475" i="3"/>
  <c r="V1475" i="3" s="1"/>
  <c r="S1475" i="3"/>
  <c r="T1475" i="3" s="1"/>
  <c r="X1164" i="3"/>
  <c r="W1164" i="3"/>
  <c r="U1164" i="3"/>
  <c r="V1164" i="3" s="1"/>
  <c r="S1164" i="3"/>
  <c r="T1164" i="3" s="1"/>
  <c r="X1474" i="3"/>
  <c r="W1474" i="3"/>
  <c r="U1474" i="3"/>
  <c r="V1474" i="3" s="1"/>
  <c r="S1474" i="3"/>
  <c r="T1474" i="3" s="1"/>
  <c r="X1163" i="3"/>
  <c r="W1163" i="3"/>
  <c r="U1163" i="3"/>
  <c r="V1163" i="3" s="1"/>
  <c r="S1163" i="3"/>
  <c r="T1163" i="3" s="1"/>
  <c r="X946" i="3"/>
  <c r="W946" i="3"/>
  <c r="U946" i="3"/>
  <c r="V946" i="3" s="1"/>
  <c r="S946" i="3"/>
  <c r="T946" i="3" s="1"/>
  <c r="X800" i="3"/>
  <c r="W800" i="3"/>
  <c r="U800" i="3"/>
  <c r="V800" i="3" s="1"/>
  <c r="S800" i="3"/>
  <c r="T800" i="3" s="1"/>
  <c r="X358" i="3"/>
  <c r="W358" i="3"/>
  <c r="U358" i="3"/>
  <c r="V358" i="3" s="1"/>
  <c r="S358" i="3"/>
  <c r="T358" i="3" s="1"/>
  <c r="X23" i="3"/>
  <c r="W23" i="3"/>
  <c r="U23" i="3"/>
  <c r="V23" i="3" s="1"/>
  <c r="S23" i="3"/>
  <c r="T23" i="3" s="1"/>
  <c r="X945" i="3"/>
  <c r="W945" i="3"/>
  <c r="U945" i="3"/>
  <c r="V945" i="3" s="1"/>
  <c r="S945" i="3"/>
  <c r="T945" i="3" s="1"/>
  <c r="X944" i="3"/>
  <c r="W944" i="3"/>
  <c r="U944" i="3"/>
  <c r="V944" i="3" s="1"/>
  <c r="S944" i="3"/>
  <c r="T944" i="3" s="1"/>
  <c r="X943" i="3"/>
  <c r="W943" i="3"/>
  <c r="U943" i="3"/>
  <c r="V943" i="3" s="1"/>
  <c r="S943" i="3"/>
  <c r="T943" i="3" s="1"/>
  <c r="X1473" i="3"/>
  <c r="W1473" i="3"/>
  <c r="U1473" i="3"/>
  <c r="V1473" i="3" s="1"/>
  <c r="S1473" i="3"/>
  <c r="T1473" i="3" s="1"/>
  <c r="X463" i="3"/>
  <c r="W463" i="3"/>
  <c r="U463" i="3"/>
  <c r="V463" i="3" s="1"/>
  <c r="S463" i="3"/>
  <c r="T463" i="3" s="1"/>
  <c r="X1162" i="3"/>
  <c r="W1162" i="3"/>
  <c r="U1162" i="3"/>
  <c r="V1162" i="3" s="1"/>
  <c r="S1162" i="3"/>
  <c r="T1162" i="3" s="1"/>
  <c r="X1472" i="3"/>
  <c r="W1472" i="3"/>
  <c r="U1472" i="3"/>
  <c r="V1472" i="3" s="1"/>
  <c r="S1472" i="3"/>
  <c r="T1472" i="3" s="1"/>
  <c r="X357" i="3"/>
  <c r="W357" i="3"/>
  <c r="U357" i="3"/>
  <c r="V357" i="3" s="1"/>
  <c r="S357" i="3"/>
  <c r="T357" i="3" s="1"/>
  <c r="X1161" i="3"/>
  <c r="W1161" i="3"/>
  <c r="U1161" i="3"/>
  <c r="V1161" i="3" s="1"/>
  <c r="S1161" i="3"/>
  <c r="T1161" i="3" s="1"/>
  <c r="X1160" i="3"/>
  <c r="W1160" i="3"/>
  <c r="U1160" i="3"/>
  <c r="V1160" i="3" s="1"/>
  <c r="S1160" i="3"/>
  <c r="T1160" i="3" s="1"/>
  <c r="X356" i="3"/>
  <c r="W356" i="3"/>
  <c r="U356" i="3"/>
  <c r="V356" i="3" s="1"/>
  <c r="S356" i="3"/>
  <c r="T356" i="3" s="1"/>
  <c r="X180" i="3"/>
  <c r="W180" i="3"/>
  <c r="U180" i="3"/>
  <c r="V180" i="3" s="1"/>
  <c r="S180" i="3"/>
  <c r="T180" i="3" s="1"/>
  <c r="X1471" i="3"/>
  <c r="W1471" i="3"/>
  <c r="U1471" i="3"/>
  <c r="V1471" i="3" s="1"/>
  <c r="S1471" i="3"/>
  <c r="T1471" i="3" s="1"/>
  <c r="X1470" i="3"/>
  <c r="W1470" i="3"/>
  <c r="U1470" i="3"/>
  <c r="V1470" i="3" s="1"/>
  <c r="S1470" i="3"/>
  <c r="T1470" i="3" s="1"/>
  <c r="X1469" i="3"/>
  <c r="W1469" i="3"/>
  <c r="U1469" i="3"/>
  <c r="V1469" i="3" s="1"/>
  <c r="S1469" i="3"/>
  <c r="T1469" i="3" s="1"/>
  <c r="X1159" i="3"/>
  <c r="W1159" i="3"/>
  <c r="U1159" i="3"/>
  <c r="V1159" i="3" s="1"/>
  <c r="S1159" i="3"/>
  <c r="T1159" i="3" s="1"/>
  <c r="X1158" i="3"/>
  <c r="W1158" i="3"/>
  <c r="U1158" i="3"/>
  <c r="V1158" i="3" s="1"/>
  <c r="S1158" i="3"/>
  <c r="T1158" i="3" s="1"/>
  <c r="X1157" i="3"/>
  <c r="W1157" i="3"/>
  <c r="U1157" i="3"/>
  <c r="V1157" i="3" s="1"/>
  <c r="S1157" i="3"/>
  <c r="T1157" i="3" s="1"/>
  <c r="X1156" i="3"/>
  <c r="W1156" i="3"/>
  <c r="U1156" i="3"/>
  <c r="V1156" i="3" s="1"/>
  <c r="S1156" i="3"/>
  <c r="T1156" i="3" s="1"/>
  <c r="X102" i="3"/>
  <c r="W102" i="3"/>
  <c r="U102" i="3"/>
  <c r="V102" i="3" s="1"/>
  <c r="S102" i="3"/>
  <c r="T102" i="3" s="1"/>
  <c r="X355" i="3"/>
  <c r="W355" i="3"/>
  <c r="U355" i="3"/>
  <c r="V355" i="3" s="1"/>
  <c r="S355" i="3"/>
  <c r="T355" i="3" s="1"/>
  <c r="X354" i="3"/>
  <c r="W354" i="3"/>
  <c r="U354" i="3"/>
  <c r="V354" i="3" s="1"/>
  <c r="S354" i="3"/>
  <c r="T354" i="3" s="1"/>
  <c r="X353" i="3"/>
  <c r="W353" i="3"/>
  <c r="U353" i="3"/>
  <c r="V353" i="3" s="1"/>
  <c r="S353" i="3"/>
  <c r="T353" i="3" s="1"/>
  <c r="X1155" i="3"/>
  <c r="W1155" i="3"/>
  <c r="U1155" i="3"/>
  <c r="V1155" i="3" s="1"/>
  <c r="S1155" i="3"/>
  <c r="T1155" i="3" s="1"/>
  <c r="X179" i="3"/>
  <c r="W179" i="3"/>
  <c r="U179" i="3"/>
  <c r="V179" i="3" s="1"/>
  <c r="S179" i="3"/>
  <c r="T179" i="3" s="1"/>
  <c r="X1468" i="3"/>
  <c r="W1468" i="3"/>
  <c r="U1468" i="3"/>
  <c r="V1468" i="3" s="1"/>
  <c r="S1468" i="3"/>
  <c r="T1468" i="3" s="1"/>
  <c r="X1154" i="3"/>
  <c r="W1154" i="3"/>
  <c r="U1154" i="3"/>
  <c r="V1154" i="3" s="1"/>
  <c r="S1154" i="3"/>
  <c r="T1154" i="3" s="1"/>
  <c r="X1153" i="3"/>
  <c r="W1153" i="3"/>
  <c r="U1153" i="3"/>
  <c r="V1153" i="3" s="1"/>
  <c r="S1153" i="3"/>
  <c r="T1153" i="3" s="1"/>
  <c r="X1152" i="3"/>
  <c r="W1152" i="3"/>
  <c r="U1152" i="3"/>
  <c r="V1152" i="3" s="1"/>
  <c r="S1152" i="3"/>
  <c r="T1152" i="3" s="1"/>
  <c r="X799" i="3"/>
  <c r="W799" i="3"/>
  <c r="U799" i="3"/>
  <c r="V799" i="3" s="1"/>
  <c r="S799" i="3"/>
  <c r="T799" i="3" s="1"/>
  <c r="X573" i="3"/>
  <c r="W573" i="3"/>
  <c r="U573" i="3"/>
  <c r="V573" i="3" s="1"/>
  <c r="S573" i="3"/>
  <c r="T573" i="3" s="1"/>
  <c r="X1151" i="3"/>
  <c r="W1151" i="3"/>
  <c r="U1151" i="3"/>
  <c r="V1151" i="3" s="1"/>
  <c r="S1151" i="3"/>
  <c r="T1151" i="3" s="1"/>
  <c r="X1150" i="3"/>
  <c r="W1150" i="3"/>
  <c r="U1150" i="3"/>
  <c r="V1150" i="3" s="1"/>
  <c r="S1150" i="3"/>
  <c r="T1150" i="3" s="1"/>
  <c r="X1467" i="3"/>
  <c r="W1467" i="3"/>
  <c r="U1467" i="3"/>
  <c r="V1467" i="3" s="1"/>
  <c r="S1467" i="3"/>
  <c r="T1467" i="3" s="1"/>
  <c r="X1149" i="3"/>
  <c r="W1149" i="3"/>
  <c r="U1149" i="3"/>
  <c r="V1149" i="3" s="1"/>
  <c r="S1149" i="3"/>
  <c r="T1149" i="3" s="1"/>
  <c r="X352" i="3"/>
  <c r="W352" i="3"/>
  <c r="U352" i="3"/>
  <c r="V352" i="3" s="1"/>
  <c r="S352" i="3"/>
  <c r="T352" i="3" s="1"/>
  <c r="X1072" i="3"/>
  <c r="W1072" i="3"/>
  <c r="U1072" i="3"/>
  <c r="V1072" i="3" s="1"/>
  <c r="S1072" i="3"/>
  <c r="T1072" i="3" s="1"/>
  <c r="X1148" i="3"/>
  <c r="W1148" i="3"/>
  <c r="U1148" i="3"/>
  <c r="V1148" i="3" s="1"/>
  <c r="S1148" i="3"/>
  <c r="T1148" i="3" s="1"/>
  <c r="X101" i="3"/>
  <c r="W101" i="3"/>
  <c r="U101" i="3"/>
  <c r="V101" i="3" s="1"/>
  <c r="S101" i="3"/>
  <c r="T101" i="3" s="1"/>
  <c r="X1466" i="3"/>
  <c r="W1466" i="3"/>
  <c r="U1466" i="3"/>
  <c r="V1466" i="3" s="1"/>
  <c r="S1466" i="3"/>
  <c r="T1466" i="3" s="1"/>
  <c r="X1147" i="3"/>
  <c r="W1147" i="3"/>
  <c r="U1147" i="3"/>
  <c r="V1147" i="3" s="1"/>
  <c r="S1147" i="3"/>
  <c r="T1147" i="3" s="1"/>
  <c r="X798" i="3"/>
  <c r="W798" i="3"/>
  <c r="U798" i="3"/>
  <c r="V798" i="3" s="1"/>
  <c r="S798" i="3"/>
  <c r="T798" i="3" s="1"/>
  <c r="X572" i="3"/>
  <c r="W572" i="3"/>
  <c r="U572" i="3"/>
  <c r="V572" i="3" s="1"/>
  <c r="S572" i="3"/>
  <c r="T572" i="3" s="1"/>
  <c r="X1465" i="3"/>
  <c r="W1465" i="3"/>
  <c r="U1465" i="3"/>
  <c r="V1465" i="3" s="1"/>
  <c r="S1465" i="3"/>
  <c r="T1465" i="3" s="1"/>
  <c r="X1146" i="3"/>
  <c r="W1146" i="3"/>
  <c r="U1146" i="3"/>
  <c r="V1146" i="3" s="1"/>
  <c r="S1146" i="3"/>
  <c r="T1146" i="3" s="1"/>
  <c r="X571" i="3"/>
  <c r="W571" i="3"/>
  <c r="U571" i="3"/>
  <c r="V571" i="3" s="1"/>
  <c r="S571" i="3"/>
  <c r="T571" i="3" s="1"/>
  <c r="X462" i="3"/>
  <c r="W462" i="3"/>
  <c r="U462" i="3"/>
  <c r="V462" i="3" s="1"/>
  <c r="S462" i="3"/>
  <c r="T462" i="3" s="1"/>
  <c r="X351" i="3"/>
  <c r="W351" i="3"/>
  <c r="U351" i="3"/>
  <c r="V351" i="3" s="1"/>
  <c r="S351" i="3"/>
  <c r="T351" i="3" s="1"/>
  <c r="X461" i="3"/>
  <c r="W461" i="3"/>
  <c r="U461" i="3"/>
  <c r="V461" i="3" s="1"/>
  <c r="S461" i="3"/>
  <c r="T461" i="3" s="1"/>
  <c r="X1145" i="3"/>
  <c r="W1145" i="3"/>
  <c r="U1145" i="3"/>
  <c r="V1145" i="3" s="1"/>
  <c r="S1145" i="3"/>
  <c r="T1145" i="3" s="1"/>
  <c r="X570" i="3"/>
  <c r="W570" i="3"/>
  <c r="U570" i="3"/>
  <c r="V570" i="3" s="1"/>
  <c r="S570" i="3"/>
  <c r="T570" i="3" s="1"/>
  <c r="X569" i="3"/>
  <c r="W569" i="3"/>
  <c r="U569" i="3"/>
  <c r="V569" i="3" s="1"/>
  <c r="S569" i="3"/>
  <c r="T569" i="3" s="1"/>
  <c r="X100" i="3"/>
  <c r="W100" i="3"/>
  <c r="U100" i="3"/>
  <c r="V100" i="3" s="1"/>
  <c r="S100" i="3"/>
  <c r="T100" i="3" s="1"/>
  <c r="X1071" i="3"/>
  <c r="W1071" i="3"/>
  <c r="U1071" i="3"/>
  <c r="V1071" i="3" s="1"/>
  <c r="S1071" i="3"/>
  <c r="T1071" i="3" s="1"/>
  <c r="X22" i="3"/>
  <c r="W22" i="3"/>
  <c r="U22" i="3"/>
  <c r="V22" i="3" s="1"/>
  <c r="S22" i="3"/>
  <c r="T22" i="3" s="1"/>
  <c r="X942" i="3"/>
  <c r="W942" i="3"/>
  <c r="U942" i="3"/>
  <c r="V942" i="3" s="1"/>
  <c r="S942" i="3"/>
  <c r="T942" i="3" s="1"/>
  <c r="X797" i="3"/>
  <c r="W797" i="3"/>
  <c r="U797" i="3"/>
  <c r="V797" i="3" s="1"/>
  <c r="S797" i="3"/>
  <c r="T797" i="3" s="1"/>
  <c r="X99" i="3"/>
  <c r="W99" i="3"/>
  <c r="U99" i="3"/>
  <c r="V99" i="3" s="1"/>
  <c r="S99" i="3"/>
  <c r="T99" i="3" s="1"/>
  <c r="X1144" i="3"/>
  <c r="W1144" i="3"/>
  <c r="U1144" i="3"/>
  <c r="V1144" i="3" s="1"/>
  <c r="S1144" i="3"/>
  <c r="T1144" i="3" s="1"/>
  <c r="X1143" i="3"/>
  <c r="W1143" i="3"/>
  <c r="U1143" i="3"/>
  <c r="V1143" i="3" s="1"/>
  <c r="S1143" i="3"/>
  <c r="T1143" i="3" s="1"/>
  <c r="X1142" i="3"/>
  <c r="W1142" i="3"/>
  <c r="U1142" i="3"/>
  <c r="V1142" i="3" s="1"/>
  <c r="S1142" i="3"/>
  <c r="T1142" i="3" s="1"/>
  <c r="X796" i="3"/>
  <c r="W796" i="3"/>
  <c r="U796" i="3"/>
  <c r="V796" i="3" s="1"/>
  <c r="S796" i="3"/>
  <c r="T796" i="3" s="1"/>
  <c r="X1141" i="3"/>
  <c r="W1141" i="3"/>
  <c r="U1141" i="3"/>
  <c r="V1141" i="3" s="1"/>
  <c r="S1141" i="3"/>
  <c r="T1141" i="3" s="1"/>
  <c r="X1140" i="3"/>
  <c r="W1140" i="3"/>
  <c r="U1140" i="3"/>
  <c r="V1140" i="3" s="1"/>
  <c r="S1140" i="3"/>
  <c r="T1140" i="3" s="1"/>
  <c r="X941" i="3"/>
  <c r="W941" i="3"/>
  <c r="U941" i="3"/>
  <c r="V941" i="3" s="1"/>
  <c r="S941" i="3"/>
  <c r="T941" i="3" s="1"/>
  <c r="X98" i="3"/>
  <c r="W98" i="3"/>
  <c r="U98" i="3"/>
  <c r="V98" i="3" s="1"/>
  <c r="S98" i="3"/>
  <c r="T98" i="3" s="1"/>
  <c r="X1139" i="3"/>
  <c r="W1139" i="3"/>
  <c r="U1139" i="3"/>
  <c r="V1139" i="3" s="1"/>
  <c r="S1139" i="3"/>
  <c r="T1139" i="3" s="1"/>
  <c r="X350" i="3"/>
  <c r="W350" i="3"/>
  <c r="U350" i="3"/>
  <c r="V350" i="3" s="1"/>
  <c r="S350" i="3"/>
  <c r="T350" i="3" s="1"/>
  <c r="X97" i="3"/>
  <c r="W97" i="3"/>
  <c r="U97" i="3"/>
  <c r="V97" i="3" s="1"/>
  <c r="S97" i="3"/>
  <c r="T97" i="3" s="1"/>
  <c r="X1138" i="3"/>
  <c r="W1138" i="3"/>
  <c r="U1138" i="3"/>
  <c r="V1138" i="3" s="1"/>
  <c r="S1138" i="3"/>
  <c r="T1138" i="3" s="1"/>
  <c r="X1070" i="3"/>
  <c r="W1070" i="3"/>
  <c r="U1070" i="3"/>
  <c r="V1070" i="3" s="1"/>
  <c r="S1070" i="3"/>
  <c r="T1070" i="3" s="1"/>
  <c r="X1464" i="3"/>
  <c r="W1464" i="3"/>
  <c r="U1464" i="3"/>
  <c r="V1464" i="3" s="1"/>
  <c r="S1464" i="3"/>
  <c r="T1464" i="3" s="1"/>
  <c r="X568" i="3"/>
  <c r="W568" i="3"/>
  <c r="U568" i="3"/>
  <c r="V568" i="3" s="1"/>
  <c r="S568" i="3"/>
  <c r="T568" i="3" s="1"/>
  <c r="X1137" i="3"/>
  <c r="W1137" i="3"/>
  <c r="U1137" i="3"/>
  <c r="V1137" i="3" s="1"/>
  <c r="S1137" i="3"/>
  <c r="T1137" i="3" s="1"/>
  <c r="X1136" i="3"/>
  <c r="W1136" i="3"/>
  <c r="U1136" i="3"/>
  <c r="V1136" i="3" s="1"/>
  <c r="S1136" i="3"/>
  <c r="T1136" i="3" s="1"/>
  <c r="X795" i="3"/>
  <c r="W795" i="3"/>
  <c r="U795" i="3"/>
  <c r="V795" i="3" s="1"/>
  <c r="S795" i="3"/>
  <c r="T795" i="3" s="1"/>
  <c r="X940" i="3"/>
  <c r="W940" i="3"/>
  <c r="U940" i="3"/>
  <c r="V940" i="3" s="1"/>
  <c r="S940" i="3"/>
  <c r="T940" i="3" s="1"/>
  <c r="X939" i="3"/>
  <c r="W939" i="3"/>
  <c r="U939" i="3"/>
  <c r="V939" i="3" s="1"/>
  <c r="S939" i="3"/>
  <c r="T939" i="3" s="1"/>
  <c r="X96" i="3"/>
  <c r="W96" i="3"/>
  <c r="U96" i="3"/>
  <c r="V96" i="3" s="1"/>
  <c r="S96" i="3"/>
  <c r="T96" i="3" s="1"/>
  <c r="X95" i="3"/>
  <c r="W95" i="3"/>
  <c r="U95" i="3"/>
  <c r="V95" i="3" s="1"/>
  <c r="S95" i="3"/>
  <c r="T95" i="3" s="1"/>
  <c r="X94" i="3"/>
  <c r="W94" i="3"/>
  <c r="U94" i="3"/>
  <c r="V94" i="3" s="1"/>
  <c r="S94" i="3"/>
  <c r="T94" i="3" s="1"/>
  <c r="X1463" i="3"/>
  <c r="W1463" i="3"/>
  <c r="U1463" i="3"/>
  <c r="V1463" i="3" s="1"/>
  <c r="S1463" i="3"/>
  <c r="T1463" i="3" s="1"/>
  <c r="X794" i="3"/>
  <c r="W794" i="3"/>
  <c r="U794" i="3"/>
  <c r="V794" i="3" s="1"/>
  <c r="S794" i="3"/>
  <c r="T794" i="3" s="1"/>
  <c r="X1135" i="3"/>
  <c r="W1135" i="3"/>
  <c r="U1135" i="3"/>
  <c r="V1135" i="3" s="1"/>
  <c r="S1135" i="3"/>
  <c r="T1135" i="3" s="1"/>
  <c r="X1462" i="3"/>
  <c r="W1462" i="3"/>
  <c r="U1462" i="3"/>
  <c r="V1462" i="3" s="1"/>
  <c r="S1462" i="3"/>
  <c r="T1462" i="3" s="1"/>
  <c r="X1461" i="3"/>
  <c r="W1461" i="3"/>
  <c r="U1461" i="3"/>
  <c r="V1461" i="3" s="1"/>
  <c r="S1461" i="3"/>
  <c r="T1461" i="3" s="1"/>
  <c r="X1460" i="3"/>
  <c r="W1460" i="3"/>
  <c r="U1460" i="3"/>
  <c r="V1460" i="3" s="1"/>
  <c r="S1460" i="3"/>
  <c r="T1460" i="3" s="1"/>
  <c r="X1459" i="3"/>
  <c r="W1459" i="3"/>
  <c r="U1459" i="3"/>
  <c r="V1459" i="3" s="1"/>
  <c r="S1459" i="3"/>
  <c r="T1459" i="3" s="1"/>
  <c r="X21" i="3"/>
  <c r="W21" i="3"/>
  <c r="U21" i="3"/>
  <c r="V21" i="3" s="1"/>
  <c r="S21" i="3"/>
  <c r="T21" i="3" s="1"/>
  <c r="X1134" i="3"/>
  <c r="W1134" i="3"/>
  <c r="U1134" i="3"/>
  <c r="V1134" i="3" s="1"/>
  <c r="S1134" i="3"/>
  <c r="T1134" i="3" s="1"/>
  <c r="X938" i="3"/>
  <c r="W938" i="3"/>
  <c r="U938" i="3"/>
  <c r="V938" i="3" s="1"/>
  <c r="S938" i="3"/>
  <c r="T938" i="3" s="1"/>
  <c r="X567" i="3"/>
  <c r="W567" i="3"/>
  <c r="U567" i="3"/>
  <c r="V567" i="3" s="1"/>
  <c r="S567" i="3"/>
  <c r="T567" i="3" s="1"/>
  <c r="X793" i="3"/>
  <c r="W793" i="3"/>
  <c r="U793" i="3"/>
  <c r="V793" i="3" s="1"/>
  <c r="S793" i="3"/>
  <c r="T793" i="3" s="1"/>
  <c r="X349" i="3"/>
  <c r="W349" i="3"/>
  <c r="U349" i="3"/>
  <c r="V349" i="3" s="1"/>
  <c r="S349" i="3"/>
  <c r="T349" i="3" s="1"/>
  <c r="X1458" i="3"/>
  <c r="W1458" i="3"/>
  <c r="U1458" i="3"/>
  <c r="V1458" i="3" s="1"/>
  <c r="S1458" i="3"/>
  <c r="T1458" i="3" s="1"/>
  <c r="X937" i="3"/>
  <c r="W937" i="3"/>
  <c r="U937" i="3"/>
  <c r="V937" i="3" s="1"/>
  <c r="S937" i="3"/>
  <c r="T937" i="3" s="1"/>
  <c r="X460" i="3"/>
  <c r="W460" i="3"/>
  <c r="U460" i="3"/>
  <c r="V460" i="3" s="1"/>
  <c r="S460" i="3"/>
  <c r="T460" i="3" s="1"/>
  <c r="X348" i="3"/>
  <c r="W348" i="3"/>
  <c r="U348" i="3"/>
  <c r="V348" i="3" s="1"/>
  <c r="S348" i="3"/>
  <c r="T348" i="3" s="1"/>
  <c r="X20" i="3"/>
  <c r="W20" i="3"/>
  <c r="U20" i="3"/>
  <c r="V20" i="3" s="1"/>
  <c r="S20" i="3"/>
  <c r="T20" i="3" s="1"/>
  <c r="X19" i="3"/>
  <c r="W19" i="3"/>
  <c r="U19" i="3"/>
  <c r="V19" i="3" s="1"/>
  <c r="S19" i="3"/>
  <c r="T19" i="3" s="1"/>
  <c r="X347" i="3"/>
  <c r="W347" i="3"/>
  <c r="U347" i="3"/>
  <c r="V347" i="3" s="1"/>
  <c r="S347" i="3"/>
  <c r="T347" i="3" s="1"/>
  <c r="X93" i="3"/>
  <c r="W93" i="3"/>
  <c r="U93" i="3"/>
  <c r="V93" i="3" s="1"/>
  <c r="S93" i="3"/>
  <c r="T93" i="3" s="1"/>
  <c r="X1457" i="3"/>
  <c r="W1457" i="3"/>
  <c r="U1457" i="3"/>
  <c r="V1457" i="3" s="1"/>
  <c r="S1457" i="3"/>
  <c r="T1457" i="3" s="1"/>
  <c r="X566" i="3"/>
  <c r="W566" i="3"/>
  <c r="U566" i="3"/>
  <c r="V566" i="3" s="1"/>
  <c r="S566" i="3"/>
  <c r="T566" i="3" s="1"/>
  <c r="X565" i="3"/>
  <c r="W565" i="3"/>
  <c r="U565" i="3"/>
  <c r="V565" i="3" s="1"/>
  <c r="S565" i="3"/>
  <c r="T565" i="3" s="1"/>
  <c r="X346" i="3"/>
  <c r="W346" i="3"/>
  <c r="U346" i="3"/>
  <c r="V346" i="3" s="1"/>
  <c r="S346" i="3"/>
  <c r="T346" i="3" s="1"/>
  <c r="X345" i="3"/>
  <c r="W345" i="3"/>
  <c r="U345" i="3"/>
  <c r="V345" i="3" s="1"/>
  <c r="S345" i="3"/>
  <c r="T345" i="3" s="1"/>
  <c r="X1133" i="3"/>
  <c r="W1133" i="3"/>
  <c r="U1133" i="3"/>
  <c r="V1133" i="3" s="1"/>
  <c r="S1133" i="3"/>
  <c r="T1133" i="3" s="1"/>
  <c r="X18" i="3"/>
  <c r="W18" i="3"/>
  <c r="U18" i="3"/>
  <c r="V18" i="3" s="1"/>
  <c r="S18" i="3"/>
  <c r="T18" i="3" s="1"/>
  <c r="X1132" i="3"/>
  <c r="W1132" i="3"/>
  <c r="U1132" i="3"/>
  <c r="V1132" i="3" s="1"/>
  <c r="S1132" i="3"/>
  <c r="T1132" i="3" s="1"/>
  <c r="X936" i="3"/>
  <c r="W936" i="3"/>
  <c r="U936" i="3"/>
  <c r="V936" i="3" s="1"/>
  <c r="S936" i="3"/>
  <c r="T936" i="3" s="1"/>
  <c r="X92" i="3"/>
  <c r="W92" i="3"/>
  <c r="U92" i="3"/>
  <c r="V92" i="3" s="1"/>
  <c r="S92" i="3"/>
  <c r="T92" i="3" s="1"/>
  <c r="X91" i="3"/>
  <c r="W91" i="3"/>
  <c r="U91" i="3"/>
  <c r="V91" i="3" s="1"/>
  <c r="S91" i="3"/>
  <c r="T91" i="3" s="1"/>
  <c r="X1456" i="3"/>
  <c r="W1456" i="3"/>
  <c r="U1456" i="3"/>
  <c r="V1456" i="3" s="1"/>
  <c r="S1456" i="3"/>
  <c r="T1456" i="3" s="1"/>
  <c r="X1455" i="3"/>
  <c r="W1455" i="3"/>
  <c r="U1455" i="3"/>
  <c r="V1455" i="3" s="1"/>
  <c r="S1455" i="3"/>
  <c r="T1455" i="3" s="1"/>
  <c r="X1069" i="3"/>
  <c r="W1069" i="3"/>
  <c r="U1069" i="3"/>
  <c r="V1069" i="3" s="1"/>
  <c r="S1069" i="3"/>
  <c r="T1069" i="3" s="1"/>
  <c r="X178" i="3"/>
  <c r="W178" i="3"/>
  <c r="U178" i="3"/>
  <c r="V178" i="3" s="1"/>
  <c r="S178" i="3"/>
  <c r="T178" i="3" s="1"/>
  <c r="X344" i="3"/>
  <c r="W344" i="3"/>
  <c r="U344" i="3"/>
  <c r="V344" i="3" s="1"/>
  <c r="S344" i="3"/>
  <c r="T344" i="3" s="1"/>
  <c r="X792" i="3"/>
  <c r="W792" i="3"/>
  <c r="U792" i="3"/>
  <c r="V792" i="3" s="1"/>
  <c r="S792" i="3"/>
  <c r="T792" i="3" s="1"/>
  <c r="X1454" i="3"/>
  <c r="W1454" i="3"/>
  <c r="U1454" i="3"/>
  <c r="V1454" i="3" s="1"/>
  <c r="S1454" i="3"/>
  <c r="T1454" i="3" s="1"/>
  <c r="X935" i="3"/>
  <c r="W935" i="3"/>
  <c r="U935" i="3"/>
  <c r="V935" i="3" s="1"/>
  <c r="S935" i="3"/>
  <c r="T935" i="3" s="1"/>
  <c r="X343" i="3"/>
  <c r="W343" i="3"/>
  <c r="U343" i="3"/>
  <c r="V343" i="3" s="1"/>
  <c r="S343" i="3"/>
  <c r="T343" i="3" s="1"/>
  <c r="X791" i="3"/>
  <c r="W791" i="3"/>
  <c r="U791" i="3"/>
  <c r="V791" i="3" s="1"/>
  <c r="S791" i="3"/>
  <c r="T791" i="3" s="1"/>
  <c r="X342" i="3"/>
  <c r="W342" i="3"/>
  <c r="U342" i="3"/>
  <c r="V342" i="3" s="1"/>
  <c r="S342" i="3"/>
  <c r="T342" i="3" s="1"/>
  <c r="X1453" i="3"/>
  <c r="W1453" i="3"/>
  <c r="U1453" i="3"/>
  <c r="V1453" i="3" s="1"/>
  <c r="S1453" i="3"/>
  <c r="T1453" i="3" s="1"/>
  <c r="X934" i="3"/>
  <c r="W934" i="3"/>
  <c r="U934" i="3"/>
  <c r="V934" i="3" s="1"/>
  <c r="S934" i="3"/>
  <c r="T934" i="3" s="1"/>
  <c r="X933" i="3"/>
  <c r="W933" i="3"/>
  <c r="U933" i="3"/>
  <c r="V933" i="3" s="1"/>
  <c r="S933" i="3"/>
  <c r="T933" i="3" s="1"/>
  <c r="X341" i="3"/>
  <c r="W341" i="3"/>
  <c r="U341" i="3"/>
  <c r="V341" i="3" s="1"/>
  <c r="S341" i="3"/>
  <c r="T341" i="3" s="1"/>
  <c r="X790" i="3"/>
  <c r="W790" i="3"/>
  <c r="U790" i="3"/>
  <c r="V790" i="3" s="1"/>
  <c r="S790" i="3"/>
  <c r="T790" i="3" s="1"/>
  <c r="X1131" i="3"/>
  <c r="W1131" i="3"/>
  <c r="U1131" i="3"/>
  <c r="V1131" i="3" s="1"/>
  <c r="S1131" i="3"/>
  <c r="T1131" i="3" s="1"/>
  <c r="X1452" i="3"/>
  <c r="W1452" i="3"/>
  <c r="U1452" i="3"/>
  <c r="V1452" i="3" s="1"/>
  <c r="S1452" i="3"/>
  <c r="T1452" i="3" s="1"/>
  <c r="X789" i="3"/>
  <c r="W789" i="3"/>
  <c r="U789" i="3"/>
  <c r="V789" i="3" s="1"/>
  <c r="S789" i="3"/>
  <c r="T789" i="3" s="1"/>
  <c r="X17" i="3"/>
  <c r="W17" i="3"/>
  <c r="U17" i="3"/>
  <c r="V17" i="3" s="1"/>
  <c r="S17" i="3"/>
  <c r="T17" i="3" s="1"/>
  <c r="X1445" i="3"/>
  <c r="W1445" i="3"/>
  <c r="U1445" i="3"/>
  <c r="V1445" i="3" s="1"/>
  <c r="S1445" i="3"/>
  <c r="T1445" i="3" s="1"/>
  <c r="X1451" i="3"/>
  <c r="W1451" i="3"/>
  <c r="U1451" i="3"/>
  <c r="V1451" i="3" s="1"/>
  <c r="S1451" i="3"/>
  <c r="T1451" i="3" s="1"/>
  <c r="X1130" i="3"/>
  <c r="W1130" i="3"/>
  <c r="U1130" i="3"/>
  <c r="V1130" i="3" s="1"/>
  <c r="S1130" i="3"/>
  <c r="T1130" i="3" s="1"/>
  <c r="X1450" i="3"/>
  <c r="W1450" i="3"/>
  <c r="U1450" i="3"/>
  <c r="V1450" i="3" s="1"/>
  <c r="S1450" i="3"/>
  <c r="T1450" i="3" s="1"/>
  <c r="X1449" i="3"/>
  <c r="W1449" i="3"/>
  <c r="U1449" i="3"/>
  <c r="V1449" i="3" s="1"/>
  <c r="S1449" i="3"/>
  <c r="T1449" i="3" s="1"/>
  <c r="X1068" i="3"/>
  <c r="W1068" i="3"/>
  <c r="U1068" i="3"/>
  <c r="V1068" i="3" s="1"/>
  <c r="S1068" i="3"/>
  <c r="T1068" i="3" s="1"/>
  <c r="X1448" i="3"/>
  <c r="W1448" i="3"/>
  <c r="U1448" i="3"/>
  <c r="V1448" i="3" s="1"/>
  <c r="S1448" i="3"/>
  <c r="T1448" i="3" s="1"/>
  <c r="X1129" i="3"/>
  <c r="W1129" i="3"/>
  <c r="U1129" i="3"/>
  <c r="V1129" i="3" s="1"/>
  <c r="S1129" i="3"/>
  <c r="T1129" i="3" s="1"/>
  <c r="X340" i="3"/>
  <c r="W340" i="3"/>
  <c r="U340" i="3"/>
  <c r="V340" i="3" s="1"/>
  <c r="S340" i="3"/>
  <c r="T340" i="3" s="1"/>
  <c r="X563" i="3"/>
  <c r="W563" i="3"/>
  <c r="U563" i="3"/>
  <c r="V563" i="3" s="1"/>
  <c r="S563" i="3"/>
  <c r="T563" i="3" s="1"/>
  <c r="X1447" i="3"/>
  <c r="W1447" i="3"/>
  <c r="U1447" i="3"/>
  <c r="V1447" i="3" s="1"/>
  <c r="S1447" i="3"/>
  <c r="T1447" i="3" s="1"/>
  <c r="X562" i="3"/>
  <c r="W562" i="3"/>
  <c r="U562" i="3"/>
  <c r="V562" i="3" s="1"/>
  <c r="S562" i="3"/>
  <c r="T562" i="3" s="1"/>
  <c r="X932" i="3"/>
  <c r="W932" i="3"/>
  <c r="U932" i="3"/>
  <c r="V932" i="3" s="1"/>
  <c r="S932" i="3"/>
  <c r="T932" i="3" s="1"/>
  <c r="X788" i="3"/>
  <c r="W788" i="3"/>
  <c r="U788" i="3"/>
  <c r="V788" i="3" s="1"/>
  <c r="S788" i="3"/>
  <c r="T788" i="3" s="1"/>
  <c r="X1128" i="3"/>
  <c r="W1128" i="3"/>
  <c r="U1128" i="3"/>
  <c r="V1128" i="3" s="1"/>
  <c r="S1128" i="3"/>
  <c r="T1128" i="3" s="1"/>
  <c r="X561" i="3"/>
  <c r="W561" i="3"/>
  <c r="U561" i="3"/>
  <c r="V561" i="3" s="1"/>
  <c r="S561" i="3"/>
  <c r="T561" i="3" s="1"/>
  <c r="X90" i="3"/>
  <c r="W90" i="3"/>
  <c r="U90" i="3"/>
  <c r="V90" i="3" s="1"/>
  <c r="S90" i="3"/>
  <c r="T90" i="3" s="1"/>
  <c r="X1446" i="3"/>
  <c r="W1446" i="3"/>
  <c r="U1446" i="3"/>
  <c r="V1446" i="3" s="1"/>
  <c r="S1446" i="3"/>
  <c r="T1446" i="3" s="1"/>
  <c r="X560" i="3"/>
  <c r="W560" i="3"/>
  <c r="U560" i="3"/>
  <c r="V560" i="3" s="1"/>
  <c r="S560" i="3"/>
  <c r="T560" i="3" s="1"/>
  <c r="X559" i="3"/>
  <c r="W559" i="3"/>
  <c r="U559" i="3"/>
  <c r="V559" i="3" s="1"/>
  <c r="S559" i="3"/>
  <c r="T559" i="3" s="1"/>
  <c r="X1127" i="3"/>
  <c r="W1127" i="3"/>
  <c r="U1127" i="3"/>
  <c r="V1127" i="3" s="1"/>
  <c r="S1127" i="3"/>
  <c r="T1127" i="3" s="1"/>
  <c r="X787" i="3"/>
  <c r="W787" i="3"/>
  <c r="U787" i="3"/>
  <c r="V787" i="3" s="1"/>
  <c r="S787" i="3"/>
  <c r="T787" i="3" s="1"/>
  <c r="X786" i="3"/>
  <c r="W786" i="3"/>
  <c r="U786" i="3"/>
  <c r="V786" i="3" s="1"/>
  <c r="S786" i="3"/>
  <c r="T786" i="3" s="1"/>
  <c r="X785" i="3"/>
  <c r="W785" i="3"/>
  <c r="U785" i="3"/>
  <c r="V785" i="3" s="1"/>
  <c r="S785" i="3"/>
  <c r="T785" i="3" s="1"/>
  <c r="X1067" i="3"/>
  <c r="W1067" i="3"/>
  <c r="U1067" i="3"/>
  <c r="V1067" i="3" s="1"/>
  <c r="S1067" i="3"/>
  <c r="T1067" i="3" s="1"/>
  <c r="X557" i="3"/>
  <c r="W557" i="3"/>
  <c r="U557" i="3"/>
  <c r="V557" i="3" s="1"/>
  <c r="S557" i="3"/>
  <c r="T557" i="3" s="1"/>
  <c r="X459" i="3"/>
  <c r="W459" i="3"/>
  <c r="U459" i="3"/>
  <c r="V459" i="3" s="1"/>
  <c r="S459" i="3"/>
  <c r="T459" i="3" s="1"/>
  <c r="X339" i="3"/>
  <c r="W339" i="3"/>
  <c r="U339" i="3"/>
  <c r="V339" i="3" s="1"/>
  <c r="S339" i="3"/>
  <c r="T339" i="3" s="1"/>
  <c r="X338" i="3"/>
  <c r="W338" i="3"/>
  <c r="U338" i="3"/>
  <c r="V338" i="3" s="1"/>
  <c r="S338" i="3"/>
  <c r="T338" i="3" s="1"/>
  <c r="X337" i="3"/>
  <c r="W337" i="3"/>
  <c r="U337" i="3"/>
  <c r="V337" i="3" s="1"/>
  <c r="S337" i="3"/>
  <c r="T337" i="3" s="1"/>
  <c r="X177" i="3"/>
  <c r="W177" i="3"/>
  <c r="U177" i="3"/>
  <c r="V177" i="3" s="1"/>
  <c r="S177" i="3"/>
  <c r="T177" i="3" s="1"/>
  <c r="X1126" i="3"/>
  <c r="W1126" i="3"/>
  <c r="U1126" i="3"/>
  <c r="V1126" i="3" s="1"/>
  <c r="S1126" i="3"/>
  <c r="T1126" i="3" s="1"/>
  <c r="X1444" i="3"/>
  <c r="W1444" i="3"/>
  <c r="U1444" i="3"/>
  <c r="V1444" i="3" s="1"/>
  <c r="S1444" i="3"/>
  <c r="T1444" i="3" s="1"/>
  <c r="X556" i="3"/>
  <c r="W556" i="3"/>
  <c r="U556" i="3"/>
  <c r="V556" i="3" s="1"/>
  <c r="S556" i="3"/>
  <c r="T556" i="3" s="1"/>
  <c r="X176" i="3"/>
  <c r="W176" i="3"/>
  <c r="U176" i="3"/>
  <c r="V176" i="3" s="1"/>
  <c r="S176" i="3"/>
  <c r="T176" i="3" s="1"/>
  <c r="X89" i="3"/>
  <c r="W89" i="3"/>
  <c r="U89" i="3"/>
  <c r="V89" i="3" s="1"/>
  <c r="S89" i="3"/>
  <c r="T89" i="3" s="1"/>
  <c r="X931" i="3"/>
  <c r="W931" i="3"/>
  <c r="U931" i="3"/>
  <c r="V931" i="3" s="1"/>
  <c r="S931" i="3"/>
  <c r="T931" i="3" s="1"/>
  <c r="X1443" i="3"/>
  <c r="W1443" i="3"/>
  <c r="U1443" i="3"/>
  <c r="V1443" i="3" s="1"/>
  <c r="S1443" i="3"/>
  <c r="T1443" i="3" s="1"/>
  <c r="X1442" i="3"/>
  <c r="W1442" i="3"/>
  <c r="U1442" i="3"/>
  <c r="V1442" i="3" s="1"/>
  <c r="S1442" i="3"/>
  <c r="T1442" i="3" s="1"/>
  <c r="X784" i="3"/>
  <c r="W784" i="3"/>
  <c r="U784" i="3"/>
  <c r="V784" i="3" s="1"/>
  <c r="S784" i="3"/>
  <c r="T784" i="3" s="1"/>
  <c r="X783" i="3"/>
  <c r="W783" i="3"/>
  <c r="U783" i="3"/>
  <c r="V783" i="3" s="1"/>
  <c r="S783" i="3"/>
  <c r="T783" i="3" s="1"/>
  <c r="X930" i="3"/>
  <c r="W930" i="3"/>
  <c r="U930" i="3"/>
  <c r="V930" i="3" s="1"/>
  <c r="S930" i="3"/>
  <c r="T930" i="3" s="1"/>
  <c r="X1441" i="3"/>
  <c r="W1441" i="3"/>
  <c r="U1441" i="3"/>
  <c r="V1441" i="3" s="1"/>
  <c r="S1441" i="3"/>
  <c r="T1441" i="3" s="1"/>
  <c r="X16" i="3"/>
  <c r="W16" i="3"/>
  <c r="U16" i="3"/>
  <c r="V16" i="3" s="1"/>
  <c r="S16" i="3"/>
  <c r="T16" i="3" s="1"/>
  <c r="X15" i="3"/>
  <c r="W15" i="3"/>
  <c r="U15" i="3"/>
  <c r="V15" i="3" s="1"/>
  <c r="S15" i="3"/>
  <c r="T15" i="3" s="1"/>
  <c r="X14" i="3"/>
  <c r="W14" i="3"/>
  <c r="U14" i="3"/>
  <c r="V14" i="3" s="1"/>
  <c r="S14" i="3"/>
  <c r="T14" i="3" s="1"/>
  <c r="X13" i="3"/>
  <c r="W13" i="3"/>
  <c r="U13" i="3"/>
  <c r="V13" i="3" s="1"/>
  <c r="S13" i="3"/>
  <c r="T13" i="3" s="1"/>
  <c r="X1440" i="3"/>
  <c r="W1440" i="3"/>
  <c r="U1440" i="3"/>
  <c r="V1440" i="3" s="1"/>
  <c r="S1440" i="3"/>
  <c r="T1440" i="3" s="1"/>
  <c r="X12" i="3"/>
  <c r="W12" i="3"/>
  <c r="U12" i="3"/>
  <c r="V12" i="3" s="1"/>
  <c r="S12" i="3"/>
  <c r="T12" i="3" s="1"/>
  <c r="X11" i="3"/>
  <c r="W11" i="3"/>
  <c r="U11" i="3"/>
  <c r="V11" i="3" s="1"/>
  <c r="S11" i="3"/>
  <c r="T11" i="3" s="1"/>
  <c r="X10" i="3"/>
  <c r="W10" i="3"/>
  <c r="U10" i="3"/>
  <c r="V10" i="3" s="1"/>
  <c r="S10" i="3"/>
  <c r="T10" i="3" s="1"/>
  <c r="X9" i="3"/>
  <c r="W9" i="3"/>
  <c r="U9" i="3"/>
  <c r="V9" i="3" s="1"/>
  <c r="S9" i="3"/>
  <c r="T9" i="3" s="1"/>
  <c r="X782" i="3"/>
  <c r="W782" i="3"/>
  <c r="U782" i="3"/>
  <c r="V782" i="3" s="1"/>
  <c r="S782" i="3"/>
  <c r="T782" i="3" s="1"/>
  <c r="X558" i="3"/>
  <c r="W558" i="3"/>
  <c r="U558" i="3"/>
  <c r="V558" i="3" s="1"/>
  <c r="S558" i="3"/>
  <c r="T558" i="3" s="1"/>
  <c r="X8" i="3"/>
  <c r="W8" i="3"/>
  <c r="U8" i="3"/>
  <c r="V8" i="3" s="1"/>
  <c r="S8" i="3"/>
  <c r="T8" i="3" s="1"/>
  <c r="X6" i="3"/>
  <c r="W6" i="3"/>
  <c r="U6" i="3"/>
  <c r="V6" i="3" s="1"/>
  <c r="S6" i="3"/>
  <c r="T6" i="3" s="1"/>
  <c r="X1125" i="3"/>
  <c r="W1125" i="3"/>
  <c r="U1125" i="3"/>
  <c r="V1125" i="3" s="1"/>
  <c r="S1125" i="3"/>
  <c r="T1125" i="3" s="1"/>
  <c r="X175" i="3"/>
  <c r="W175" i="3"/>
  <c r="U175" i="3"/>
  <c r="V175" i="3" s="1"/>
  <c r="S175" i="3"/>
  <c r="T175" i="3" s="1"/>
  <c r="X458" i="3"/>
  <c r="W458" i="3"/>
  <c r="U458" i="3"/>
  <c r="V458" i="3" s="1"/>
  <c r="S458" i="3"/>
  <c r="T458" i="3" s="1"/>
  <c r="X5" i="3"/>
  <c r="W5" i="3"/>
  <c r="U5" i="3"/>
  <c r="V5" i="3" s="1"/>
  <c r="S5" i="3"/>
  <c r="T5" i="3" s="1"/>
  <c r="X1124" i="3"/>
  <c r="W1124" i="3"/>
  <c r="U1124" i="3"/>
  <c r="V1124" i="3" s="1"/>
  <c r="S1124" i="3"/>
  <c r="T1124" i="3" s="1"/>
  <c r="X336" i="3"/>
  <c r="W336" i="3"/>
  <c r="U336" i="3"/>
  <c r="V336" i="3" s="1"/>
  <c r="S336" i="3"/>
  <c r="T336" i="3" s="1"/>
  <c r="X174" i="3"/>
  <c r="W174" i="3"/>
  <c r="U174" i="3"/>
  <c r="V174" i="3" s="1"/>
  <c r="S174" i="3"/>
  <c r="T174" i="3" s="1"/>
  <c r="X555" i="3"/>
  <c r="W555" i="3"/>
  <c r="U555" i="3"/>
  <c r="V555" i="3" s="1"/>
  <c r="S555" i="3"/>
  <c r="T555" i="3" s="1"/>
  <c r="X335" i="3"/>
  <c r="W335" i="3"/>
  <c r="U335" i="3"/>
  <c r="V335" i="3" s="1"/>
  <c r="S335" i="3"/>
  <c r="T335" i="3" s="1"/>
  <c r="X1123" i="3"/>
  <c r="W1123" i="3"/>
  <c r="U1123" i="3"/>
  <c r="V1123" i="3" s="1"/>
  <c r="S1123" i="3"/>
  <c r="T1123" i="3" s="1"/>
  <c r="X4" i="3"/>
  <c r="W4" i="3"/>
  <c r="U4" i="3"/>
  <c r="V4" i="3" s="1"/>
  <c r="S4" i="3"/>
  <c r="T4" i="3" s="1"/>
  <c r="X334" i="3"/>
  <c r="W334" i="3"/>
  <c r="U334" i="3"/>
  <c r="V334" i="3" s="1"/>
  <c r="S334" i="3"/>
  <c r="T334" i="3" s="1"/>
  <c r="X1122" i="3"/>
  <c r="W1122" i="3"/>
  <c r="U1122" i="3"/>
  <c r="V1122" i="3" s="1"/>
  <c r="S1122" i="3"/>
  <c r="T1122" i="3" s="1"/>
  <c r="X173" i="3"/>
  <c r="W173" i="3"/>
  <c r="U173" i="3"/>
  <c r="V173" i="3" s="1"/>
  <c r="S173" i="3"/>
  <c r="T173" i="3" s="1"/>
  <c r="X88" i="3"/>
  <c r="W88" i="3"/>
  <c r="U88" i="3"/>
  <c r="V88" i="3" s="1"/>
  <c r="S88" i="3"/>
  <c r="T88" i="3" s="1"/>
  <c r="X929" i="3"/>
  <c r="W929" i="3"/>
  <c r="U929" i="3"/>
  <c r="V929" i="3" s="1"/>
  <c r="S929" i="3"/>
  <c r="T929" i="3" s="1"/>
  <c r="X1121" i="3"/>
  <c r="W1121" i="3"/>
  <c r="U1121" i="3"/>
  <c r="V1121" i="3" s="1"/>
  <c r="S1121" i="3"/>
  <c r="T1121" i="3" s="1"/>
  <c r="X1439" i="3"/>
  <c r="W1439" i="3"/>
  <c r="U1439" i="3"/>
  <c r="V1439" i="3" s="1"/>
  <c r="S1439" i="3"/>
  <c r="T1439" i="3" s="1"/>
  <c r="X554" i="3"/>
  <c r="W554" i="3"/>
  <c r="U554" i="3"/>
  <c r="V554" i="3" s="1"/>
  <c r="S554" i="3"/>
  <c r="T554" i="3" s="1"/>
  <c r="X1120" i="3"/>
  <c r="W1120" i="3"/>
  <c r="U1120" i="3"/>
  <c r="V1120" i="3" s="1"/>
  <c r="S1120" i="3"/>
  <c r="T1120" i="3" s="1"/>
  <c r="X781" i="3"/>
  <c r="W781" i="3"/>
  <c r="U781" i="3"/>
  <c r="V781" i="3" s="1"/>
  <c r="S781" i="3"/>
  <c r="T781" i="3" s="1"/>
  <c r="X1438" i="3"/>
  <c r="W1438" i="3"/>
  <c r="U1438" i="3"/>
  <c r="V1438" i="3" s="1"/>
  <c r="S1438" i="3"/>
  <c r="T1438" i="3" s="1"/>
  <c r="X1119" i="3"/>
  <c r="W1119" i="3"/>
  <c r="U1119" i="3"/>
  <c r="V1119" i="3" s="1"/>
  <c r="S1119" i="3"/>
  <c r="T1119" i="3" s="1"/>
  <c r="X780" i="3"/>
  <c r="W780" i="3"/>
  <c r="U780" i="3"/>
  <c r="V780" i="3" s="1"/>
  <c r="S780" i="3"/>
  <c r="T780" i="3" s="1"/>
  <c r="X87" i="3"/>
  <c r="W87" i="3"/>
  <c r="U87" i="3"/>
  <c r="V87" i="3" s="1"/>
  <c r="S87" i="3"/>
  <c r="T87" i="3" s="1"/>
  <c r="X3" i="3"/>
  <c r="W3" i="3"/>
  <c r="U3" i="3"/>
  <c r="V3" i="3" s="1"/>
  <c r="S3" i="3"/>
  <c r="T3" i="3" s="1"/>
  <c r="X1118" i="3"/>
  <c r="W1118" i="3"/>
  <c r="U1118" i="3"/>
  <c r="V1118" i="3" s="1"/>
  <c r="S1118" i="3"/>
  <c r="T1118" i="3" s="1"/>
  <c r="X172" i="3"/>
  <c r="W172" i="3"/>
  <c r="U172" i="3"/>
  <c r="V172" i="3" s="1"/>
  <c r="S172" i="3"/>
  <c r="T172" i="3" s="1"/>
  <c r="X457" i="3"/>
  <c r="W457" i="3"/>
  <c r="U457" i="3"/>
  <c r="V457" i="3" s="1"/>
  <c r="S457" i="3"/>
  <c r="T457" i="3" s="1"/>
  <c r="X779" i="3"/>
  <c r="W779" i="3"/>
  <c r="U779" i="3"/>
  <c r="V779" i="3" s="1"/>
  <c r="S779" i="3"/>
  <c r="T779" i="3" s="1"/>
  <c r="X553" i="3"/>
  <c r="W553" i="3"/>
  <c r="U553" i="3"/>
  <c r="V553" i="3" s="1"/>
  <c r="S553" i="3"/>
  <c r="T553" i="3" s="1"/>
  <c r="X333" i="3"/>
  <c r="W333" i="3"/>
  <c r="U333" i="3"/>
  <c r="V333" i="3" s="1"/>
  <c r="S333" i="3"/>
  <c r="T333" i="3" s="1"/>
  <c r="X778" i="3"/>
  <c r="W778" i="3"/>
  <c r="U778" i="3"/>
  <c r="V778" i="3" s="1"/>
  <c r="S778" i="3"/>
  <c r="T778" i="3" s="1"/>
  <c r="X552" i="3"/>
  <c r="W552" i="3"/>
  <c r="U552" i="3"/>
  <c r="V552" i="3" s="1"/>
  <c r="S552" i="3"/>
  <c r="T552" i="3" s="1"/>
  <c r="X928" i="3"/>
  <c r="W928" i="3"/>
  <c r="U928" i="3"/>
  <c r="V928" i="3" s="1"/>
  <c r="S928" i="3"/>
  <c r="T928" i="3" s="1"/>
  <c r="X1437" i="3"/>
  <c r="W1437" i="3"/>
  <c r="U1437" i="3"/>
  <c r="V1437" i="3" s="1"/>
  <c r="S1437" i="3"/>
  <c r="T1437" i="3" s="1"/>
  <c r="X777" i="3"/>
  <c r="W777" i="3"/>
  <c r="U777" i="3"/>
  <c r="V777" i="3" s="1"/>
  <c r="S777" i="3"/>
  <c r="T777" i="3" s="1"/>
  <c r="X927" i="3"/>
  <c r="W927" i="3"/>
  <c r="U927" i="3"/>
  <c r="V927" i="3" s="1"/>
  <c r="S927" i="3"/>
  <c r="T927" i="3" s="1"/>
  <c r="X86" i="3"/>
  <c r="W86" i="3"/>
  <c r="U86" i="3"/>
  <c r="V86" i="3" s="1"/>
  <c r="S86" i="3"/>
  <c r="T86" i="3" s="1"/>
  <c r="X1436" i="3"/>
  <c r="W1436" i="3"/>
  <c r="U1436" i="3"/>
  <c r="V1436" i="3" s="1"/>
  <c r="S1436" i="3"/>
  <c r="T1436" i="3" s="1"/>
  <c r="X1435" i="3"/>
  <c r="W1435" i="3"/>
  <c r="U1435" i="3"/>
  <c r="V1435" i="3" s="1"/>
  <c r="S1435" i="3"/>
  <c r="T1435" i="3" s="1"/>
  <c r="X332" i="3"/>
  <c r="W332" i="3"/>
  <c r="U332" i="3"/>
  <c r="V332" i="3" s="1"/>
  <c r="S332" i="3"/>
  <c r="T332" i="3" s="1"/>
  <c r="X1434" i="3"/>
  <c r="W1434" i="3"/>
  <c r="U1434" i="3"/>
  <c r="V1434" i="3" s="1"/>
  <c r="S1434" i="3"/>
  <c r="T1434" i="3" s="1"/>
  <c r="X331" i="3"/>
  <c r="W331" i="3"/>
  <c r="U331" i="3"/>
  <c r="V331" i="3" s="1"/>
  <c r="S331" i="3"/>
  <c r="T331" i="3" s="1"/>
  <c r="X551" i="3"/>
  <c r="W551" i="3"/>
  <c r="U551" i="3"/>
  <c r="V551" i="3" s="1"/>
  <c r="S551" i="3"/>
  <c r="T551" i="3" s="1"/>
  <c r="X330" i="3"/>
  <c r="W330" i="3"/>
  <c r="U330" i="3"/>
  <c r="V330" i="3" s="1"/>
  <c r="S330" i="3"/>
  <c r="T330" i="3" s="1"/>
  <c r="X776" i="3"/>
  <c r="W776" i="3"/>
  <c r="U776" i="3"/>
  <c r="V776" i="3" s="1"/>
  <c r="S776" i="3"/>
  <c r="T776" i="3" s="1"/>
  <c r="X329" i="3"/>
  <c r="W329" i="3"/>
  <c r="U329" i="3"/>
  <c r="V329" i="3" s="1"/>
  <c r="S329" i="3"/>
  <c r="T329" i="3" s="1"/>
  <c r="X550" i="3"/>
  <c r="W550" i="3"/>
  <c r="U550" i="3"/>
  <c r="V550" i="3" s="1"/>
  <c r="S550" i="3"/>
  <c r="T550" i="3" s="1"/>
  <c r="X549" i="3"/>
  <c r="W549" i="3"/>
  <c r="U549" i="3"/>
  <c r="V549" i="3" s="1"/>
  <c r="S549" i="3"/>
  <c r="T549" i="3" s="1"/>
  <c r="X775" i="3"/>
  <c r="W775" i="3"/>
  <c r="U775" i="3"/>
  <c r="V775" i="3" s="1"/>
  <c r="S775" i="3"/>
  <c r="T775" i="3" s="1"/>
  <c r="X548" i="3"/>
  <c r="W548" i="3"/>
  <c r="U548" i="3"/>
  <c r="V548" i="3" s="1"/>
  <c r="S548" i="3"/>
  <c r="T548" i="3" s="1"/>
  <c r="X1117" i="3"/>
  <c r="W1117" i="3"/>
  <c r="U1117" i="3"/>
  <c r="V1117" i="3" s="1"/>
  <c r="S1117" i="3"/>
  <c r="T1117" i="3" s="1"/>
  <c r="X774" i="3"/>
  <c r="W774" i="3"/>
  <c r="U774" i="3"/>
  <c r="V774" i="3" s="1"/>
  <c r="S774" i="3"/>
  <c r="T774" i="3" s="1"/>
  <c r="X1433" i="3"/>
  <c r="W1433" i="3"/>
  <c r="U1433" i="3"/>
  <c r="V1433" i="3" s="1"/>
  <c r="S1433" i="3"/>
  <c r="T1433" i="3" s="1"/>
  <c r="X1116" i="3"/>
  <c r="W1116" i="3"/>
  <c r="U1116" i="3"/>
  <c r="V1116" i="3" s="1"/>
  <c r="S1116" i="3"/>
  <c r="T1116" i="3" s="1"/>
  <c r="X926" i="3"/>
  <c r="W926" i="3"/>
  <c r="U926" i="3"/>
  <c r="V926" i="3" s="1"/>
  <c r="S926" i="3"/>
  <c r="T926" i="3" s="1"/>
  <c r="X773" i="3"/>
  <c r="W773" i="3"/>
  <c r="U773" i="3"/>
  <c r="V773" i="3" s="1"/>
  <c r="S773" i="3"/>
  <c r="T773" i="3" s="1"/>
  <c r="X772" i="3"/>
  <c r="W772" i="3"/>
  <c r="U772" i="3"/>
  <c r="V772" i="3" s="1"/>
  <c r="S772" i="3"/>
  <c r="T772" i="3" s="1"/>
  <c r="X1115" i="3"/>
  <c r="W1115" i="3"/>
  <c r="U1115" i="3"/>
  <c r="V1115" i="3" s="1"/>
  <c r="S1115" i="3"/>
  <c r="T1115" i="3" s="1"/>
  <c r="X925" i="3"/>
  <c r="W925" i="3"/>
  <c r="U925" i="3"/>
  <c r="V925" i="3" s="1"/>
  <c r="S925" i="3"/>
  <c r="T925" i="3" s="1"/>
  <c r="X171" i="3"/>
  <c r="W171" i="3"/>
  <c r="U171" i="3"/>
  <c r="V171" i="3" s="1"/>
  <c r="S171" i="3"/>
  <c r="T171" i="3" s="1"/>
  <c r="X1114" i="3"/>
  <c r="W1114" i="3"/>
  <c r="U1114" i="3"/>
  <c r="V1114" i="3" s="1"/>
  <c r="S1114" i="3"/>
  <c r="T1114" i="3" s="1"/>
  <c r="X1432" i="3"/>
  <c r="W1432" i="3"/>
  <c r="U1432" i="3"/>
  <c r="V1432" i="3" s="1"/>
  <c r="S1432" i="3"/>
  <c r="T1432" i="3" s="1"/>
  <c r="X1113" i="3"/>
  <c r="W1113" i="3"/>
  <c r="U1113" i="3"/>
  <c r="V1113" i="3" s="1"/>
  <c r="S1113" i="3"/>
  <c r="T1113" i="3" s="1"/>
  <c r="X1431" i="3"/>
  <c r="W1431" i="3"/>
  <c r="U1431" i="3"/>
  <c r="V1431" i="3" s="1"/>
  <c r="S1431" i="3"/>
  <c r="T1431" i="3" s="1"/>
  <c r="X547" i="3"/>
  <c r="W547" i="3"/>
  <c r="U547" i="3"/>
  <c r="V547" i="3" s="1"/>
  <c r="S547" i="3"/>
  <c r="T547" i="3" s="1"/>
  <c r="X546" i="3"/>
  <c r="W546" i="3"/>
  <c r="U546" i="3"/>
  <c r="V546" i="3" s="1"/>
  <c r="S546" i="3"/>
  <c r="T546" i="3" s="1"/>
  <c r="X1430" i="3"/>
  <c r="W1430" i="3"/>
  <c r="U1430" i="3"/>
  <c r="V1430" i="3" s="1"/>
  <c r="S1430" i="3"/>
  <c r="T1430" i="3" s="1"/>
  <c r="X1429" i="3"/>
  <c r="W1429" i="3"/>
  <c r="U1429" i="3"/>
  <c r="V1429" i="3" s="1"/>
  <c r="S1429" i="3"/>
  <c r="T1429" i="3" s="1"/>
  <c r="X1428" i="3"/>
  <c r="W1428" i="3"/>
  <c r="U1428" i="3"/>
  <c r="V1428" i="3" s="1"/>
  <c r="S1428" i="3"/>
  <c r="T1428" i="3" s="1"/>
  <c r="X170" i="3"/>
  <c r="W170" i="3"/>
  <c r="U170" i="3"/>
  <c r="V170" i="3" s="1"/>
  <c r="S170" i="3"/>
  <c r="T170" i="3" s="1"/>
  <c r="X545" i="3"/>
  <c r="W545" i="3"/>
  <c r="U545" i="3"/>
  <c r="V545" i="3" s="1"/>
  <c r="S545" i="3"/>
  <c r="T545" i="3" s="1"/>
  <c r="X2" i="3"/>
  <c r="W2" i="3"/>
  <c r="U2" i="3"/>
  <c r="V2" i="3" s="1"/>
  <c r="S2" i="3"/>
  <c r="T2" i="3" s="1"/>
  <c r="X1427" i="3"/>
  <c r="W1427" i="3"/>
  <c r="U1427" i="3"/>
  <c r="V1427" i="3" s="1"/>
  <c r="S1427" i="3"/>
  <c r="T1427" i="3" s="1"/>
  <c r="X544" i="3"/>
  <c r="W544" i="3"/>
  <c r="U544" i="3"/>
  <c r="V544" i="3" s="1"/>
  <c r="S544" i="3"/>
  <c r="T544" i="3" s="1"/>
  <c r="X328" i="3"/>
  <c r="W328" i="3"/>
  <c r="U328" i="3"/>
  <c r="V328" i="3" s="1"/>
  <c r="S328" i="3"/>
  <c r="T328" i="3" s="1"/>
  <c r="X327" i="3"/>
  <c r="W327" i="3"/>
  <c r="U327" i="3"/>
  <c r="V327" i="3" s="1"/>
  <c r="S327" i="3"/>
  <c r="T327" i="3" s="1"/>
  <c r="X543" i="3"/>
  <c r="W543" i="3"/>
  <c r="U543" i="3"/>
  <c r="V543" i="3" s="1"/>
  <c r="S543" i="3"/>
  <c r="T543" i="3" s="1"/>
  <c r="X542" i="3"/>
  <c r="W542" i="3"/>
  <c r="U542" i="3"/>
  <c r="V542" i="3" s="1"/>
  <c r="S542" i="3"/>
  <c r="T542" i="3" s="1"/>
  <c r="X771" i="3"/>
  <c r="W771" i="3"/>
  <c r="U771" i="3"/>
  <c r="V771" i="3" s="1"/>
  <c r="S771" i="3"/>
  <c r="T771" i="3" s="1"/>
  <c r="X169" i="3"/>
  <c r="W169" i="3"/>
  <c r="U169" i="3"/>
  <c r="V169" i="3" s="1"/>
  <c r="S169" i="3"/>
  <c r="T169" i="3" s="1"/>
  <c r="X326" i="3"/>
  <c r="W326" i="3"/>
  <c r="U326" i="3"/>
  <c r="V326" i="3" s="1"/>
  <c r="S326" i="3"/>
  <c r="T326" i="3" s="1"/>
  <c r="X325" i="3"/>
  <c r="W325" i="3"/>
  <c r="U325" i="3"/>
  <c r="V325" i="3" s="1"/>
  <c r="S325" i="3"/>
  <c r="T325" i="3" s="1"/>
  <c r="X1112" i="3"/>
  <c r="W1112" i="3"/>
  <c r="U1112" i="3"/>
  <c r="V1112" i="3" s="1"/>
  <c r="S1112" i="3"/>
  <c r="T1112" i="3" s="1"/>
  <c r="X924" i="3"/>
  <c r="W924" i="3"/>
  <c r="U924" i="3"/>
  <c r="V924" i="3" s="1"/>
  <c r="S924" i="3"/>
  <c r="T924" i="3" s="1"/>
  <c r="X1426" i="3"/>
  <c r="W1426" i="3"/>
  <c r="U1426" i="3"/>
  <c r="V1426" i="3" s="1"/>
  <c r="S1426" i="3"/>
  <c r="T1426" i="3" s="1"/>
  <c r="X541" i="3"/>
  <c r="W541" i="3"/>
  <c r="U541" i="3"/>
  <c r="V541" i="3" s="1"/>
  <c r="S541" i="3"/>
  <c r="T541" i="3" s="1"/>
  <c r="X324" i="3"/>
  <c r="W324" i="3"/>
  <c r="U324" i="3"/>
  <c r="V324" i="3" s="1"/>
  <c r="S324" i="3"/>
  <c r="T324" i="3" s="1"/>
  <c r="X1111" i="3"/>
  <c r="W1111" i="3"/>
  <c r="U1111" i="3"/>
  <c r="V1111" i="3" s="1"/>
  <c r="S1111" i="3"/>
  <c r="T1111" i="3" s="1"/>
  <c r="X1425" i="3"/>
  <c r="W1425" i="3"/>
  <c r="U1425" i="3"/>
  <c r="V1425" i="3" s="1"/>
  <c r="S1425" i="3"/>
  <c r="T1425" i="3" s="1"/>
  <c r="X1424" i="3"/>
  <c r="W1424" i="3"/>
  <c r="U1424" i="3"/>
  <c r="V1424" i="3" s="1"/>
  <c r="S1424" i="3"/>
  <c r="T1424" i="3" s="1"/>
  <c r="X923" i="3"/>
  <c r="W923" i="3"/>
  <c r="U923" i="3"/>
  <c r="V923" i="3" s="1"/>
  <c r="S923" i="3"/>
  <c r="T923" i="3" s="1"/>
  <c r="X922" i="3"/>
  <c r="W922" i="3"/>
  <c r="U922" i="3"/>
  <c r="V922" i="3" s="1"/>
  <c r="S922" i="3"/>
  <c r="T922" i="3" s="1"/>
  <c r="X1423" i="3"/>
  <c r="W1423" i="3"/>
  <c r="U1423" i="3"/>
  <c r="V1423" i="3" s="1"/>
  <c r="S1423" i="3"/>
  <c r="T1423" i="3" s="1"/>
  <c r="X540" i="3"/>
  <c r="W540" i="3"/>
  <c r="U540" i="3"/>
  <c r="V540" i="3" s="1"/>
  <c r="S540" i="3"/>
  <c r="T540" i="3" s="1"/>
  <c r="X770" i="3"/>
  <c r="W770" i="3"/>
  <c r="U770" i="3"/>
  <c r="V770" i="3" s="1"/>
  <c r="S770" i="3"/>
  <c r="T770" i="3" s="1"/>
  <c r="X921" i="3"/>
  <c r="W921" i="3"/>
  <c r="U921" i="3"/>
  <c r="V921" i="3" s="1"/>
  <c r="S921" i="3"/>
  <c r="T921" i="3" s="1"/>
  <c r="X920" i="3"/>
  <c r="W920" i="3"/>
  <c r="U920" i="3"/>
  <c r="V920" i="3" s="1"/>
  <c r="S920" i="3"/>
  <c r="T920" i="3" s="1"/>
  <c r="X919" i="3"/>
  <c r="W919" i="3"/>
  <c r="U919" i="3"/>
  <c r="V919" i="3" s="1"/>
  <c r="S919" i="3"/>
  <c r="T919" i="3" s="1"/>
  <c r="X918" i="3"/>
  <c r="W918" i="3"/>
  <c r="U918" i="3"/>
  <c r="V918" i="3" s="1"/>
  <c r="S918" i="3"/>
  <c r="T918" i="3" s="1"/>
  <c r="X917" i="3"/>
  <c r="W917" i="3"/>
  <c r="U917" i="3"/>
  <c r="V917" i="3" s="1"/>
  <c r="S917" i="3"/>
  <c r="T917" i="3" s="1"/>
  <c r="X916" i="3"/>
  <c r="W916" i="3"/>
  <c r="U916" i="3"/>
  <c r="V916" i="3" s="1"/>
  <c r="S916" i="3"/>
  <c r="T916" i="3" s="1"/>
  <c r="X1110" i="3"/>
  <c r="W1110" i="3"/>
  <c r="U1110" i="3"/>
  <c r="V1110" i="3" s="1"/>
  <c r="S1110" i="3"/>
  <c r="T1110" i="3" s="1"/>
  <c r="X769" i="3"/>
  <c r="W769" i="3"/>
  <c r="U769" i="3"/>
  <c r="V769" i="3" s="1"/>
  <c r="S769" i="3"/>
  <c r="T769" i="3" s="1"/>
</calcChain>
</file>

<file path=xl/sharedStrings.xml><?xml version="1.0" encoding="utf-8"?>
<sst xmlns="http://schemas.openxmlformats.org/spreadsheetml/2006/main" count="25585" uniqueCount="3147">
  <si>
    <t>Nº Operación</t>
  </si>
  <si>
    <t>Fase</t>
  </si>
  <si>
    <t>Fecha</t>
  </si>
  <si>
    <t>Aplicación</t>
  </si>
  <si>
    <t>Importe</t>
  </si>
  <si>
    <t>Texto Libre</t>
  </si>
  <si>
    <t>Tipo Contrato</t>
  </si>
  <si>
    <t>Procedim. Contrato</t>
  </si>
  <si>
    <t>Criterio Contrato</t>
  </si>
  <si>
    <t>AD</t>
  </si>
  <si>
    <t>AdDirec - Adjudicación Directa</t>
  </si>
  <si>
    <t>SinC - Sin Criterio</t>
  </si>
  <si>
    <t>Servicios - De servicios</t>
  </si>
  <si>
    <t>PrAbier - Procedimiento Abierto</t>
  </si>
  <si>
    <t>MultiC - MultiCriterio</t>
  </si>
  <si>
    <t>Suministro - De suministro</t>
  </si>
  <si>
    <t>UniC - Único Criterio</t>
  </si>
  <si>
    <t>Otros - Otros</t>
  </si>
  <si>
    <t>AJUSTE ANUALIDADES CONTRATO GESTIÓN SERVICIO PÚBLICO REGULACIÓN ESTACIONAMIENTO VEHÍCULOS VÍA PÚBLICA EN VALLADOLID</t>
  </si>
  <si>
    <t>ServPubl - De gestión de servicios públicos</t>
  </si>
  <si>
    <t>IMPORTE CONTRATO ARRENDAMIENTO VEHÍCULOS POLICÍA EXP. 1/2017. SECRET. EJEC. SEGURIDAD.- LOTE Nº 1.</t>
  </si>
  <si>
    <t>IMPORTE CONTRATO ARRENDAMIENTO VEHÍCULOS POLICÍA, EXP. 1/2017, SECRET. EJEC. SEGURIDAD. LOTE Nº 2.</t>
  </si>
  <si>
    <t>CONTRATO SERVICIO DE DISTRIBUCION COMERCIAL, ALMACENAJE Y CUSTODIA REMANENTES PUBLICACIONES COMERCIALES AYTO. VA 2018-21</t>
  </si>
  <si>
    <t>SISTEMA AUTOMATIZADO PRESTAMO BICICLETAS VALLABICI</t>
  </si>
  <si>
    <t>MANTENIMIENTO HARDWARE, LOTE 2</t>
  </si>
  <si>
    <t>SOPORTE Y MANTENIMIENTO DE LA PLATAFORMA PROXIA</t>
  </si>
  <si>
    <t>PrNegSP - Procedimiento Negociado Sin Publicidad</t>
  </si>
  <si>
    <t>LOTE 1: EQUIPOS DE PROTECCION INDIVIDUAL PARA INCENDIOS ESTRUCTURALES Y DE INTERIORES.</t>
  </si>
  <si>
    <t>LOTE 2: EQUIPOS DE PROTECCION CRANEAL PARA LA LUCHA CONTRA INCENDIOS ESTRUCTURALES Y DE INTERIORES</t>
  </si>
  <si>
    <t>LOTE 3: EQUIPOS DE PROTECCION INDIVIDUAL PARA EXTREMIDADES INFERIORES PARA INTERVENCIONES DEL SERVICIO.</t>
  </si>
  <si>
    <t>CONTRATO ABIERTO DE SERVICIOS DE MANTENIMIENTO DE LOS PORTALES WEB DEL ÁREA DE CULTURA Y TURISMO</t>
  </si>
  <si>
    <t>CONTRATO DE SERVICIOS DE GESTION DE LAS PANTALLAS DE GRAN FORMATO UBICADAS EN LA CIUDAD DE VALLADOLID</t>
  </si>
  <si>
    <t>SE-EII 8/2016.P.S.3. PRORROGA CONTRATO SERVICIO DE GESTION ESCUELA INFANTIL.LOTE 1 MAFALDA Y GUILLE. 2019. 01/01 A 31/08</t>
  </si>
  <si>
    <t>SE-EII 8/2016. P.S.3. PRORROGA CONTRATO SERVICIOS DE GESTION ESCUELA INFANTIL. LOTE 2 PLATERO. 2019. 01/01 A 31/08/2020</t>
  </si>
  <si>
    <t>SE-EII 8/2016. P.S.3. PRORROGA CONTRATO SERVICIO DE GESTION ESCUELA INFANTIL. LOTE 3 EL GLOBO. 2019. 01/01 A 31/08/2020</t>
  </si>
  <si>
    <t>S.E. 72/2017. CONTRATO DE PRESTACION DE ACTIVIDADES DE LA ESCUELA MUNICIPAL DE MUSICA. AÑO 2018 Y ENERO A MAYO DE 2019</t>
  </si>
  <si>
    <t>MANTENIMIENTO DEL SISTEMA DE INFORMACIÓN DEL PADRÓN MUNICIPAL DE HABITANTES DEL AYUNTAMIENTO DE VALLADOLID</t>
  </si>
  <si>
    <t>MANTENIMIENTO Y GESTIÓN ÁREAS WIFI MUNICIPALES</t>
  </si>
  <si>
    <t>SE-EII 4/2018. GESTION Y PUESTA EN FUNCIONAMIENTO E.M.I. ""CABALLITO BLANCO"" EN C.P. A.MACHADO.AÑO 2019 Y ENE-AGOSTO 2020</t>
  </si>
  <si>
    <t>S.E. 6/2016. P.S. 1. PRORROGA DEL CONTRATO DE CONSERVACION ZONAS VERDES. LOTE 1. COLEGIOS. AÑO 2019 Y 01/01 A 22/09/2020</t>
  </si>
  <si>
    <t>S.E. 6/2016.P.S.1.PRORROGA CONTRATO CONSERVACION ZONAS VERDES. LOTE 2.ESCUELAS INFANTILES. AÑO 2019 Y 01/01 A 22/09/2020</t>
  </si>
  <si>
    <t>S.E. 3/2018.CONTRATACION DEL PROGRAMA ABSENTISMO ESCOLAR EN EL AYUNTAMIENTO DE VALLADOLID. ANO 2019. ENERO A AGOSTO 2020</t>
  </si>
  <si>
    <t>CONSUMO BIOMASA 2018 A 2026.-</t>
  </si>
  <si>
    <t>CONTRATO RETIRADA VEHÍCULOS. 2019, + DE 1 DE ENERO A 24 SEP. 2020. EXP. 10/2018. SEASM.</t>
  </si>
  <si>
    <t>PRÓRROGA CONTRATO REALIZACIÓN, EMISIÓN, GRABACIÓN SESIONES PLENARIAS Y OTROS EVENTOS, AÑO 2019 Y HASTA JUNIO 2010</t>
  </si>
  <si>
    <t>LIMPIEZA DEL CENTRO DE DIFUSIÓN TECNOLÓGICA (CDIT)</t>
  </si>
  <si>
    <t>SEGUNDA CONVOCATORIA CONTRATO DE CESION DE DATOS, PROYECTO REMOURBAN. ANUALIDADES 2019 Y 2020 (LOTES I Y II).</t>
  </si>
  <si>
    <t>SEGUNDA CONVOCATORIA CONTRATO DE CESION DE DATOS, PROYECTO REMOURBAN. ANUALIDADES 2019 Y 2020 (LOTE I).</t>
  </si>
  <si>
    <t>SEGUNDA CONVOCATORIA CONTRATO DE CESION DE DATOS, PROYECTO REMOURBAN. ANUALIDADES 2019 Y 2020 (LOTE II).</t>
  </si>
  <si>
    <t>CONSERVACION Y MEJORA DE PARQUES Y JARDINES ZONAS CENTRO Y NORTE DE LA CIUDAD, LOTE 1 (CENTRO)</t>
  </si>
  <si>
    <t>CONSERVACION Y MEJORA DE PARQUES Y JARDINES ZONAS CENTRO Y NORTE DE LA CIUDAD, LOTE 2 (NORTE)</t>
  </si>
  <si>
    <t>CONTRATO SERVICIO ATENCION TELEFONICA 010</t>
  </si>
  <si>
    <t>SUMINISTRO GASOLINA 95ª PARA VEHÍCULOS DEL CENTRO DE MOVILIDAD URBANA</t>
  </si>
  <si>
    <t>PRORROGA CONTRATO SERVICIO MANTENIMIENTO LIMPIEZA EDIF. SAN BENITO  (*MANT.)</t>
  </si>
  <si>
    <t>CONTRATO DE SERVICIO DE MANTENIMIENTO DE LA CLIMATIZACION Y LAS INSTALACIONES ELECTRICAS DE LA CUPULA DEL MILENIO. 18-19</t>
  </si>
  <si>
    <t>CONTRATACION DEL PROGRAMA PREVENCION DEL CONSUMO DE ALCOHOL Y CANNABIS EN ZONAS DE OCIO DE VALLADOLID PARA 2019 Y 2020</t>
  </si>
  <si>
    <t>PRORROGA CONTRATO GESTION INTEGRAL DEL ESPACIO JOVEN</t>
  </si>
  <si>
    <t>ADJ. CONSERV., REPARAC. Y REFORM. INFRAESTRUC.VIARIAS MUNICIIPIO VALLAD. LOTE I PARTICIPATIVAS</t>
  </si>
  <si>
    <t>CONEXIÓN REDUNDANTE A INTERNET. LOTE Nº 1</t>
  </si>
  <si>
    <t>SE 8/2016. P.S. 1. PRORROGA CONTRATO MANTENIMIENTO DE ASCENSORES EN COLEGIOS PUBLICOS. AÑO 2019 Y 01/01 AL 10/11/2020.</t>
  </si>
  <si>
    <t>SE 8/2016. P.S. 1. PRORROGA MANTENIMIENTO ASCENSORES COLEGIOS PUBLICOS. EMM Y LA COMETA. AÑO 2019 Y 01/01 AL 10/11/2020.</t>
  </si>
  <si>
    <t>IMPORTE SUMINISTRO GASOLINA 95º VEHÍCULOS POLICÍA EJERCICIOS 2019 Y 2020.</t>
  </si>
  <si>
    <t>SUMINISTRO DE GASOLINA PARA EL SERVICIO DE PARQUES Y JARDINES.</t>
  </si>
  <si>
    <t>ADJUDICACION SUMINISTRO GASOLINA 95º VEHICULOS DEL SERVICIO DE SALUD Y CONSUMO -AÑOS 2019 y 2020-</t>
  </si>
  <si>
    <t>SUMINISTRO GASOLINA PARA VEHICULOS Y MAQUINARIA SERVICIO LIMPIEZA VIARIA, EJERCICIOS 2019 Y 2020</t>
  </si>
  <si>
    <t>CONTRATO SUMINISTRO GASOLINA PARA MAQUINARIA JARDINERIA Y CONSER.ESPACIO NATURALES-CENTRO FORM PARA EL EMPLEO 2019-2020</t>
  </si>
  <si>
    <t>CONTRATO DE SUMINISTRO DE GASOLINA 95 DURANTE 2019 Y 2020 PARA VEHICULOS DEL SERVICIO DE EXTINCION DE INCENDIOS.</t>
  </si>
  <si>
    <t>CONTRATO TRANSPORTE DESDE INSTALACIONES Sº LIMPIEZA A PLANTA TRATAMIENTO, RESIDUOS PROCEDENTES DE LIMPIEZA VIARIA</t>
  </si>
  <si>
    <t>S.E. 23/2016. P.S. 1. PRORROGA CONSERVACION Y MANTENIMIENTO DE CENTROS EDUCATIVOS. LOTE 1. AÑO 2019 Y 2020.</t>
  </si>
  <si>
    <t>ASISTENCIA TÉCNICA OPERACIÓN, CAU, Y MANTENIMIENTO  DEL SOFTWARE DE BASE. LOTE 3</t>
  </si>
  <si>
    <t>EVOLUCIÓN DE SISTEMAS DE INFORMACIÓN Y OFICINA TÉCNICA DE PROYECTOS (SEGUNDA PRÓRROG)</t>
  </si>
  <si>
    <t>SERVICIO PUBLICACION WEB DE LOS DATOS DEL OBSERVATORIO TURISTICO DE LA CIUDAD DE VALLADOLID PARA 2019 Y 2020</t>
  </si>
  <si>
    <t>CONTRATO EXPLOTACIÓN PUNTO LIMPIO C/ VALLE DE ARAN, ENERO 2019 - NOVIEMBRE 2020</t>
  </si>
  <si>
    <t>ASISTENCIA TÉCNICA OPERACIÓN, CAU, Y MANTENIMIENTO  DEL SOFTWARE DE BASE Y COMUNICACIONES. LOTE 1</t>
  </si>
  <si>
    <t>ASISTENCIA TÉCNICA OPERACIÓN, CAU, Y MANTENIMIENTO  DEL SOFTWARE DE BASE Y COMUNICACIONES. LOTE 2</t>
  </si>
  <si>
    <t>PRÓRROGA SERVICIO DE MANTENIMIENTO DE LA RED DE VOZ Y DATOS DEL EXCMO. AYTO. DE VALLADOLID</t>
  </si>
  <si>
    <t>PRÓRROGA DEL CONTRATO DE LOS SERVICIOS DE SOPORTE Y MANTENIMIENTO DE LAS HERRAMIENTAS TÉCNICAS PROXIA SUITE SE-PC42/2017</t>
  </si>
  <si>
    <t>CONTRATO OBSERVATORIO URBANO PARA LOS AÑOS 2019 Y 2020</t>
  </si>
  <si>
    <t>ADJUDICACION PRESTACIONES PARA SERV CENTRO OCUPACIONAL PERSONAS CON DISCAPACIDAD INTELECTUAL 15/2/19 AL 14/2/21 A.MARCO</t>
  </si>
  <si>
    <t>ASUNCIÓN POR UNICAJA CONTRATO SERVICIO DATÁFONOS INSTALACIONES MUNICIPALES Y PAGO TELEMÁTICO</t>
  </si>
  <si>
    <t>CONTRATO SERVICIO DE  PUBLICACION EN WEB DE LA INFORMACION DEL OBSERVATORIO URBANO DE VALLADOLID</t>
  </si>
  <si>
    <t>REMODELACIÓN Y ADAPTACIÓN DEL COLEGIO PÚBLICO SANTIAGO LÓPEZ</t>
  </si>
  <si>
    <t>Obras - De Obras</t>
  </si>
  <si>
    <t>ADO</t>
  </si>
  <si>
    <t>SERVICIO DE DIFUSIÓN DE INICIATIVAS JUVENILES A TRAVÉS DE LA GUÍA GO</t>
  </si>
  <si>
    <t>PRÓRROGA ALQUILER Y MANTENIMIENTO FOTOCOPIADORAS PARTICIPACIÓN CIUDADANA</t>
  </si>
  <si>
    <t>ACUERDO MARCO, MATERIAL DE FERRETERIA.</t>
  </si>
  <si>
    <t>ACUERDO MARCO, REPARACION VEHICULO 4416-KJX.</t>
  </si>
  <si>
    <t>ACUERDO MARCO, REPARACION VEHICULO 3687-FJM.</t>
  </si>
  <si>
    <t>REPARACION DE NEUMATICOS. Plazo ejec. 1 día.</t>
  </si>
  <si>
    <t>ACUERDO MARCO, MATERIAL ELECTRICO PARA JARDINES.</t>
  </si>
  <si>
    <t>PRÓRROGA SUMINISTRO DE LICENCIAS DEL GESTOR DOCUMENTAL ALFRESCO</t>
  </si>
  <si>
    <t>PRÓRROGA CONTRATO ACTIVIDADES POBLACIÓN INFANTIL Y ADOLESCENTE EN PERÍODOS VACACIONALES</t>
  </si>
  <si>
    <t>ACUERDO MARCO. REPARACIÓN MOTOCICLETA POLICIA.</t>
  </si>
  <si>
    <t>CONCEPTO</t>
  </si>
  <si>
    <t>Referencia</t>
  </si>
  <si>
    <t>Nombre Ter.</t>
  </si>
  <si>
    <t>UTE TELEFONICA DE ESPAÑA S.A. UNIPERSONAL Y TELEFONICA MOVILES ESPAÑA S.A.</t>
  </si>
  <si>
    <t>FUNDACION ALDABA-PROYECTO HOMBRE</t>
  </si>
  <si>
    <t>SOLRED S.A.</t>
  </si>
  <si>
    <t>MOVIMIENTO CONTRA LA INTOLERANCIA</t>
  </si>
  <si>
    <t>SCHNEIDER ELECTRIC ESPAÑA, S.A.</t>
  </si>
  <si>
    <t>GESTION Y ESTUDIOS AMBIENTALES, S. COOP.</t>
  </si>
  <si>
    <t>ASCENSORES ZENER GRUPO ARMONIZA, S.L.U.</t>
  </si>
  <si>
    <t>GAS NATURAL COMERCIALIZADORA, S.A.</t>
  </si>
  <si>
    <t>PROCUMEDIA GESTIÓN DE CONFLICTOS, S.L.P.</t>
  </si>
  <si>
    <t>VEOLIA SERVICIOS LECAM,S.A.U.</t>
  </si>
  <si>
    <t>ELECNOR, S.A.</t>
  </si>
  <si>
    <t>IBERDROLA CLIENTES S.A.U</t>
  </si>
  <si>
    <t>CARLOS BERNARDO  FERNANDEZ</t>
  </si>
  <si>
    <t>JOSE JAVIER VAZQUEZ  MINGUELA</t>
  </si>
  <si>
    <t>ARCAL GESTIÓN DOCUMENTAL, S.A.</t>
  </si>
  <si>
    <t>SYNLAB DIAGNÓSTICOS GLOGALES, S.A.</t>
  </si>
  <si>
    <t>COORDINADORA O.N.G.D. CASTILLA Y</t>
  </si>
  <si>
    <t>CRESPO COMERCIAL ESPAÑOLA DE PROTECCION, S.L.</t>
  </si>
  <si>
    <t>TECNICA VALLISOLETANA DEL CLIMA, S.L.</t>
  </si>
  <si>
    <t>AGC AUTORENTING, S.L.</t>
  </si>
  <si>
    <t>DEREOJO PRODUCCIONES, S.L.</t>
  </si>
  <si>
    <t>INVESTIGACION &amp; CONSULTING S.A.</t>
  </si>
  <si>
    <t>THYSSENKRUPP ELEVADORES, S.L.U.</t>
  </si>
  <si>
    <t>EVENTOS CONGRESOS Y COMUNICACION S.L.</t>
  </si>
  <si>
    <t>SERVICIOS INTEGRALES DE FINCAS URBANAS DE MADRID</t>
  </si>
  <si>
    <t>COMPAÑÍA DE REPROGRAFÍA Y SISTEMAS KONI-COPY S.L.L.</t>
  </si>
  <si>
    <t>SERVICIO DE LIMPIEZA DOMESTICA COMODIN, S.L.</t>
  </si>
  <si>
    <t>TECNICAS DE AHORRO ENERGETICO, S.L.</t>
  </si>
  <si>
    <t>DIGITAL CARDIG, S.L.L.</t>
  </si>
  <si>
    <t>GRUPOGO EDICIONES, S.L.</t>
  </si>
  <si>
    <t>EUROPA PRESS DELEGACIONES, S.A.</t>
  </si>
  <si>
    <t>AGENCIA EFE, S.A</t>
  </si>
  <si>
    <t>AGENCIA DE NOTICIAS ICAL, S.L</t>
  </si>
  <si>
    <t>EL NORTE DE CASTILLA, S.A.</t>
  </si>
  <si>
    <t>INSTALACIONES ELECTRICAS 2023 SERVILUX, S.L.</t>
  </si>
  <si>
    <t>ALICIA SANZ RODRIGUEZ</t>
  </si>
  <si>
    <t>ALPA COPIADORAS, S.L.</t>
  </si>
  <si>
    <t>JUAN MANUEL PEREZ PEREZ</t>
  </si>
  <si>
    <t>CONTROL SEGURIDAD Y DOMOTICA, S.L.</t>
  </si>
  <si>
    <t>ANGÉLICA GAGO  BENITO</t>
  </si>
  <si>
    <t>NURIA MARTIN  SANZ</t>
  </si>
  <si>
    <t>ORONA S. COOP.</t>
  </si>
  <si>
    <t>MARIA ROSARIO GONZALEZ MUÑOZ</t>
  </si>
  <si>
    <t>GRUPO DE TEATRO MUTIS</t>
  </si>
  <si>
    <t>ATHENEA MUSICAL</t>
  </si>
  <si>
    <t>MARIA ESTHER PEREZ  ARRIBAS</t>
  </si>
  <si>
    <t>ANA BELEN DIEZ DE LA CALLE</t>
  </si>
  <si>
    <t>CANON ESPAÑA S.A</t>
  </si>
  <si>
    <t>RUBEN HERRANZ  VILLACE</t>
  </si>
  <si>
    <t>DISCOMTES ENERGÍA, S.L.</t>
  </si>
  <si>
    <t>SUMINISTROS SEHICA, S.L.</t>
  </si>
  <si>
    <t>CASTELLANA DE TELECOMUNICACIONES, S.L.</t>
  </si>
  <si>
    <t>EDEN SPRINGS ESPAÑA, S.A.U.</t>
  </si>
  <si>
    <t>SAFETY-KLEEN ESPAÑA, S.A.U.</t>
  </si>
  <si>
    <t>ASCENSORES ENOR S.L.</t>
  </si>
  <si>
    <t>MARIA LUISA RODRIGUEZ  ALZOLA</t>
  </si>
  <si>
    <t>JUAN CARLOS FERNÁNDEZ LÓPEZ</t>
  </si>
  <si>
    <t>ASOC CULTURAL KTX</t>
  </si>
  <si>
    <t>RUDELGRAF, S.L.</t>
  </si>
  <si>
    <t>EVANGELINA VALDESPINO  HERRERO</t>
  </si>
  <si>
    <t>COLEGIO OFICIAL VETERINARIOS VALLADOLID</t>
  </si>
  <si>
    <t>ALTIA CONSULTORES, S.A.</t>
  </si>
  <si>
    <t>CALIDAD DE AMBIENTE, S.L.</t>
  </si>
  <si>
    <t>DISTRIBUCION DE PAPEL CASTILLA Y LEON, S.A</t>
  </si>
  <si>
    <t>TELEFONICA DE ESPAÑA, S.A.U.</t>
  </si>
  <si>
    <t>SEGOPI S.L.</t>
  </si>
  <si>
    <t>SERVICIOS DE MANTENIMIENTO INTEGRAL, S.L.</t>
  </si>
  <si>
    <t>GRUPO AMARTE CREATIVA, S.L.L.</t>
  </si>
  <si>
    <t>AUDIOVISUAL EXPERIENCE S.L.</t>
  </si>
  <si>
    <t>MARIA VICTORIA VARONA GARROSA</t>
  </si>
  <si>
    <t>GASFAL S.L.</t>
  </si>
  <si>
    <t>BAYARD REVISTAS, S.A.U.</t>
  </si>
  <si>
    <t>CLECE, S.A.</t>
  </si>
  <si>
    <t>DECORACION Y PINTURAS JOSE HERRADOR S.L.U.</t>
  </si>
  <si>
    <t>CANYCAT PETS, SL.L</t>
  </si>
  <si>
    <t>PABLO MANUEL SALVIEJO DELGADO</t>
  </si>
  <si>
    <t>SISTEMAS INTEGRALES DE CASTILLA Y LEÓN, S.L.</t>
  </si>
  <si>
    <t>GUNNEBO ESPAÑA, S.A.</t>
  </si>
  <si>
    <t>FORMACAL, S.L.</t>
  </si>
  <si>
    <t>JOSE GARCIA GONZALEZ</t>
  </si>
  <si>
    <t>AGUAPURA AGUAVIVA, S.L.</t>
  </si>
  <si>
    <t>EUROPAC RECICLA, S.A.U.</t>
  </si>
  <si>
    <t>FRIHER S.A.</t>
  </si>
  <si>
    <t>RENTOKIL INITIAL ESPAÑA, S.A.</t>
  </si>
  <si>
    <t>GRUPO LINCE ASPRONA S.L.</t>
  </si>
  <si>
    <t>CADIELSA VALLADOLID, S.L.U.</t>
  </si>
  <si>
    <t>JOSE MANUEL CIMAS  ORDUÑA</t>
  </si>
  <si>
    <t>FUNDACION JUAN SOÑADOR</t>
  </si>
  <si>
    <t>ISABEL BENITO GARCIA</t>
  </si>
  <si>
    <t>GASES Y SOLDADURA DE CASTILLA, S.L.</t>
  </si>
  <si>
    <t>OXILID S.L.</t>
  </si>
  <si>
    <t>SISTEMAS Y VEHICULOS DE ALTA TECNOLOGIA, S.A.</t>
  </si>
  <si>
    <t>TALLERES GOCA,C.B.</t>
  </si>
  <si>
    <t>DISTRIBUCIONES AMO, S.A.</t>
  </si>
  <si>
    <t>CONTENUR ESPAÑA, S.L.</t>
  </si>
  <si>
    <t>ASCENDUM MAQUINARIA, S.A.U.</t>
  </si>
  <si>
    <t>SOCAMEX, S.A.</t>
  </si>
  <si>
    <t>FUNDACIÓN PUBLI.ESS</t>
  </si>
  <si>
    <t>EQUIPOS FEMAZZ, S.L.</t>
  </si>
  <si>
    <t>GEESINK NORBA SPAIN, S.L.U.</t>
  </si>
  <si>
    <t>TRANSDIESEL, S.L.</t>
  </si>
  <si>
    <t>ROS ROCA, S.A.</t>
  </si>
  <si>
    <t>MANTENIMIENTOS EURO-SARONI, S.L.</t>
  </si>
  <si>
    <t>NEUMATICA HIDRAULICA BECO, S.A.</t>
  </si>
  <si>
    <t>TINTORERIA LUCIMAR, C.B.</t>
  </si>
  <si>
    <t>JAHOSVA, S.L.</t>
  </si>
  <si>
    <t>EULEN S.A.</t>
  </si>
  <si>
    <t>INCOPE CONSULTORES, S.L</t>
  </si>
  <si>
    <t>INCIDEC INGENIERÍA Y ARQUITECTURA, S.L.</t>
  </si>
  <si>
    <t>EL CORTE INGLES, S.A.</t>
  </si>
  <si>
    <t>Oper.</t>
  </si>
  <si>
    <t>U.T.E. VODAFONE-ONO-AYUNTAMIENTO DE VALLADOLID</t>
  </si>
  <si>
    <t>220</t>
  </si>
  <si>
    <t>MADRID</t>
  </si>
  <si>
    <t>VALLADOLID</t>
  </si>
  <si>
    <t>EULEN SERVICIOS SOCIOSANITARIOS, S.A.</t>
  </si>
  <si>
    <t>DORNIER S.A.</t>
  </si>
  <si>
    <t>MARIA JOSE ANDRES  CONDE</t>
  </si>
  <si>
    <t>ALPHABET ESPAÑA FLEET MANAGEMENT, S.A.</t>
  </si>
  <si>
    <t>ANDACAR 2000, S.A.</t>
  </si>
  <si>
    <t>CASTELLON</t>
  </si>
  <si>
    <t>NOVAELEC SISTEMAS, S.L.</t>
  </si>
  <si>
    <t>COMERCIAL ULSA S.A.</t>
  </si>
  <si>
    <t>SEVILLA</t>
  </si>
  <si>
    <t>TRANSDUERO S.L.</t>
  </si>
  <si>
    <t>FEDERACION DE COLECTIVOS EDUCACION DE ADULTOS</t>
  </si>
  <si>
    <t>ARMAISMA, S.L.</t>
  </si>
  <si>
    <t>ESIMPLA, S.L.</t>
  </si>
  <si>
    <t>EDEBEI INFANTIL S.L.</t>
  </si>
  <si>
    <t>SCIVOLO ROSSO, S.L.</t>
  </si>
  <si>
    <t>INGENIA SOLUCIONES EN MOVILIDAD, S.L.</t>
  </si>
  <si>
    <t>ALBACETE</t>
  </si>
  <si>
    <t>GEOCYL CONSULTORIA S.L.</t>
  </si>
  <si>
    <t>INSIGNA UNIFORMES, S.L.</t>
  </si>
  <si>
    <t>VALENCIA</t>
  </si>
  <si>
    <t>PACO GARCIA PRENDAS Y ARTICULOS DE UNIFORMIDAD, S.A.</t>
  </si>
  <si>
    <t>BARCELONA</t>
  </si>
  <si>
    <t>DAVID SÁEZ MARTÍN</t>
  </si>
  <si>
    <t>COMUNICACIONES Y OCIO INTERACTIVO S.L.</t>
  </si>
  <si>
    <t>BILBAO</t>
  </si>
  <si>
    <t>LA LETRA I ACTIVIDADES CULTURALES, S.L.</t>
  </si>
  <si>
    <t>GRUPO ELECTRO STOCKS, S.L.</t>
  </si>
  <si>
    <t>COMERCIAL HISPANOFIL, S.A.U.</t>
  </si>
  <si>
    <t>SCAFO EVENTOS, S.L.</t>
  </si>
  <si>
    <t>COMPAÑIA ESPAÑOLA DE PETROLEOS, S.A.U. (CEPSA)</t>
  </si>
  <si>
    <t>NORTHGATE ESPAÑA RENTING FLEXIBLE, S.A.U.</t>
  </si>
  <si>
    <t>CRONORENT, S.L.</t>
  </si>
  <si>
    <t>BIZKAIA</t>
  </si>
  <si>
    <t>ALLENDE ACTIVIDADES DE OCIO Y TIEMPO LIBRE,  S.L.</t>
  </si>
  <si>
    <t>SERVICIOS COMIDAS Y ACTIVIDADES SOCIALES, S.L.</t>
  </si>
  <si>
    <t>PALENCIA</t>
  </si>
  <si>
    <t>VALLAOCIO, S.L.</t>
  </si>
  <si>
    <t>TECNOLOGIA PLEXUS S.L</t>
  </si>
  <si>
    <t>LA CORUÑA</t>
  </si>
  <si>
    <t>ARALIA SERVICIOS SOCIOSANITARIOS, S.A.</t>
  </si>
  <si>
    <t>IN PULSO MUSICAL SOCIEDAD COOPERATIVA</t>
  </si>
  <si>
    <t>CLECE S. A Y ONET SERALIA S.A. UTE</t>
  </si>
  <si>
    <t>UTE SERUNION SA-GRUPO LINCE ASPRONA SL COMIDA A DOMICILIO</t>
  </si>
  <si>
    <t>SALAMANCA</t>
  </si>
  <si>
    <t>MONCOBRA, S.A.</t>
  </si>
  <si>
    <t>IDEOTUR, S.L.L.</t>
  </si>
  <si>
    <t>LEON</t>
  </si>
  <si>
    <t>ISAAC PRIETO  CONDE</t>
  </si>
  <si>
    <t>MONTAJES ESCENICOS GLOBALES, S.L.</t>
  </si>
  <si>
    <t>ACINSE, S.L.</t>
  </si>
  <si>
    <t>SETEX APARKI, S A</t>
  </si>
  <si>
    <t>SEGOVIA</t>
  </si>
  <si>
    <t>EMCO VIDEO INDUSTRIAL, S.L.U.</t>
  </si>
  <si>
    <t>CENTRO DE TRANSICIÓN AL EMPLEO ORDINARIO, S.L.</t>
  </si>
  <si>
    <t>GRUPO PUROCLOUD, S.L.</t>
  </si>
  <si>
    <t>IDATEL NETWORKS, S.L.</t>
  </si>
  <si>
    <t>SOCIEDAD ESTATAL CORREOS TELEGRAFOS, S.A</t>
  </si>
  <si>
    <t>LA FLECHA MOTOR, S.L.</t>
  </si>
  <si>
    <t>21 MERMIT, S.A.</t>
  </si>
  <si>
    <t>ILUSIONES, C.B.</t>
  </si>
  <si>
    <t>BROOK AND PAULS COMPANY, S.L.</t>
  </si>
  <si>
    <t>MANTENIMIENTOS ELÉCTRICOS Y SOLARES, S.L.</t>
  </si>
  <si>
    <t>SUPERCALOR S.A.</t>
  </si>
  <si>
    <t>HOTEL FELIPE IV</t>
  </si>
  <si>
    <t>UNIDAD ALIMENTARIA DE VALLADOLID, S.A.</t>
  </si>
  <si>
    <t>I G M, INGENIERIA Y GESTION MEDIOAMBIENTAL, S.L.</t>
  </si>
  <si>
    <t>COMERCIAL DE FUNDICION VALLISOLETANA,S.L</t>
  </si>
  <si>
    <t>SERVICIOS AUXILIARES DE MANTENIMIENTO Y LIMPIEZA, S.L.</t>
  </si>
  <si>
    <t>LIMPIEZAS ANTON, S.L.</t>
  </si>
  <si>
    <t>ROYAL CLEAN, S.L.</t>
  </si>
  <si>
    <t>ANTON CENTRO ESPECIAL DE EMPLEO, S.L</t>
  </si>
  <si>
    <t>SERVICIOS OSGA, S.L.</t>
  </si>
  <si>
    <t>LA RIOJA</t>
  </si>
  <si>
    <t>INSERTA INNOVACION SOCIAL, S.L.</t>
  </si>
  <si>
    <t>BURGOS</t>
  </si>
  <si>
    <t>SERVICIOS INTEGRALES BERZOSAS XXI S.L.</t>
  </si>
  <si>
    <t>EIFFAGE ENERGIA S.L.U.</t>
  </si>
  <si>
    <t>UTE SIFU MADRID-BROCOLI CELADURIA VALLADOLID</t>
  </si>
  <si>
    <t>ACLAD, ASOCIACION DE AYUDA</t>
  </si>
  <si>
    <t>Valladolid</t>
  </si>
  <si>
    <t>FACTIBLE S COOP.</t>
  </si>
  <si>
    <t>OSVENTOS INNOVACION EN SERVIZOS S.L.</t>
  </si>
  <si>
    <t>CESPA COMPAÑIA ESPAÑOLA DE SERVICIOS PUBLICOS AUXILIARES, S.A.</t>
  </si>
  <si>
    <t>TOLEDO</t>
  </si>
  <si>
    <t>PONTEVEDRA</t>
  </si>
  <si>
    <t>RED ESPAÑOLA DE SERVICIOS, S.A.U.</t>
  </si>
  <si>
    <t>NEMOKINOS SLU</t>
  </si>
  <si>
    <t>TELECYL, S.A.</t>
  </si>
  <si>
    <t>CONTENEDORES CASTRO, S.L.</t>
  </si>
  <si>
    <t>OMBUDS COMPAÑIA DE SEGURIDAD S.A.</t>
  </si>
  <si>
    <t>ATOS IT SOLUTIONS AND SERVICES IBERIA S.L.</t>
  </si>
  <si>
    <t>URBASER SA</t>
  </si>
  <si>
    <t>AXIOMA ANALISIS ESTADISTICOS SL</t>
  </si>
  <si>
    <t>SOLUCIONES TECNOLOGICAS ALGARSYS S.L.</t>
  </si>
  <si>
    <t>INSTITUTO MINUSVALIDO ASTUR S.A.L.</t>
  </si>
  <si>
    <t>ASTURIAS</t>
  </si>
  <si>
    <t>CENTRO DE INNOVACIÓN DE SERVICIOS GESTIONADOS AVANZADOS, S.L.</t>
  </si>
  <si>
    <t>SANTANDER</t>
  </si>
  <si>
    <t>OESIA NETWORKS S.L.</t>
  </si>
  <si>
    <t>CONNECTIS ICT SERVICES, S.A.</t>
  </si>
  <si>
    <t>U.T.E. BROCOLI-SIFU MADRID CENTROS CIVICOS AYUNTAMIENTO DE VALLADOLID</t>
  </si>
  <si>
    <t>VIZCAYA</t>
  </si>
  <si>
    <t>UNICAJA BANCO S.A.U.</t>
  </si>
  <si>
    <t>MALAGA</t>
  </si>
  <si>
    <t>D</t>
  </si>
  <si>
    <t>300</t>
  </si>
  <si>
    <t>PROTEXVALL SOCIEDAD COOPERATIVA</t>
  </si>
  <si>
    <t>ASPAMA CONTROL DE PLAGAS,S.L.</t>
  </si>
  <si>
    <t>SISTEMAS TECNICOS INTERACTIVOS S.L.</t>
  </si>
  <si>
    <t>NJS AUTOMATISMOS,S.L.</t>
  </si>
  <si>
    <t>SAGRES S.L.</t>
  </si>
  <si>
    <t>SUMINISTROS INDUSTRIALES BELLO, S.A.</t>
  </si>
  <si>
    <t>GUERRO PAPELERIAS, S.L.</t>
  </si>
  <si>
    <t>HUELLAS VET PET, S.L.</t>
  </si>
  <si>
    <t>LOCUS AVIS S.L.</t>
  </si>
  <si>
    <t>CONTRATO LOTE 2: CONTROL DE POBLACIONES URBANAS DE AVES -P.E. 2 AÑOS-</t>
  </si>
  <si>
    <t>SUMINISTROS SUMATEM, S.L.L.</t>
  </si>
  <si>
    <t>CAREN S.A.</t>
  </si>
  <si>
    <t>IÑIGO GARCIA VILLAFRANCA</t>
  </si>
  <si>
    <t>CASA AMBROSIO RODRIGUEZ, S.L.</t>
  </si>
  <si>
    <t>OFFICE DEPOT, S.L.</t>
  </si>
  <si>
    <t>NAVARRA</t>
  </si>
  <si>
    <t>230</t>
  </si>
  <si>
    <t>ISFRAMY SECURITY SL</t>
  </si>
  <si>
    <t>MARIA SONIA SEVILLANO  TEJERA</t>
  </si>
  <si>
    <t>LERIDA</t>
  </si>
  <si>
    <t>MIGUEL  SANABRIA MURCIEGO</t>
  </si>
  <si>
    <t>KAPSCH TRAFFICCOM TRANSPORTATION, S.A.</t>
  </si>
  <si>
    <t>API MOVILIDAD, S.A</t>
  </si>
  <si>
    <t>GLOBAL ROSETTA S.L.U.</t>
  </si>
  <si>
    <t>ENERGINOBA BATERÍAS Y MANTENIMIENTOS, S.L.</t>
  </si>
  <si>
    <t>DIVISA INFORMATICA Y TELECOMUNICACIONES, S.A.</t>
  </si>
  <si>
    <t>DRAGER SAFETY HISPANIA S.A.</t>
  </si>
  <si>
    <t>AXATON, S.L.</t>
  </si>
  <si>
    <t>ELSAMEX, S.A.</t>
  </si>
  <si>
    <t>UTE CONSERVACION VALLADOLID 2018</t>
  </si>
  <si>
    <t>UTE HARAL 12 Servicios y Obras, S.L.Const.Prieto Sierra S.A.</t>
  </si>
  <si>
    <t>AYTOS SOLUCIONES INFORMATICAS, S.L.U.</t>
  </si>
  <si>
    <t>AMBAR TELECOMUNICACIONES, S.L.</t>
  </si>
  <si>
    <t>ENVIRA SOSTENIBLE, S.A.</t>
  </si>
  <si>
    <t>ELECTRICIDAD PASCUAL DE DIEGO, S.L.</t>
  </si>
  <si>
    <t>INDRA SOLUCIONES TECNOLÓGICAS DE LA INFORMACIÓN S.L.U.</t>
  </si>
  <si>
    <t>ESRI ESPAÑA SOLUCIONES GEOESPACIALES, S.L.</t>
  </si>
  <si>
    <t>PARGROUP VALLADOLID, S.L</t>
  </si>
  <si>
    <t>CAMIONES DEL PISUERGA, S.A.</t>
  </si>
  <si>
    <t>PROCEDIMIENTO</t>
  </si>
  <si>
    <t>240</t>
  </si>
  <si>
    <t>SUMINISTROS GARCICHAO, S.L.</t>
  </si>
  <si>
    <t>FERROINDUSTRIAS YUSTOS S.L</t>
  </si>
  <si>
    <t>CERAMICAS SANCHEZ S.L.</t>
  </si>
  <si>
    <t>ÁVORIS RETAIL DIVISION, S.L.</t>
  </si>
  <si>
    <t>JOYERÍA RELOJERÍA ZURRO</t>
  </si>
  <si>
    <t>EXCLUSIVAS MAOR, S.L.</t>
  </si>
  <si>
    <t>CASTILLA VEHICULOS INDUSTRIALES S.A.</t>
  </si>
  <si>
    <t>250</t>
  </si>
  <si>
    <t>DIARIO ABC, S.L.</t>
  </si>
  <si>
    <t>GRUPO V, S.L.</t>
  </si>
  <si>
    <t>ZINET MEDIA GLOBAL S.L.</t>
  </si>
  <si>
    <t>EDITORIAL TORRE DE PAPEL, S.L.</t>
  </si>
  <si>
    <t>CLAIRE MARTINE STEWART</t>
  </si>
  <si>
    <t>DIRIGIDO POR...,S.L.</t>
  </si>
  <si>
    <t>ARROYO, S.A.</t>
  </si>
  <si>
    <t>DAYTONA MOTOS,S.L.</t>
  </si>
  <si>
    <t>HERRERO Y NUÑEZ MOTOR, S.L.</t>
  </si>
  <si>
    <t>TRADESEGUR, S.A.</t>
  </si>
  <si>
    <t>LOMIMAR, S.L.</t>
  </si>
  <si>
    <t>TRANSVAPA, S.L.</t>
  </si>
  <si>
    <t>SDAD. ESPAÑOLA CARBUROS METALICOS, S.A.</t>
  </si>
  <si>
    <t>DIGITAL VALLADOLID S.L.</t>
  </si>
  <si>
    <t>MIGUEL ANGEL JURADO  NARANJO</t>
  </si>
  <si>
    <t>RUBICIN S.L.</t>
  </si>
  <si>
    <t>FICHERO DE CARGOS ESTIRADO, S.A.</t>
  </si>
  <si>
    <t>MACOGLASS, S.L.</t>
  </si>
  <si>
    <t>J.M.B.ALCAÑIZ, S.L.</t>
  </si>
  <si>
    <t>PINTURAS Y SUMINISTROS PINMAHER S.L.L.</t>
  </si>
  <si>
    <t>MARINO DE LA FUENTE, S.A.</t>
  </si>
  <si>
    <t>EL ACCESORIO HERRANZ Y VELASCO S.L.</t>
  </si>
  <si>
    <t>EYLO MOTOR, S.L.</t>
  </si>
  <si>
    <t>AMAQ ELEVACION, S.L.</t>
  </si>
  <si>
    <t>EL MUNDO-UNIDAD EDITORIAL S.A.</t>
  </si>
  <si>
    <t>VALLAPAPEL, S.L.</t>
  </si>
  <si>
    <t>TALLERES ELECTROMECANICOS ARFER, S.L.</t>
  </si>
  <si>
    <t>FLUME S.L.</t>
  </si>
  <si>
    <t>RECAMBIOS POMAUTO,S.L.</t>
  </si>
  <si>
    <t>RADIADORES PALACIOS S.A.</t>
  </si>
  <si>
    <t>LUBRICANTES LOMAR, S.L.U.</t>
  </si>
  <si>
    <t>FERRETERIA ORTIZ VALLADOLID, S.L.</t>
  </si>
  <si>
    <t>CARRETILLAS MAYOR, S.A.</t>
  </si>
  <si>
    <t>PRODUCTOS CALTER,  S.L.</t>
  </si>
  <si>
    <t>RALI HIDRODINAMICA S.L.</t>
  </si>
  <si>
    <t>JOSMAR SUMINISTROS, S.L.</t>
  </si>
  <si>
    <t>COMERCIAL BOIZ, S.A.</t>
  </si>
  <si>
    <t>REPUESTOS SAENZ S.A.</t>
  </si>
  <si>
    <t>ALMACEN DE RECAMBIOS PAHER, S.A.</t>
  </si>
  <si>
    <t>SUMINISTROS INDUSTRIALES VALLADOLID, S.L.</t>
  </si>
  <si>
    <t>RADIADORES VALLADOLID, S.L.</t>
  </si>
  <si>
    <t>ACUERDO MARCO, REPARACION DE MAQUINARIA.</t>
  </si>
  <si>
    <t>JESUS SUMINISTROS INDUSTRIALES, S.A.</t>
  </si>
  <si>
    <t>BLAPE RENTA, S.L.</t>
  </si>
  <si>
    <t>INGESER IBERICA 2010, S.L.</t>
  </si>
  <si>
    <t>MAQUITER AUTOMOCION, S.L.</t>
  </si>
  <si>
    <t>SUMINISTROS INDUSTRIALES SYRESA, S.L.</t>
  </si>
  <si>
    <t>AIR CASTILLA, S.L.</t>
  </si>
  <si>
    <t>SUMINISTROS JAVIER, S.L.</t>
  </si>
  <si>
    <t>DEANTE CERRAJERIA, S.L.U.</t>
  </si>
  <si>
    <t>ABACO C.E. INFORMATICOS, S.L.</t>
  </si>
  <si>
    <t>EDICIONES EL PAIS, S.L.</t>
  </si>
  <si>
    <t>EDICIONES DESNIVEL, S.L.</t>
  </si>
  <si>
    <t>OUTSIDE COMUNICACION INTEGRAL S,L</t>
  </si>
  <si>
    <t>HEIDELBERG SPAIN, S.L.U.</t>
  </si>
  <si>
    <t>X-TRAÑAS PRODUCCIONES, S.L.</t>
  </si>
  <si>
    <t>SANE-RIEGO, S.A.</t>
  </si>
  <si>
    <t>REHABILITACION CONSTRUCCION PROMOCION NUCLEO, S.A.</t>
  </si>
  <si>
    <t>ALCASA SATURNO S.L.</t>
  </si>
  <si>
    <t>ANTALIS IBERIA</t>
  </si>
  <si>
    <t>GLOBAL PROJECTS &amp; SUPPLIES, S.L.</t>
  </si>
  <si>
    <t>INDUSTRIAS METALICAS VALLISOLETANAS, S.L.</t>
  </si>
  <si>
    <t>CALCULO Y TRATAMIENTO INFORMACION CTI,SA</t>
  </si>
  <si>
    <t>CRISTALERIA ZARATAN,S.L</t>
  </si>
  <si>
    <t>FUNDACION MUNICIPAL DE CULTURA</t>
  </si>
  <si>
    <t>TECNICA GOMAR, S.L.</t>
  </si>
  <si>
    <t>RECAUCHUTADOS CASTILLA, S.A.</t>
  </si>
  <si>
    <t>COMERCIAL AGRICOLA CASTELLANA,S.L</t>
  </si>
  <si>
    <t>ACUERDO MARCO, REPUESTOS PARA MAQUINARIA.</t>
  </si>
  <si>
    <t>IGNACIO RODRIGUEZ, S.A.</t>
  </si>
  <si>
    <t>RQR IMAGEN DE EMPRESA, S.L.</t>
  </si>
  <si>
    <t>CATERING Y EVENTOS DE VALLADOLID, S.L.</t>
  </si>
  <si>
    <t>ALEJANDRA SANZ FERNADEZ-SOTO</t>
  </si>
  <si>
    <t>EDITORIAL CULTURA ACTIVA S.L.</t>
  </si>
  <si>
    <t>ECOLOGISTAS EN ACCION-CODA</t>
  </si>
  <si>
    <t>ZEPHYR MENSAJEROS, S.L.</t>
  </si>
  <si>
    <t>ASOCIACION CULTURAL ""PEONZA""</t>
  </si>
  <si>
    <t>FRANCISCO SALVADOR PARRAVICINI, S.L.N.E.</t>
  </si>
  <si>
    <t>FUNDACION ALONSO QUIJANO</t>
  </si>
  <si>
    <t>MICRONET, S.A.</t>
  </si>
  <si>
    <t>MATA DIGITAL, S.L.</t>
  </si>
  <si>
    <t>DIABLA TEATRO</t>
  </si>
  <si>
    <t>BECEDAS EQUIPAMENTOS INTEGRALES, S.L.</t>
  </si>
  <si>
    <t>EQUIPOS Y SERVICIOS OFIMATICOS DE VALLADOLID, S.L.</t>
  </si>
  <si>
    <t>ESTUDIOS Y CONTROLES BIOLOGICOS, S.L.</t>
  </si>
  <si>
    <t>ASOCIACION ""PERICO Y KINO-PAYASOS""</t>
  </si>
  <si>
    <t>MEMENTO ASOCIACIÓN MUSICAL</t>
  </si>
  <si>
    <t>ALPEX DIGITAL, S.L.</t>
  </si>
  <si>
    <t>LUBRIDUERO, S.L.</t>
  </si>
  <si>
    <t>AUTOCARES INTERBUS, S.L.</t>
  </si>
  <si>
    <t>BLAPE, S.L.</t>
  </si>
  <si>
    <t>CONTENEDORES LA FLECHA, S.L</t>
  </si>
  <si>
    <t>ALONSO VENDING 1995, S.L.</t>
  </si>
  <si>
    <t>ROTULOS TESEDO, S.L.</t>
  </si>
  <si>
    <t>PUERTAS FAHER S.L.L.</t>
  </si>
  <si>
    <t>CERTIFICACIÓN Y CONFIANZA CÁMARA, S.L.</t>
  </si>
  <si>
    <t>ENTIDAD NACIONAL DE ACREDITACION</t>
  </si>
  <si>
    <t>BETTINA ALEXANDRA GERTRUD GEISSELMANN</t>
  </si>
  <si>
    <t>ZARZUELA S.A. - EMPRESA CONSTRUCTORA</t>
  </si>
  <si>
    <t>HORMIGONES ZARZUELA, S.L.</t>
  </si>
  <si>
    <t>JUAN PEREZ GARCIA</t>
  </si>
  <si>
    <t>AC CAMERFIRMA,S.A</t>
  </si>
  <si>
    <t>IMPRENTA MANOLETE SL</t>
  </si>
  <si>
    <t>AVILA ASISTENCIA S.L.</t>
  </si>
  <si>
    <t>FOIMA S.A.</t>
  </si>
  <si>
    <t>BENADOOR, S.L.</t>
  </si>
  <si>
    <t>GRAÑEDA S.A.</t>
  </si>
  <si>
    <t>JOSE MANUEL BLANCO  ALCAÑIZ</t>
  </si>
  <si>
    <t>DAVID ALFONSO CORTEJOSO</t>
  </si>
  <si>
    <t>SILPA LA FAROLA, S.L.</t>
  </si>
  <si>
    <t>AMALIA TORRES  SALGADO</t>
  </si>
  <si>
    <t>NAMEN COLOR, S.L.</t>
  </si>
  <si>
    <t>TALLERES F. FERNANDEZ, S.L.</t>
  </si>
  <si>
    <t>AUTO INYECCION VICENTE, S.A.</t>
  </si>
  <si>
    <t>CARROCERIAS Y GRUAS M. TORRE S.L.</t>
  </si>
  <si>
    <t>BELLA PROPORZIONE, S.L.</t>
  </si>
  <si>
    <t>BALLESTAS HERNANDEZ VALLADOLID, S.L</t>
  </si>
  <si>
    <t>WARWICK HOUSE CENTRO LINGÜISTICO CULTURAL, S.L.</t>
  </si>
  <si>
    <t>FUNDACION MUNICIPAL DE DEPORTES</t>
  </si>
  <si>
    <t>AREA</t>
  </si>
  <si>
    <t>01</t>
  </si>
  <si>
    <t>01. Alcaldía</t>
  </si>
  <si>
    <t>02</t>
  </si>
  <si>
    <t>03</t>
  </si>
  <si>
    <t>04</t>
  </si>
  <si>
    <t>06</t>
  </si>
  <si>
    <t>07</t>
  </si>
  <si>
    <t>08</t>
  </si>
  <si>
    <t>09</t>
  </si>
  <si>
    <t>09. Cultura y turismo</t>
  </si>
  <si>
    <t>10</t>
  </si>
  <si>
    <t>1501. Dirección del área de urbanismo</t>
  </si>
  <si>
    <t>1511. Planficación y gestión del urbanismo</t>
  </si>
  <si>
    <t>1512. Conservación y ampliación del P.M.S.</t>
  </si>
  <si>
    <t>1532. Pavimentación vias públicas y otros servicios urbanísticos</t>
  </si>
  <si>
    <t>1651. Alumbrado público</t>
  </si>
  <si>
    <t>2314. Centro de programas juveniles</t>
  </si>
  <si>
    <t>2411. Agencia de innovación y desarrollo económico</t>
  </si>
  <si>
    <t>3121. Prevención y salud laboral</t>
  </si>
  <si>
    <t>3411. Promoción y fomento del deporte</t>
  </si>
  <si>
    <t>4314. Fomento del comercio</t>
  </si>
  <si>
    <t>4911. Sociedad de la información</t>
  </si>
  <si>
    <t>9121. Organos de Gobierno</t>
  </si>
  <si>
    <t>9200. Dirección del area de participación ciudadana</t>
  </si>
  <si>
    <t>9201. Secretaría General</t>
  </si>
  <si>
    <t>9202. Gestión de recursos humanos</t>
  </si>
  <si>
    <t>9203. Unidad de régimen interior</t>
  </si>
  <si>
    <t>9204. Tecnologías de la información y comunicación</t>
  </si>
  <si>
    <t>9205. Imprenta municipal</t>
  </si>
  <si>
    <t>9206. Archivo municipal</t>
  </si>
  <si>
    <t>9207. Gobierno y relaciones</t>
  </si>
  <si>
    <t>9209. Dirección del area de hacienda y función pública</t>
  </si>
  <si>
    <t>9231. Información, registro y gestión del padrón</t>
  </si>
  <si>
    <t>9241. Participación ciudadana</t>
  </si>
  <si>
    <t>9291. Imprevistos y contingencias de ejecución</t>
  </si>
  <si>
    <t>9311. Planificación económico financiera</t>
  </si>
  <si>
    <t>9312. Intervención general</t>
  </si>
  <si>
    <t>9321. Gestión de ingresos e inspección</t>
  </si>
  <si>
    <t>9331. Gestión del patrimonio</t>
  </si>
  <si>
    <t>9332. Mantenimiento de edificios e instalaciones municipales</t>
  </si>
  <si>
    <t>9333. Patrimonio I.F.S. Area 03</t>
  </si>
  <si>
    <t>9341. Tesorería y recaudación</t>
  </si>
  <si>
    <t>0111</t>
  </si>
  <si>
    <t>0111. Deuda pública</t>
  </si>
  <si>
    <t>1301</t>
  </si>
  <si>
    <t>1301. Dirección del área de seguridad</t>
  </si>
  <si>
    <t>1321</t>
  </si>
  <si>
    <t>1321. Policía municipal</t>
  </si>
  <si>
    <t>1341</t>
  </si>
  <si>
    <t>1341. Movilidad</t>
  </si>
  <si>
    <t>1351</t>
  </si>
  <si>
    <t>1351. Protección civil</t>
  </si>
  <si>
    <t>1361</t>
  </si>
  <si>
    <t>1361. Prevención y extinción de incencios</t>
  </si>
  <si>
    <t>1501</t>
  </si>
  <si>
    <t>1511</t>
  </si>
  <si>
    <t>1512</t>
  </si>
  <si>
    <t>1532</t>
  </si>
  <si>
    <t>1621</t>
  </si>
  <si>
    <t>1621. Servicio de limpieza</t>
  </si>
  <si>
    <t>1623</t>
  </si>
  <si>
    <t>1623. Tratamiento de residuos</t>
  </si>
  <si>
    <t>1631</t>
  </si>
  <si>
    <t>1631. Limpieza viaria</t>
  </si>
  <si>
    <t>1651</t>
  </si>
  <si>
    <t>1701</t>
  </si>
  <si>
    <t>1701. Dirección del área de medio ambiente</t>
  </si>
  <si>
    <t>1711</t>
  </si>
  <si>
    <t>1711. Parques y jardines</t>
  </si>
  <si>
    <t>1721</t>
  </si>
  <si>
    <t>1721. Protección del medio ambiente</t>
  </si>
  <si>
    <t>2311</t>
  </si>
  <si>
    <t>2311. Intervención social</t>
  </si>
  <si>
    <t>2312</t>
  </si>
  <si>
    <t>2312. Iniciativas sociales</t>
  </si>
  <si>
    <t>2313</t>
  </si>
  <si>
    <t>2313. Dirección del área de servicios sociales</t>
  </si>
  <si>
    <t>2314</t>
  </si>
  <si>
    <t>2315</t>
  </si>
  <si>
    <t>2315. Políticas de Igualdad e infancia</t>
  </si>
  <si>
    <t>2411</t>
  </si>
  <si>
    <t>2412</t>
  </si>
  <si>
    <t>2412. Formación para el empleo</t>
  </si>
  <si>
    <t>3111</t>
  </si>
  <si>
    <t>3111. Protección de la salubridad pública</t>
  </si>
  <si>
    <t>3121</t>
  </si>
  <si>
    <t>3202</t>
  </si>
  <si>
    <t>3202. Dirección del área de educación</t>
  </si>
  <si>
    <t>3231</t>
  </si>
  <si>
    <t>3231. Escuelas infantiles</t>
  </si>
  <si>
    <t>3232</t>
  </si>
  <si>
    <t>3232. Conservación y mantenimiento centros educación infantil y primaria</t>
  </si>
  <si>
    <t>3261</t>
  </si>
  <si>
    <t>3261. Servicios complementarios de educación</t>
  </si>
  <si>
    <t>3301</t>
  </si>
  <si>
    <t>3301. Dirección del área de cultura</t>
  </si>
  <si>
    <t>3321</t>
  </si>
  <si>
    <t>3321. Bibliotecas públicas</t>
  </si>
  <si>
    <t>3331</t>
  </si>
  <si>
    <t>3331. Museos y ártes plásticas</t>
  </si>
  <si>
    <t>3341</t>
  </si>
  <si>
    <t>3341. Coordinación de políticas culturales</t>
  </si>
  <si>
    <t>3342</t>
  </si>
  <si>
    <t>3342. Promoción cultural y artes escénicas</t>
  </si>
  <si>
    <t>3381</t>
  </si>
  <si>
    <t>3381. Fiestas populares y festejos</t>
  </si>
  <si>
    <t>3401</t>
  </si>
  <si>
    <t>3401. Administración general de deportes</t>
  </si>
  <si>
    <t>3411</t>
  </si>
  <si>
    <t>3412</t>
  </si>
  <si>
    <t>3412. Eventos y asociacionismo deportivo</t>
  </si>
  <si>
    <t>3413</t>
  </si>
  <si>
    <t>3413. Actividades deportivas</t>
  </si>
  <si>
    <t>3421</t>
  </si>
  <si>
    <t>3421. Gestión de instalaciones deportivas</t>
  </si>
  <si>
    <t>3422</t>
  </si>
  <si>
    <t>3422. Mantenimiento e infraestructuras</t>
  </si>
  <si>
    <t>4312</t>
  </si>
  <si>
    <t>4312. Mercados, abastos y lonjas</t>
  </si>
  <si>
    <t>4314</t>
  </si>
  <si>
    <t>4321</t>
  </si>
  <si>
    <t>4321. Turismo</t>
  </si>
  <si>
    <t>4411</t>
  </si>
  <si>
    <t>4411. Transporte colectivo urbano de viajeros</t>
  </si>
  <si>
    <t>4911</t>
  </si>
  <si>
    <t>9121</t>
  </si>
  <si>
    <t>9200</t>
  </si>
  <si>
    <t>9201</t>
  </si>
  <si>
    <t>9202</t>
  </si>
  <si>
    <t>9203</t>
  </si>
  <si>
    <t>9204</t>
  </si>
  <si>
    <t>9205</t>
  </si>
  <si>
    <t>9206</t>
  </si>
  <si>
    <t>9207</t>
  </si>
  <si>
    <t>9209</t>
  </si>
  <si>
    <t>9231</t>
  </si>
  <si>
    <t>9241</t>
  </si>
  <si>
    <t>9291</t>
  </si>
  <si>
    <t>9311</t>
  </si>
  <si>
    <t>9321</t>
  </si>
  <si>
    <t>9331</t>
  </si>
  <si>
    <t>9332</t>
  </si>
  <si>
    <t>9333</t>
  </si>
  <si>
    <t>9334</t>
  </si>
  <si>
    <t>9334. Patrimonio I.F.S. Area 06</t>
  </si>
  <si>
    <t>9335</t>
  </si>
  <si>
    <t>9335. Patrimonio I.F.S. área 07</t>
  </si>
  <si>
    <t>9336</t>
  </si>
  <si>
    <t>9336. Patrimonio I.F.S. área 08</t>
  </si>
  <si>
    <t>9337</t>
  </si>
  <si>
    <t>9337. Patrimonio I.F.S. área 09</t>
  </si>
  <si>
    <t>9338</t>
  </si>
  <si>
    <t>9338. Patrimonio I.F.S. área 10</t>
  </si>
  <si>
    <t>9341</t>
  </si>
  <si>
    <t>1331. Ordenación del tráfico y del estacionamiento</t>
  </si>
  <si>
    <t>20</t>
  </si>
  <si>
    <t>Artículo 20. Arrendamientos y cánones</t>
  </si>
  <si>
    <t>21</t>
  </si>
  <si>
    <t>Artículo 21. Reparaciones, mantenimiento y conservación</t>
  </si>
  <si>
    <t>22</t>
  </si>
  <si>
    <t>Artículo 22. Material, suministros y otros</t>
  </si>
  <si>
    <t>23</t>
  </si>
  <si>
    <t>Artículo 23. Indemnizaciones por razón del servicio</t>
  </si>
  <si>
    <t>60</t>
  </si>
  <si>
    <t>Artículo 60. Inversión nueva en infraestructuras y bienes destinados al uso general</t>
  </si>
  <si>
    <t>61</t>
  </si>
  <si>
    <t>Artículo 61. Inversiones de reposición de infraestructuras y bienes destinados al uso general</t>
  </si>
  <si>
    <t>62</t>
  </si>
  <si>
    <t>Artículo 62. Inversión nueva asociada al funcionamiento operativo de los servicios</t>
  </si>
  <si>
    <t>63</t>
  </si>
  <si>
    <t>Artículo 63. Inversión de reposición asociada al funcionamiento operativo de los servicios</t>
  </si>
  <si>
    <t>64</t>
  </si>
  <si>
    <t>Artículo 64. Gastos en inversiones de carácter inmaterial</t>
  </si>
  <si>
    <t>83</t>
  </si>
  <si>
    <t>Artículo 83. Concesión de préstamos fuera del sector público</t>
  </si>
  <si>
    <t>2. Gastos corrientes en bienes y servicios</t>
  </si>
  <si>
    <t>6. Inversiones reales</t>
  </si>
  <si>
    <t>8. Activos financieros</t>
  </si>
  <si>
    <t>AREA EN TEXTO</t>
  </si>
  <si>
    <t>PROGRAMA</t>
  </si>
  <si>
    <t>PROGRAMA EN TEXTO</t>
  </si>
  <si>
    <t>AD/</t>
  </si>
  <si>
    <t>CAPITULO</t>
  </si>
  <si>
    <t>CAPITULO EN TEXTO</t>
  </si>
  <si>
    <t>1. Gastos de personal</t>
  </si>
  <si>
    <t>ARTICULO</t>
  </si>
  <si>
    <t>TRIMESTRE</t>
  </si>
  <si>
    <t>Primero</t>
  </si>
  <si>
    <t>Etiquetas de fila</t>
  </si>
  <si>
    <t>Total general</t>
  </si>
  <si>
    <t>Etiquetas de columna</t>
  </si>
  <si>
    <t>Suma de Importe</t>
  </si>
  <si>
    <t>U.T.E. PLANTA DE TRATAMIENTO DE VALLADOLID</t>
  </si>
  <si>
    <t>UTE CDIT</t>
  </si>
  <si>
    <t>ACUERDO MARCO, MATERIAL DE CERRAJERIA.</t>
  </si>
  <si>
    <t>ENCLAVE FORMACIÓN, S.L.U.</t>
  </si>
  <si>
    <t>IGNACIO BARCELÓ BLANCO-STEGER</t>
  </si>
  <si>
    <t>EDUARDO CAÑUELO NAVARRO</t>
  </si>
  <si>
    <t>BSJ MARKETING Y COMUNICACION S.L.</t>
  </si>
  <si>
    <t>EDITORIAL CASTELLANA DE IMPRESIONES S.L.</t>
  </si>
  <si>
    <t>FUNDACIÓN PARQUE CIENTÍFICO UNIVERSIDAD DE VALLADOLID</t>
  </si>
  <si>
    <t>SPACIO VALLADOLID, S.A.</t>
  </si>
  <si>
    <t>LIBRERIA OLETVM</t>
  </si>
  <si>
    <t>TATARANA, S.L.</t>
  </si>
  <si>
    <t>PILAR SOLA  PIZARRO</t>
  </si>
  <si>
    <t>BEATRIZ COELLO CAMPOS</t>
  </si>
  <si>
    <t>VOLQUETES ESCALANTE, S.L</t>
  </si>
  <si>
    <t>ISELMA 2003, S.L.</t>
  </si>
  <si>
    <t>FUNDACION INTRAS</t>
  </si>
  <si>
    <t>PLACAS Y ROTULOS INDUSTRIALES, S.L.</t>
  </si>
  <si>
    <t>FRAILE TELECOMUNICACIONES, S.L.</t>
  </si>
  <si>
    <t>ZAMORA</t>
  </si>
  <si>
    <t>NUEVO DIARIO DE VALLADOLID, S.A.</t>
  </si>
  <si>
    <t>ELSA MARIA CALVO TUTOR</t>
  </si>
  <si>
    <t>REDAC.PROYE.PZA.(ESP. DEPOR.) EN C/ CONDE ARTECHE, JUNTO PZA.MARQUÉS DE SUANCES EN B.ESPAÑ YPZA.ETR.CORTA, DOC.MOR.MAEST</t>
  </si>
  <si>
    <t>BOBILLO Y ASOCIADOS ARQUITECTOS S.L.</t>
  </si>
  <si>
    <t>MAXYMAS SUMINISTROS HOSTELEROS, S.L.</t>
  </si>
  <si>
    <t>CRISTAL AUTO VALLADOLID S.L.</t>
  </si>
  <si>
    <t>ASPA CLOUD, S.L.</t>
  </si>
  <si>
    <t>PILAR BORREGO MALMIERCA</t>
  </si>
  <si>
    <t>JARDINERÍAS ZARATÁN, S.L.</t>
  </si>
  <si>
    <t>CONTRATO CONSERV.,REPARAC.Y REFORMA INFRAES.VIARIAS MUNICIPIO VALLAD.(LOTE 1)</t>
  </si>
  <si>
    <t>ASOCIACION POETA BULULU</t>
  </si>
  <si>
    <t>MAPFRE ESPAÑA, COMPAÑIA DE SEGUROS Y REASEGUROS S.A.</t>
  </si>
  <si>
    <t>TINLOHI, S.L.</t>
  </si>
  <si>
    <t>RECAUCHUTADOS ANTONIO NIETO, S.L.U.</t>
  </si>
  <si>
    <t>OSCARESCALANTE S.L.U.</t>
  </si>
  <si>
    <t>RECICLAJE DE CONSUMIBLES OFIMÁTICOS IBAIZABAL, S. L.</t>
  </si>
  <si>
    <t>DISTRIBUIDORA MATERIAL OFICINA S.A.</t>
  </si>
  <si>
    <t>ACUERDO MARCO. REPARACIÓN VEHÍCULO POLICIA.</t>
  </si>
  <si>
    <t>VALLADOLID AUTOMOVIL S.A.</t>
  </si>
  <si>
    <t>ACUERDO MARCO, REPUESTOS PARA VEHICULOS.</t>
  </si>
  <si>
    <t>FUGOROBA INSTALACIONES Y SERVICIOS, S.L.</t>
  </si>
  <si>
    <t>MANTENIMIENTO DEL SISTEMA DE INFORMACIÓN PRESUPUESTARIA, CONTABLE Y FINANCIERA DEL AYUNTAMIENTO DE VALLADOLID (SICALWIN)</t>
  </si>
  <si>
    <t>ASOCIACIÓN CULTURAL DE TEATRO MIGUEL CERVANTES</t>
  </si>
  <si>
    <t>FLORISTERÍA YERBA, C.B.</t>
  </si>
  <si>
    <t>FEDERACIONI TAURINA DE VALLADOLID</t>
  </si>
  <si>
    <t>CLINICA RADIOLOGICA DR.CALABIA S.L.</t>
  </si>
  <si>
    <t>SRCL CONSENUR, S.L.U.</t>
  </si>
  <si>
    <t>GLAXOSMITHKLINE, S.A.</t>
  </si>
  <si>
    <t>ARCOVET PRODUCTOS VETERINARIOS SL</t>
  </si>
  <si>
    <t>LABORES DE REPARACION Y REFORMA-7 S.L.</t>
  </si>
  <si>
    <t>ASOCIACION PARA ORGANIZACION DE FERIAS Y CERTAMENES DISCOGRAFIC0S</t>
  </si>
  <si>
    <t>VIAJES DORAL, S.L.</t>
  </si>
  <si>
    <t>FORTUNATO GUTIERREZ CEA</t>
  </si>
  <si>
    <t>ELECTRO-INDUX, S.L.</t>
  </si>
  <si>
    <t>CESAR VEGAS HERRERA</t>
  </si>
  <si>
    <t>DISTROMEL, S.A.</t>
  </si>
  <si>
    <t>HUESCA</t>
  </si>
  <si>
    <t>TRANSPORTES Y SERVICIOS A LA CONSTRUC.SL</t>
  </si>
  <si>
    <t>TALLERES Y GRUAS AVILA S.L.</t>
  </si>
  <si>
    <t>DIGIAMBLES, S.L.</t>
  </si>
  <si>
    <t>AVILA</t>
  </si>
  <si>
    <t>LA CANDELA TEATRO Y COMUNIDAD</t>
  </si>
  <si>
    <t>CENTRO ESPAÑOL DE METROLOGIA</t>
  </si>
  <si>
    <t>TALLERES MALGON, S.L.</t>
  </si>
  <si>
    <t>MACRODISCO TONY,S.L.</t>
  </si>
  <si>
    <t>CHIQUIOCIO CULTURAL, S.L</t>
  </si>
  <si>
    <t>AXEL SPRINGER ESPAÑA, S.A.</t>
  </si>
  <si>
    <t>DELTACINCO LINEA VERDE S.L.</t>
  </si>
  <si>
    <t>GRUPO SOCIO CULTURAL TEATRO LORCA</t>
  </si>
  <si>
    <t>V-TRES APLICACIONES INDUSTRIALES S.L.</t>
  </si>
  <si>
    <t>DIARIO AS, S.L.</t>
  </si>
  <si>
    <t>HEARST MAGAZINES, S.L.</t>
  </si>
  <si>
    <t>MARCOS PASTOR  ALLUE</t>
  </si>
  <si>
    <t>ASOCIACIÓN ARTÍSTICA Y MUSICAL EN CLAVE DE SON</t>
  </si>
  <si>
    <t>SUMINISTROS GRAFICOS POLGRAF, S.L.</t>
  </si>
  <si>
    <t>EVENTO ORGANIZACION SERVICIOS PLENOS, S.L</t>
  </si>
  <si>
    <t>AGRUPACION DE QUIMICOS INDUSTRIALES, S.A.</t>
  </si>
  <si>
    <t>AL AIR LIQUIDE ESPAÑA, S.A.</t>
  </si>
  <si>
    <t>PRORROGA CONTRATO CONTROL POBLACION MOSQUITOS Y DETERMINADAS ESPECIES DE MOSCAS EN TERMINO MPAL DE VALLADOLID</t>
  </si>
  <si>
    <t>PRÓRROGA SERVICIOS DE TELEFONÍA FIJA Y MÓVIL DEL CENTRO DE PARTICIPACIÓN CIUDADANA</t>
  </si>
  <si>
    <t>SISTEMAS DE INFORMACION INTELIGENTES PARA LA GESTION, S.L.</t>
  </si>
  <si>
    <t>MARGEN LIBROS, S.L.</t>
  </si>
  <si>
    <t>MANUEL SANCHEZ  DEL RIO</t>
  </si>
  <si>
    <t>TRANSPORTES OLID Y CIA, S.L.</t>
  </si>
  <si>
    <t>LIBRERIA MAXTOR, S.L.</t>
  </si>
  <si>
    <t>ARTMO BENE, S.L.</t>
  </si>
  <si>
    <t>MATERIAL DE OFICINA SAN CRISTOBAL SL</t>
  </si>
  <si>
    <t>ASOCIACION EL CALABACIN ERRANTE COLECTIVO DE ARTE</t>
  </si>
  <si>
    <t>ILUSTRE COLEGIO DE ABOGADOS VALLADOLID</t>
  </si>
  <si>
    <t>MANTENIMIENTO ASCENSOR  Y MONTACARGAS, EDIFICIO ENRIQUE IV</t>
  </si>
  <si>
    <t>NATALIA PUENTE FERNANDEZ</t>
  </si>
  <si>
    <t>INTERTRONIC INTERNACIONAL, S.L.</t>
  </si>
  <si>
    <t>UNIVERSAL PARTNER, S.L.U.</t>
  </si>
  <si>
    <t>IMPÚLSAME, CONSULTORÍA Y ESTRATEGIA S.L.</t>
  </si>
  <si>
    <t>UNIFORMES Y VESTUARIO LABORAL, S.L.</t>
  </si>
  <si>
    <t>MOI INTERIORISMO Y EQUIPAMIENTO S.L.</t>
  </si>
  <si>
    <t>DAZA DISEÑO &amp; COMUNICACION, S.L.</t>
  </si>
  <si>
    <t>BANDERAS PUERTA DE HIERRO</t>
  </si>
  <si>
    <t>SUSTEC OUTSOURCING, S.L.</t>
  </si>
  <si>
    <t>Total General Servicios</t>
  </si>
  <si>
    <t>Total General Obras</t>
  </si>
  <si>
    <t>D-TODO INGENIERIA Y DESARROLLO, S.L.</t>
  </si>
  <si>
    <t>REFORMA DE ASEOS CC DELICIAS</t>
  </si>
  <si>
    <t>MUMECA S.A.</t>
  </si>
  <si>
    <t>OVIEDO</t>
  </si>
  <si>
    <t>GENERALI  ESPAÑA, S.A. DE SEGUROS Y REASEGUROS</t>
  </si>
  <si>
    <t>ADJUDICAR CONTRATO OBRAS INSTALACIÓN FUENTES AGUA POTABLE</t>
  </si>
  <si>
    <t>CONEZTA, CONSTRUCCIONES Y SERVICIOS, S.L.</t>
  </si>
  <si>
    <t>ADJUDICAR CONTRATO OBRAS URBANIZACIÓN ESCALERA, RAMPAS Y OBRA CIVIL EN  PARQUE PATRICIA (LOTE 1).</t>
  </si>
  <si>
    <t>CYDIMA, S.L.</t>
  </si>
  <si>
    <t>JOSE ISIDRO TORRES, S.L.</t>
  </si>
  <si>
    <t>ARCO CONTEMPORANEO &amp; ASOCIADOS S.L.L.</t>
  </si>
  <si>
    <t>CONTRATO MENOR DE SERVICIO ELABORACIÓN INFORMES URBANÍSTICOS Y TRABAJOS DE TOPOGRAFÍA</t>
  </si>
  <si>
    <t>CONSTRUCCIONES Y OBRAS PUBLICAS CALLE DE LOS FRANCOS, S.L.</t>
  </si>
  <si>
    <t>ORANGE ESPAGNE SA</t>
  </si>
  <si>
    <t>CONEXIÓN REDUNDANTE A INTERNET. LOTE 2</t>
  </si>
  <si>
    <t>PLAY 360 EQUIPAMIENTOS URBANOS, S.L.</t>
  </si>
  <si>
    <t>JOSE CARLOS PUELLES DE LA CAL</t>
  </si>
  <si>
    <t>ACUERDO MARCO, REPARACION VEHICULO 6747-KLN.</t>
  </si>
  <si>
    <t>ACUERDO MARCO, MATERIAL DE RIEGO.</t>
  </si>
  <si>
    <t>MARIA FELISA ALONSO ACUÑA</t>
  </si>
  <si>
    <t>JESUS LORENZO ASENSIO  VALENCIA</t>
  </si>
  <si>
    <t>ACCIONA MEDIO AMBIENTE, S.A.</t>
  </si>
  <si>
    <t>ALCOBENDAS</t>
  </si>
  <si>
    <t>ZTRAINING INNOVACIÓN CASTILLA Y LEÓN S.L.</t>
  </si>
  <si>
    <t>PrRestr - Procedimiento Restringido</t>
  </si>
  <si>
    <t>ADJUDICAR SEGURIDAD Y SALUD OBRAS URBANIZACIÓN ESCALERAS, RAMPAS Y OBRA CIVIL EN  PARQUE PATRICIA (LOTE 1).</t>
  </si>
  <si>
    <t>CONTROL CALIDAD OBRAS CARRIL BICI AVDA.SANTANDER AL PASEO RIBERA DE CASTILLA (LOTE 1)</t>
  </si>
  <si>
    <t>SEGURIDAD Y SALUD OBRA CARRIL BICI AVDA.SANTANDER  AL PASEO RIBERA DE CAST.( LOTE 1).</t>
  </si>
  <si>
    <t>ADJUDICAR CONTROL DE CALIDAD OBRAS URBANIZACIÓN ESCALERAS, RAMPAS Y OBRA CIVIL EN  PARQUE PATRICIA (LOTE 1).</t>
  </si>
  <si>
    <t>SEGURIDAD Y SALUD OBRA CARRIL BICI AVDA.PADRE JOSÉ ACOSTA  AL CENTRO CÍVICO JOSÉ LUIS MOSQUERA(LOTE 2).</t>
  </si>
  <si>
    <t>CONTROL CALIDAD OBRA CARRIL BICI EN AVDA.PADRE JOSÉ ACOSTA  AL CENTRO CÍVICO JOSÉ LUIS MOSQUERA(LOTE 2).</t>
  </si>
  <si>
    <t>ADJUDICAR CONTROL CALIDAD OBRAS URBANIZACIÓN DE MEJORA PARQUE RIBERA DE CASTILLA. (LOTE 2)</t>
  </si>
  <si>
    <t>INNOVATIVE SOLUTIONS IN CHEMISTRY, S.L.</t>
  </si>
  <si>
    <t>ACQUAJET SEMAE, S.L.U.</t>
  </si>
  <si>
    <t>ALMACENES GONZALEZ BOMBIN,S.L.</t>
  </si>
  <si>
    <t>INFOREST MEDIO AMBIENTE, S.L.</t>
  </si>
  <si>
    <t>SULO IBÉRICA ,S.A.</t>
  </si>
  <si>
    <t>SUMINISTROS Y TECNOLOGIA PARA EL ALUMINIO S.L.</t>
  </si>
  <si>
    <t>TEC CUATRO S.A.</t>
  </si>
  <si>
    <t>CONTRATO CONSERVACION Y MEJORA INFRAESTRUCTURAS VERDES, ZONAS SUR Y ESTE DE LA CIUDAD, LOTE 3.</t>
  </si>
  <si>
    <t>PRÓRROGA_CONTROL DE CALIDAD_CONTRATO GESTIÓN INTEGRAL SISTEMA CENTRALIZADO CONTROL DE TRÁFICO (SEPTIEMBRE-DICIEMBRE_2019</t>
  </si>
  <si>
    <t>PRÓRROGA_SEGURIDAD Y SALUD_CONTRATO GESTIÓN INTEGRAL SISTEMA CENTRALIZADO CONTROL DE TRÁFICO (SEPTIEMBRE-DICIEMBRE_2019</t>
  </si>
  <si>
    <t>OCA INSPECCION CONTROL Y PREVENCION, S.A.U.</t>
  </si>
  <si>
    <t>NIETO MARCOS AUTOMOVILES, S.A.</t>
  </si>
  <si>
    <t>REAJUSTE ANUALIDADES CONTRATO SEÑALIZACION VIAL LOTE 2</t>
  </si>
  <si>
    <t>TEVASEÑAL S.A.</t>
  </si>
  <si>
    <t>REAJUSTE ANUALIDADES CONTRATO SEÑALIZACION VIAL LOTE 1</t>
  </si>
  <si>
    <t>CONTROL DE CALIDAD DEL CONTRATO DE SEÑALIZACION VIAL LOTE 2</t>
  </si>
  <si>
    <t>CONTROL DE CALIDAD DEL CONTRATO DE SEÑALIZACION VIAL LOTE 1</t>
  </si>
  <si>
    <t>SEGURIDAD Y SALUD DEL CONTRATO DE SEÑALIZACION VIAL. LOTE 2</t>
  </si>
  <si>
    <t>SEGURIDAD Y SALUD DEL CONTRATO DE SEÑALIZACION VIAL. LOTE 1</t>
  </si>
  <si>
    <t>JESÚS GUTIÉRREZ  SIERRA</t>
  </si>
  <si>
    <t>AC MARCO EXP V36-2017: REPUESTOS PARA REPARACION VEHICULOS Sº DE LIMPIEZA</t>
  </si>
  <si>
    <t>WOENE STUDIO, S.L.</t>
  </si>
  <si>
    <t>OHL SERVICIOS-INGESAN S.A.</t>
  </si>
  <si>
    <t>CONTROL CALIDAD REFORMA DE ASEOS CC DELICIAS</t>
  </si>
  <si>
    <t>SEGURIDAD Y SALUD REFORMA DE ASEOS CC DELICIAS</t>
  </si>
  <si>
    <t>SEG. Y SALUD ACONDICIONAMIENTO Y MODERNIZACIÓN CM PINAR DE ANTEQUERA</t>
  </si>
  <si>
    <t>C. CALIDAD ACONDICIONAMIENTO Y MODERNIZACIÓN CM PINAR DE ANTEQUERA</t>
  </si>
  <si>
    <t>FERROVIAL SERVICIOS, S.A.</t>
  </si>
  <si>
    <t>MANTENIMIENTO EDIFICIOS (CONTRATO CENTRALIZADO) PARTICIPACION CIUDADANA</t>
  </si>
  <si>
    <t>CONTRATO DE MANTENIMIENTO EDIFICIOS DEPENDIENTES DEL SERVICIO DE INICIATIVAS SOCIALES AÑO 2019</t>
  </si>
  <si>
    <t>CONTRATO DE MANTENIMIENTO DE EDIFICIOS DEPENDIENTES DEL SERVICIO DE INTERVENCION SOCIAL AÑO 2019</t>
  </si>
  <si>
    <t>LUIS BLANCO  VICENTE</t>
  </si>
  <si>
    <t>CONSTRUCCIONES SANCHEZ ROMERA, S.L.</t>
  </si>
  <si>
    <t>BILBAO C.A. SEGUROS Y REASEGUROS</t>
  </si>
  <si>
    <t>T-SYSTEMS ITC IBERIA S.A.</t>
  </si>
  <si>
    <t>TECNICOSA VALLADOLID S.L.</t>
  </si>
  <si>
    <t>CONTRATO DEL SERVICIO DE MANTENIMIENTO DE LA COMUNICACIÓN 2.0 DEL ÁREA DE CULTURA Y TURISMO</t>
  </si>
  <si>
    <t>AXA SEGUROS GENERALES, S.A. DE SEGUROS Y REASEGUROS</t>
  </si>
  <si>
    <t>ISLAS BALEARES</t>
  </si>
  <si>
    <t>AIG EUROPE SA SUCURSAL EN ESPAÑA</t>
  </si>
  <si>
    <t>MARUQUESA CONSTRUCCIONES Y SERVICIOS,S.L</t>
  </si>
  <si>
    <t>ALICANTE</t>
  </si>
  <si>
    <t>TALLERES SERCOIN, S.L.</t>
  </si>
  <si>
    <t>CENTRO DE OBSERVACION Y TELEDETECCION ESPACIAL, S.A.U.</t>
  </si>
  <si>
    <t>DISTRIBUCION Y MANTENIMIENTO DE FOTOCOPIADORAS, S.L</t>
  </si>
  <si>
    <t>TEATRO DEL AZAR, S.L.</t>
  </si>
  <si>
    <t>CONTROL CALIDAD CONTRATO CONSERS.(LOTE 1 PARTICIPATIVOS)AÑO 2019</t>
  </si>
  <si>
    <t>SERVIC. ACTUACIONES DE REFORMA, REPAR. Y CONSERV. EDIF. DEMANIALES Y PATRIM. DEL AYTO. EXP. 35/2017 (LOTE 4)</t>
  </si>
  <si>
    <t>SERVIC. ACTUACIONES DE REFORMA, REPAR. Y CONSERV. EDIF. DEMANIALES Y PATRIMON. DEL AYTO. EXP. 35/2017 (LOTE 4)</t>
  </si>
  <si>
    <t>OKARINO TRAPISONDA TEATRO TITERES, S.L.</t>
  </si>
  <si>
    <t>COOL AND CHIC ATELIER, S.L.</t>
  </si>
  <si>
    <t>CVC DESINFECCION CASTILLA Y LEON, S.L</t>
  </si>
  <si>
    <t>DTS OABE, S.L.</t>
  </si>
  <si>
    <t>IGNACIO GARCIA SEVILLANO</t>
  </si>
  <si>
    <t>CLIMATIZACION ALONSO, S.L.</t>
  </si>
  <si>
    <t>NUEVOS CLASTOS, S.L.</t>
  </si>
  <si>
    <t>DECORACION ALONSO,S.L</t>
  </si>
  <si>
    <t>LUIS GONZALO SANCHEZ ROBLEDO</t>
  </si>
  <si>
    <t>JAVIER NAVARRO  ORDOÑEZ</t>
  </si>
  <si>
    <t>JOSE RAMON FERNANDEZ  SUAREZ</t>
  </si>
  <si>
    <t>ADJUDICACION CONTRATO SUMINISTRO TRES VEHICULOS PARA EL CENTRO DE MANTENIMIENTO (*MANT.)</t>
  </si>
  <si>
    <t>RECICLADOS PUCELANOS, S.L.U.</t>
  </si>
  <si>
    <t>FERRETERIA SANTIAGO RODRIGUEZ S.L.</t>
  </si>
  <si>
    <t>APROBACIÓN PRECIOS CONTRADICTORIOS ACTAS 1, 2 Y 3 (EXPTE. OC 59/2016)</t>
  </si>
  <si>
    <t>QUIMICA IINDUSTRIAL MEDITERRANEA, S.L.U</t>
  </si>
  <si>
    <t>ADO/</t>
  </si>
  <si>
    <t>CONSULTING DE INGENIERIA CIVIL, S.L.P.</t>
  </si>
  <si>
    <t>Confección proyecto de integración y mejora de las riberas del rio Pisuerga.Fase 4.3 Reelaborar proyecto previo.180 dias</t>
  </si>
  <si>
    <t>CONTRATO INSPECC. PERIODICAS INSTALAC. BAJA TENSION (OCAS) EDIFS. AREA PLANEAMIENTO URBANISTICO Y VIVIENDA EXP. 35/19*</t>
  </si>
  <si>
    <t>CONTROL CALIDAD OBRA REFORMA INTERIOR 1 PLANTA DEL CPM RONDILLA</t>
  </si>
  <si>
    <t>CONTROL Y CALIDAD DE LA CLIMATIZACION DEL CPM JOSE LUIS MOSQUERA Y RIO ESGUEVA</t>
  </si>
  <si>
    <t>COORD. SEGURIDAD Y SALUD DE LA OBRA DE CLIMATIZACION DEL CPM  JOSE LUIS MOSQUERA Y RIO ESGUEVA</t>
  </si>
  <si>
    <t>COORDINACION SEGURIDAD Y SALUD DE L A  OBRA DE REFORMA INTERIOR  DE LA 1 PLANTA DEL  CPM RONDILLA</t>
  </si>
  <si>
    <t>ACUERDO MARCO, MATERIAL ELECTRICO.</t>
  </si>
  <si>
    <t>ESPASA CALPE, S.A.</t>
  </si>
  <si>
    <t>VECTIA INGENIERIA</t>
  </si>
  <si>
    <t>DIRECCION DE OBRA REFORMA INTERIOR 1 PLANTA DEL CPM RONDILLA</t>
  </si>
  <si>
    <t>ROSARIO RUIZ  GONZALEZ</t>
  </si>
  <si>
    <t>DIRECCION DE OBRAS EN CPM DELICIAS Y EN JARDIN</t>
  </si>
  <si>
    <t>INSTITUTO DE FORMACIÓN EN EMERGENCIAS Y CARDIOPROTECCIÓN, S.L.</t>
  </si>
  <si>
    <t>I-DE REDES ELECTRICAS INTELIGENTES S.A.</t>
  </si>
  <si>
    <t>ENTREVECINOS SERVICIOS INTEGRALES S. COOP.</t>
  </si>
  <si>
    <t>COMPAS MEDITERRANEO, S.L.</t>
  </si>
  <si>
    <t>TRAMA COMUNICACION Y DISEÑO S.L.</t>
  </si>
  <si>
    <t>LIBROS VARIOS PARA BIBLIOTECAS MUNICIPALES</t>
  </si>
  <si>
    <t>LOTE 1 :CONTRATO OBRAS INFRAESTRUCTURA VERDE: MARQUESINA VEGETAL PZ ESPAÑA - URBAN GreenUP</t>
  </si>
  <si>
    <t>LOTE 1: CONTRATO OBRAS INFRAESTRUCTURA VERDE: MARQUESINA VEGETAL PZ ESPAÑA - CONTROL DE CALIDAD</t>
  </si>
  <si>
    <t>LOTE 1: CONTRATO OBRAS INFRAESTRUCTURA VERDE: MARQUESINA VEGETAL PZ ESPAÑA - COORDINACION DE SEGURIDAD Y SALUD</t>
  </si>
  <si>
    <t>LOTE 2 - CONTRATO OBRAS INFRAESTRUCTURA VERDE:  JARDINES VERTICALES MÓVILES- CONTROL DE CALIDAD</t>
  </si>
  <si>
    <t>LOTE 2: CONTRATO OBRAS INFRAESTRUCTURA VERDE:  JARDINES VERTICALES MÓVILES - URBBAN GreenUP</t>
  </si>
  <si>
    <t>LOTE 2: CONTRATO OBRAS INFRAESTRUCTURA VERDE: JARDINES VERTICALES MÓVILES- COORDINACION DE  SEGURIDAD Y SALUD</t>
  </si>
  <si>
    <t>LAS CHAMANAS</t>
  </si>
  <si>
    <t>MTO.  EXTRAORDINARIO DEL SISTEMA DE INFORMACIÓN PRESUPUESTARIA, CONTABLE Y FINANCIERA DEL AYTO.  DE VALLADOLID</t>
  </si>
  <si>
    <t>SOCIEDAD ESPAÑOLA DE RADIODIFUSION,S.L.</t>
  </si>
  <si>
    <t>TARGET TECNOLOGIA, S.A.</t>
  </si>
  <si>
    <t>AISLAMIENTOS Y REVESTIMIENTOS ARTECOVA, S.L.</t>
  </si>
  <si>
    <t>RECONSTRUCCIÓN TECHOS EN ESTACIONES RCCAVA</t>
  </si>
  <si>
    <t>REDACCION DEL PROYECTO BASICO Y DE EJECUCION Y DIRECCION FACULTATIVA OBRAS DE REFORMA INTERIOR DEL CENTRO INTEGRADO</t>
  </si>
  <si>
    <t>SERVIMAN SERVICIOS CASTELLANOS XXI, S.L.</t>
  </si>
  <si>
    <t>Remodelación del alumbrado en la zona central de la Plaza Circular.-</t>
  </si>
  <si>
    <t>RENOVACION CARPINTERIA DEL CPM RIO ESGUEVA, LOTE 2</t>
  </si>
  <si>
    <t>OSCAR MANUEL DEL AMO  DE ANDRES</t>
  </si>
  <si>
    <t>ASOCIACION ESTARIVEL</t>
  </si>
  <si>
    <t>SOMBREAMIENTO( PERSIANAS GRADUABLES) EN CARPINTERIA DE FACHADA DEL CPM JOSE LUIS MOSQUERA</t>
  </si>
  <si>
    <t>SUMINISTRO DE EQUIPOS DE MONITORIZACIÓN DE NOX Y ORDENADORES PORTÁTILES CONVERTIBLES PARA LA RCCAVA LOTE 1</t>
  </si>
  <si>
    <t>INFORMATICA IMAZ &amp; MATE S.L.</t>
  </si>
  <si>
    <t>SUMINISTRO DE EQUIPOS DE MONITORIZACIÓN DE NOX Y ORDENADORES PORTÁTILES CONVERTIBLES PARA LA RCCAVA LOTE 2</t>
  </si>
  <si>
    <t>MONTAJES ELECTRICOS SARMENTERO SL</t>
  </si>
  <si>
    <t>SACYR SOCIAL SL</t>
  </si>
  <si>
    <t>Porcentaje</t>
  </si>
  <si>
    <t>Total General Suministros</t>
  </si>
  <si>
    <t>Total General Otros</t>
  </si>
  <si>
    <t>2020 07 1623 22700</t>
  </si>
  <si>
    <t>APROBACION GASTO EXPLOTACION PLANTA DE TRATAMIENTOS DE RESIDUOS PARA EL AÑO 2020.</t>
  </si>
  <si>
    <t>2020 10 2311 22799</t>
  </si>
  <si>
    <t>PRORROGA CONTRATO DEL SERVICIO DE AYUDA A DOMICILIO LOTE 1- DE 13 DE FEBRERO A 30 DE JUNIO</t>
  </si>
  <si>
    <t>2020 08 1532 619</t>
  </si>
  <si>
    <t>2020 08 1532 609</t>
  </si>
  <si>
    <t>ESTUDIO DE DISEÑO Y ARQUITECTURA WORLD DESIGN, S.L.</t>
  </si>
  <si>
    <t>Redacción del proyecto y dirección facultativa Obras de Instalación de 3 ascensores en calles Oriol, estornino y Ánade.-</t>
  </si>
  <si>
    <t>2020 08 1341 22799</t>
  </si>
  <si>
    <t>CONTRATO CONSERV., REPARACIÓN Y REFOEMA DE LAS INFRAESTR.VIARIAS EN EL MUNICIPIO DE VALLADO.(LOTE 1)</t>
  </si>
  <si>
    <t>CONTRATO CONSERV.REPARACION Y REFORMA DE LAS INFRAESTR.VIARIAS EN EL MUNICIPIO DE VALLADOLID- (LOTE 1) .</t>
  </si>
  <si>
    <t>2020 08 1651 22100</t>
  </si>
  <si>
    <t>SUMINISTRO ENERGIA ELÉCTRICA DE ALUMBRADO PÚBLICO.-</t>
  </si>
  <si>
    <t>2020 07 1711 610</t>
  </si>
  <si>
    <t>CONTRATO CONSERVACIÓN Y MEJORA INFRAESTRUCTURAS VERDES ZONAS SUR Y ESTE DE LA CIUDAD, LOTE 1.</t>
  </si>
  <si>
    <t>2020 06 3321 22001</t>
  </si>
  <si>
    <t>SUSCRIPCION A LAS REVISTA BRICO Y MI JARDIN PARA EL AÑO 2020</t>
  </si>
  <si>
    <t>MAJADAHONDA</t>
  </si>
  <si>
    <t>2020 11 1621 22700</t>
  </si>
  <si>
    <t>Limpieza de las instalaciones Recinto Ferial, Edificios A y B del 23 al 29 de septiembre, PLAZO EJECUCION UNA SEMANA</t>
  </si>
  <si>
    <t>2020 08 1651 619</t>
  </si>
  <si>
    <t>2ª PRÓRROGA CONTRATO DE ALUMBRADO (1 de enero a 31 de diciembre de 2020).</t>
  </si>
  <si>
    <t>2020 11 1621 22103</t>
  </si>
  <si>
    <t>PRORROGA CONTRATO SUMINSITRO GASOLEO AUTOMOCIÓN PARA VEHICULOS DEL SERVICIO DE LIMPIEZA</t>
  </si>
  <si>
    <t>2020 11 1321 22701</t>
  </si>
  <si>
    <t>GOMSEGUR, S.L.</t>
  </si>
  <si>
    <t>IMPORTE CONTRATO DE VIGILANCIA, CONTROL Y PROTECCIÓN DE DIVERSAS DEPENDENCIAS MUNICIPALES DEL 1-1-2020 AL 31-12-2021.</t>
  </si>
  <si>
    <t>VALDEMORO</t>
  </si>
  <si>
    <t>2020 10 2312 22799</t>
  </si>
  <si>
    <t>CONTRATACION SERVICIO DE ESTANCIAS DIURNAS 2020,2021 Y ENE-NOV 2022- LOTE 1 ATENCION GENERAL SED</t>
  </si>
  <si>
    <t>2020 04 9231 22200</t>
  </si>
  <si>
    <t>PRORROGA CONTRATO CORREOS - AÑO 2020</t>
  </si>
  <si>
    <t>2020 06 3232 22102</t>
  </si>
  <si>
    <t>NUEVO CONTRATO CENTRALIZADO DE SUMINISTRO DE GAS. COLEGIOS PÚBLICOS. AÑO 2020. 01 ENERO A 31 DE AGOSTO 2021.</t>
  </si>
  <si>
    <t>CONTRATO SERVICIO MANTENIMIENTO Y LAVADO CONTENEDORES Sº LIMPIEZA EJERCICIOS 2020 Y 2021</t>
  </si>
  <si>
    <t>2020 08 1341 619</t>
  </si>
  <si>
    <t>LOTE 1 AYUDA A DOMICIIO-UTE CLECE ONET SERALIA- PROYECTO SAD (ACUERDO MARCO) DE ENERO A 11 DE FEBRERO 2020</t>
  </si>
  <si>
    <t>2020 04 9204 216</t>
  </si>
  <si>
    <t>2020 04 9204 636</t>
  </si>
  <si>
    <t>MANTENIMIENTO HARDWARE, LOTE 1</t>
  </si>
  <si>
    <t>2020 03 9241 22100</t>
  </si>
  <si>
    <t>SUMINISTRO ENERGIA ELECTRICA PARTICIPACION CIUDADANA</t>
  </si>
  <si>
    <t>2020 07 1711 22799</t>
  </si>
  <si>
    <t>CONTRATO CONSERVACION Y MEJORA DE INFRAESTRUCTURAS VERDES DE LAS ZONAS SUR Y ESTE DE LA CIUDAD, LOTE 1.</t>
  </si>
  <si>
    <t>2020 06 3232 22700</t>
  </si>
  <si>
    <t>CONTRATO CENTRALIZADO DE LIMPIEZA. LOTE 13. COLEGIOS PÚBLICOS. PRÓRROGA AÑO 2020</t>
  </si>
  <si>
    <t>CONTRATO CENTRALIZADO DE LIMPIEZA. LOTE 14. COLEGIOS PÚBLICOS. PRÓRROGA AÑO 2020</t>
  </si>
  <si>
    <t>2020 04 9202 16205</t>
  </si>
  <si>
    <t>PRÓRROGA CONTRATACIÓN PÓLIZA VIDA Y ACCIDENTES DEL PERSONAL. (mjsi).</t>
  </si>
  <si>
    <t>2020 04 9331 224</t>
  </si>
  <si>
    <t>ZURICH INSURANCE PLC SUCURSAL EN ESPAÑA</t>
  </si>
  <si>
    <t>PRÓRROGA AÑO 2020 SEGURO RESPONSABILIAD CIVIL (LOTE 1) AYUNTAMIENTO DE VALLADOLID (exp. 93/2016. Pieza 12).</t>
  </si>
  <si>
    <t>2020 06 3232 22100</t>
  </si>
  <si>
    <t>CONTRATO CENTRALIZADO SUMINISTRO DE ENERGÍA ELÉCTRICA. COLEGIOS PÚBLICOS MUNICIPALES.</t>
  </si>
  <si>
    <t>TRABAJOS DE LIMPIEZA DE FOSA SEPTICA (8/1/20) EN  VESTUARISO LAS MORERAS. PLAZO EJECUCION UN DIA</t>
  </si>
  <si>
    <t>VALLADOLID (POLIGONO SAN CRISTOBAL)</t>
  </si>
  <si>
    <t>2020 01 9206 22706</t>
  </si>
  <si>
    <t>PRÓRROGA CONTRATO GUARDA, CUSTODIA, LOGÍSTICA Y APOYO A CONSULTAS DEL 1 DE ENERO A 25 DE SEPTIEMBRE 2020 - ARCHIVO -</t>
  </si>
  <si>
    <t>SE 21/2019. CONTRATO CENTRALIZADO DE LIMPIEZA. LOTE 6. COLEGIOS PUBLICOS. DURACIÓN AÑO 2020. (ANTIGUO LOTE 15)</t>
  </si>
  <si>
    <t>LLANERA</t>
  </si>
  <si>
    <t>2020 03 9241 22102</t>
  </si>
  <si>
    <t>SUMINSTRO GAS CENTROS DE PARTICIPACIÓN CIUDADANA</t>
  </si>
  <si>
    <t>2020 11 1621 212</t>
  </si>
  <si>
    <t>REPARACION PUERTA CORREDERA DE ENTRADA PARQUE, PLAZO EJECUCION UN DIA</t>
  </si>
  <si>
    <t>REPARACION PUERTA PREELEVA ENTRADA TALLER, PLAZO EJECUCION UN DIA</t>
  </si>
  <si>
    <t>2020 11 1621 214</t>
  </si>
  <si>
    <t>VALVULA REPARACION RECOLECTOR VEHICULO 0848BVS Sº LIMPIEZA, PLAZO EJECUCION UN DIA</t>
  </si>
  <si>
    <t>LOCHES</t>
  </si>
  <si>
    <t>LICITACION CONTRATO DE LIMPIEZA. LOTE 16. COLEGIOS PUBLICOS. AÑO 2020</t>
  </si>
  <si>
    <t>2020 06 3261 22799</t>
  </si>
  <si>
    <t>CONTRATO APRENDIZAJE A LO LARGO DE LA VIDA. AÑOS 2020 Y 2021. EXPEDIENTE SE-EIJI 1/2019</t>
  </si>
  <si>
    <t>2020 11 1631 204</t>
  </si>
  <si>
    <t>GRUA TRASLADO BARREDORA E3465BGW AVERIADA HASTA  PARQUE C/ TOPACIO, PLAZO EJECUCION UN DIA</t>
  </si>
  <si>
    <t>LA CISTERNIGA</t>
  </si>
  <si>
    <t>SERVICIO DE RESTAURACION DEL CENTRO DE DÍA DE HUERTA DEL REY. AÑO 2020</t>
  </si>
  <si>
    <t>2020 11 1631 213</t>
  </si>
  <si>
    <t>LIMPIAR BOMBA MÁQUINA PRESION LAVAR TALLER, PLAZO EEJCUCION UN DIA</t>
  </si>
  <si>
    <t>PRORROGA SERV.DE ACCION SOCIAL COMUNITARIA Y PROMOC SOLIDARIDAD EN CEAS DE ENERO A AGOSTO 2020</t>
  </si>
  <si>
    <t>2020 03 9241 22700</t>
  </si>
  <si>
    <t>PRÓRROGA LIMPIEZA CENTROS DE PARTICIPACIÓN CIUDADANA. LOTE 2</t>
  </si>
  <si>
    <t>AMPLIACIÓN ÁREA REGULADA ORA 2020 - 2026</t>
  </si>
  <si>
    <t>AMPLIACION LOTE 1 AYUDA A DOMICILIO- PARA ATENDER MAYOR DEMANDA- DURACION ENERO A 11 DE FEBRERO-PROY.SAD (ACUERDO MARCO)</t>
  </si>
  <si>
    <t>2020 07 1711 22100</t>
  </si>
  <si>
    <t>CONTRATO DE SUMNISTRO DE ENERGIA ELECTRICA A PARQUES Y JARDINES.</t>
  </si>
  <si>
    <t>2020 07 1721 633</t>
  </si>
  <si>
    <t>MANTENIMIENTO INTEGRAL DE LA RED DE CONTROLDE LA CONTAMINACIÓN ATMOSFÉRICA AÑO 2020</t>
  </si>
  <si>
    <t>GUARROMAN</t>
  </si>
  <si>
    <t>JAEN</t>
  </si>
  <si>
    <t>PRORROGA CONTRATO DE COMIDA DEL SERVICIO DE AYUDA A DOMICILIO- LOTE 2- DE EL 21 DE FEBRERO A 30 DE JUNIO</t>
  </si>
  <si>
    <t>2020 11 1621 204</t>
  </si>
  <si>
    <t>TRASLADO BARREDORA averiada E4762BFT DE PLAZA MADRID A C/ TOPACIO - DÍA 23/08/2019, PLAZO EJECUCION UN DIA</t>
  </si>
  <si>
    <t>COMPLEMENTARIO MANTENIMIENTO PARQUES Y JARDINES ZONA NORTE, REDISTRIBUCION CANTIDADES.</t>
  </si>
  <si>
    <t>PRORROGA CONTRATO DE COMIDAS COMEDOR SOCIAL 1-1-2020 A 31-12-2020</t>
  </si>
  <si>
    <t>VILLAMURIEL DE CERRATO</t>
  </si>
  <si>
    <t>2020 06 3321 22799</t>
  </si>
  <si>
    <t>SE 21/2017. PS. 1. PRÓRROGA GESTIÓN PUNTOS DE PRÉSTAMO BIBLIOTECARIO Y APOYO A BIBLIOTECAS MUNICIPALES. 2020-2021.</t>
  </si>
  <si>
    <t>SANTOVENIA DE PISUERGA</t>
  </si>
  <si>
    <t>CONTRATO CONSERVACIÓN Y MEJORA INFRAESTRUCTURAS VERDES,  ZONAS SUR Y ESTE DE LA CIUDAD, LOTE 2.</t>
  </si>
  <si>
    <t>2020 06 3231 22799</t>
  </si>
  <si>
    <t>SE-EII 28/2016 P.S. 5. PRÓRROGA CONTRATO DE SERVICIOS GESTIÓN EIM EL PRINCIPITO. LOTE 3. 01/01/2020 A 31/08/2020</t>
  </si>
  <si>
    <t>2020 04 9231 22799</t>
  </si>
  <si>
    <t>COMPLEMENTARIO MANTENIMIENTO PARQUES Y JARDINES ZONA CENTRO, REDISTRIBUCION CANTIDADES.</t>
  </si>
  <si>
    <t>2020 04 9321 641</t>
  </si>
  <si>
    <t>Prórroga contrato mantenimiento G-TWIN por razones de interés general</t>
  </si>
  <si>
    <t>2020 06 3231 22700</t>
  </si>
  <si>
    <t>CONTRATO CENTRALIZADO DE LIMPIEZA. LOTE 18. ESCUELAS INFANTILES MUNICIPALES. PRÓRROGA AÑO 2020</t>
  </si>
  <si>
    <t>TRASLADO VEHICULO E3814BDK DE C/ SANTA MARIA DE LA CABEZA A C/ TOPACIO - DÍA 09/01/2020, PLAZO EJECUCION UN DIA</t>
  </si>
  <si>
    <t>PRÓRROGA CONTRATCIÓN PÓLIZA RESPONSABILIDAD CIVIL AUTORIDADES Y PERSONAL. (mjsi:</t>
  </si>
  <si>
    <t>TRASLADO VEHÍCULO AVERIADO 3855-GLG DIA 08-01-20 DE PSO HOSPITAL MILITAR 9 A C/TOPACIO 50, PLAZO EJECUCION UN DIA</t>
  </si>
  <si>
    <t>REAJ. ANUALIDADES CONTRATO MANTENIMIENTO PLATAFORMAS RECOGIDA RESIDUOS EN CONTENEDORES SOTERRADOS 1-1-2020 AL 15-8-2021</t>
  </si>
  <si>
    <t>2020 02 1511 632</t>
  </si>
  <si>
    <t>2020 08 1341 22100</t>
  </si>
  <si>
    <t>ENERGÍA ELÉCTRICA 2020</t>
  </si>
  <si>
    <t>2020 11 1631 22103</t>
  </si>
  <si>
    <t>PRORROGA CONTRATO SUMINISTRO GASOLEO AUTOMOCIÓN PARA VEHÍCULOS Sº LIMPIEZA VIARIA</t>
  </si>
  <si>
    <t>2020 06 2314 22799</t>
  </si>
  <si>
    <t>GESTION INTEGRAL ESPACIO JOVEN ZONA SUR.</t>
  </si>
  <si>
    <t>Adj. contratación Seguro Flota Vehículos año 2020 Ayuntamiento de Valladolid (Decreto 8668/2019) Expte.nº  101/2019</t>
  </si>
  <si>
    <t>GETXO</t>
  </si>
  <si>
    <t>SE-EII 28/2016 P.S. 5. PRÓRROGA CONTRATO DE SERVICIOS GESTIÓN EIM LA COMETA. LOTE 5. 01/01/2020 A 31/08/2020</t>
  </si>
  <si>
    <t>2020 07 1711 619</t>
  </si>
  <si>
    <t>PRORROGA CONTRATO MANTENIMIENTO MOBILIARIO URBANO, ENERO-NOVIEMBRE 2020.</t>
  </si>
  <si>
    <t>2020 05 4331 609</t>
  </si>
  <si>
    <t>TIERRA INGENIERIA Y PAISAJISMO S.L.</t>
  </si>
  <si>
    <t>CONTRATO DE OBRAS DE INFRAESTRUCTURA VERDE: FACHADA VERDE EN EL EDIFICIO DE EL CORTE INGLÉS.Proyecto URBAN GreenUP</t>
  </si>
  <si>
    <t>2020 03 9241 22799</t>
  </si>
  <si>
    <t>PRORROGA CONTRATO OCIO ALTERNATIVO, VALLANOCHE,VALLATARDE</t>
  </si>
  <si>
    <t>2020 10 2312 22700</t>
  </si>
  <si>
    <t>CONTRATO DE LIMPIEZA PARA LOS CENTROS DE PERSONAS MAYORES NO TRNASFERIDOS . SERV INICIATIVAS. EJERCICIO 2020</t>
  </si>
  <si>
    <t>LOGROÑO</t>
  </si>
  <si>
    <t>2020 01 9121 22601</t>
  </si>
  <si>
    <t>REGALOS PARA LOS REYES MAGOS DE ORIENTE, CABALGATA 2020</t>
  </si>
  <si>
    <t>2020 02 9332 22100</t>
  </si>
  <si>
    <t>ADJUDICACION CONTRATO SUMINISTRO ENERGIA ELECTRICA CENTRO MANTENIMIENTO AÑO 2020. LOTE 1 (*MANT.)</t>
  </si>
  <si>
    <t>PRORROGA CONTRATO MANTENIMIENTO AREAS DE JUEGOS INFANTILES, ENERO-NOVIEMBRE 2020.</t>
  </si>
  <si>
    <t>2020 11 1321 22799</t>
  </si>
  <si>
    <t>PRORROGA CONTRATO MANTENIMIENTO FUENTES PUBLICAS ORNAMENTALES, ENERO-NOVIEMBRE 2020.</t>
  </si>
  <si>
    <t>CONTRATO DE LIMPIEZA PARA LOS CENTROS DE PERSONAS MAYORES TRANSFERIDOS. SERV INICIATIVAS. EJERCICIO 2020- PROYE.FINANC.A</t>
  </si>
  <si>
    <t>SE-EII 28/2016 P.S. 5. PRÓRROGA CONTRATO DE SERVICIOS GESTIÓN EIM CAMPANILLA. LOTE 1. 01/01/2020 A 31/08/2020</t>
  </si>
  <si>
    <t>2020 11 1321 22700</t>
  </si>
  <si>
    <t>IMPORTE LIMPIEZA DEPENDENCIAS POLICÍA MUNICIPAL DEL 1 DE ENERO AL 31 DE DICIEMBRE DE 2020.</t>
  </si>
  <si>
    <t>PRORROGA CONTRATO TELEASISTENCIA-ANUALIDAD 2020- DURACION HASTA 30 JUN 2021-PROY.TELEASISTENCIA (ACUERDO MARCO)</t>
  </si>
  <si>
    <t>OSSA DE MONTIEL</t>
  </si>
  <si>
    <t>2020 02 9332 22700</t>
  </si>
  <si>
    <t>PRORROGA CONTRATO SERVICIO MANTENIMIENTO LIMPIEZA CASA CONSISTORIAL.  AÑO 2020 (*MANT.)</t>
  </si>
  <si>
    <t>ASISTENCIA TÉCNICA ESPECTÁCULOS Y MANTENIMIENTO EQUIPAMIENTO AUDIOVISUAL DE CENTROS CÍVICOS Y MUNICIPALES</t>
  </si>
  <si>
    <t>SERVICIOS DE CELADURIA EN CENTROS DE PERSONAS MAYORES MUNICIPALES DE ENERO A JULIO 2020. PL: 10,82 ¿/HORA</t>
  </si>
  <si>
    <t>SIMANCAS</t>
  </si>
  <si>
    <t>2020 04 9331 83002</t>
  </si>
  <si>
    <t>DAÑOS REPARADORES_ ASCENSOR C/ SAN SEBASTIAN, 3, CPM LA VICTORIA (FACTURA PAGADA POR MAPFRE SINIESTRO nº 4905384000)</t>
  </si>
  <si>
    <t>2020 01 9205 22199</t>
  </si>
  <si>
    <t>OTROS SUMINISTROS PARA TRABAJOS DE IMPRENTA: LIBROA-4 APAISADO ESPIRAL NEGRO""INVEST IN VALLADOLID""</t>
  </si>
  <si>
    <t>AMPLIACION DEL CONTRATO DE AYUDA A DOMICILIO-DE ENERO AL 11 DE FEBRERO-PROY. SAD (ACUERDO MARCO)</t>
  </si>
  <si>
    <t>2020 04 9204 22200</t>
  </si>
  <si>
    <t>PRÓRROGA CONTRA TELEFONÍA FIJA Y DATOS - LOTE 1 - DE ENERO A JUNIO DE 2020- DTIC</t>
  </si>
  <si>
    <t>SE-EII 28/2016 P.S.5. PRÓRROGA CONTRATO DE SERVICIOS GESTIÓN EIM CASCANUECES. LOTE 2. 01/01/2020 A 31/08/2020</t>
  </si>
  <si>
    <t>2020 03 9241 632</t>
  </si>
  <si>
    <t>CONTRATACION SERVICIO DE COMIDAS EN ESTANCIAS DIURNAS 2020,2021 Y ENE-NOV 2022- LOTE 2</t>
  </si>
  <si>
    <t>2020 01 9203 22103</t>
  </si>
  <si>
    <t>AUTORIZACIÓN CRÉDITO FUTURO PRÓRROGA CONTRATO SUMINISTRO GASÓLEO AÑO 2020, R.I.</t>
  </si>
  <si>
    <t>2020 03 9241 22701</t>
  </si>
  <si>
    <t>PRORROGA CONTRATO CELADURIA LOTE 1</t>
  </si>
  <si>
    <t>CONTRATACION SERVICIO DE ESTANCIAS DIURNAS CPM RONDILLA 2020,2021 Y ENE-NOV 2022- LOTE 1 ATENCION GENERAL SED</t>
  </si>
  <si>
    <t>OTROS SUMINISTROS PARA TRABAJOS IMPRENTA: PLASTIFICADO BRILO 1/C""Calendario Junta Cofradías""</t>
  </si>
  <si>
    <t>OTROS SUMINISTROS PARA TRABAJOS IMPRENTA: CALENDARIO SOBREMESA PLASTIF""AYUNTAMIENTO VALLADOLID""</t>
  </si>
  <si>
    <t>OTROS SUMINISTROS PARA TRABAJOS IMPRENTA: PAPEL NOVATECH y GLOSS CARTEL SEMANA SANTA</t>
  </si>
  <si>
    <t>VELILLA DE SAN ANTONI</t>
  </si>
  <si>
    <t>SUMINISTRO A IMPRENTA DE PAPEL NOVATECH Y ESTUCADO PARA CARTELERÍA FIMASCOTA 2020</t>
  </si>
  <si>
    <t>SUMINISTROS PARA TRABAJOS IMPRENTA: CARPETA PLASTIFICADA + CANGURO + HENDIDO - GRUPO MUNICIPAL POPULAR</t>
  </si>
  <si>
    <t>OTROS SUMINISTROS A IMPRENTA: CAJA CARTÓN ANÓNIMA (100 UNIDADES)</t>
  </si>
  <si>
    <t>OTROS SUMINISTROS PARA TRABAJOS IMPRENTA: REVISTA A-5 CENTENARIO VIA CRUCIS PROCESIONAL 1920-2020 // 500 UNIDADES</t>
  </si>
  <si>
    <t>2020 11 1321 22699</t>
  </si>
  <si>
    <t>CATERING POLICIA.</t>
  </si>
  <si>
    <t>CORESES</t>
  </si>
  <si>
    <t>2020 01 9207 22001</t>
  </si>
  <si>
    <t>RENOVACIÓN DUSCRIPCIONES ANUALES AL PERIÓDICO EL PAÍS</t>
  </si>
  <si>
    <t>SUSCRIPCIÓN ANUAL AL PERIÓDICO ABC - UNIDAD DE MEDIOS DE COMUNICACIÓN</t>
  </si>
  <si>
    <t>RENOVACIÓN SUSCRIPCIONES ANUALES AL PERIÓDICO EL MUNDO - DIARIO DE VALLADOLID. PRENSA / GABINETE</t>
  </si>
  <si>
    <t>AUDIOVISUAL ESPAÑOLA 2.000, S.A.</t>
  </si>
  <si>
    <t>RENOVACIÓN SUSCRIPCIÓN ANUAL AL PERIÓDICO LA RAZÓN - UNIDAD DE MEDIOS DE COMUNICACIÓN</t>
  </si>
  <si>
    <t>2020 11 3111 22106</t>
  </si>
  <si>
    <t>SUMINISTRO PRODUCTOS FARMACEUTICOS TRATAMIENTO ANIMALES CMPA AÑO 2020</t>
  </si>
  <si>
    <t>2020 07 1711 214</t>
  </si>
  <si>
    <t>2020 07 1711 213</t>
  </si>
  <si>
    <t>REPARACION DE MAQUINARIA CON DESPLAZAMIENTO. Plazo ejec. 1 día.</t>
  </si>
  <si>
    <t>CABEZÓN DE PISUERGA</t>
  </si>
  <si>
    <t>2020 11 1361 22199</t>
  </si>
  <si>
    <t>SUMINISTRO DE OXÍGENO MEDICINAL - X2S 200.0B. SERVICIO DE EXTINCIÓN DE INCENDIOS</t>
  </si>
  <si>
    <t>2020 11 1361 203</t>
  </si>
  <si>
    <t>ALQUILER DE BOTELLA PARA OXÍGENO MEDICINAL. SERVICIO DE EXTINCIÓN DE INCENDIOS.</t>
  </si>
  <si>
    <t>ADJUDICAR CARRIL BICI AVDA.SANTANDER  AL PASEO RIBERA DE CASTILLA (LOTE 1).</t>
  </si>
  <si>
    <t>2020 02 9332 632</t>
  </si>
  <si>
    <t>MEDINA DEL CAMPO</t>
  </si>
  <si>
    <t>2020 11 1321 22104</t>
  </si>
  <si>
    <t>2ª PRÓRROGA CONTR. SUMIN. VESTUARIO, CALZADO Y EQUIP. PERSONAL AREA SALUD Y SEGURIDAD EXPTE. 16/2016. LOTE 4. POLICIA.</t>
  </si>
  <si>
    <t>PRORROGA SERV PROMOCION DEL ENVEJECIMIENTO ACTIVO Y LA ANIMACION SOCIOCULTURAL EN CPMS MPALES DE ENERO A AGOSTO 2020</t>
  </si>
  <si>
    <t>OBRAS ACONDICIONAMIENTO Y MODERNIZACIÓN CM PINAR DE ANTEQUERA</t>
  </si>
  <si>
    <t>2020 04 9202 22699</t>
  </si>
  <si>
    <t>MILLAR SOBRE BLANCO ""OPEN"" SIL.COMERCIAL L (120X176 - EXAMENES) / RESMA CARTULINA ""SUPRA"" LIMON (PLICAS). mjsi</t>
  </si>
  <si>
    <t>RESMA OFFSET ""PAPERFECT"" LASER BLANCO EXTRA //TAMAÑO 45X64* IMPRESOS AUXILIAR ADMINISTRATIVO *(15 UNID)</t>
  </si>
  <si>
    <t>2020 04 9341 22000</t>
  </si>
  <si>
    <t>CIRCUITO CODIFIC. ENTID. FINANCIERAS / MODALIDAD CD-ROM / CD-ROM+APLICATIVO / PARA EL AÑO 2020</t>
  </si>
  <si>
    <t>SE 92/2019. CONTRATO DE SERVICIOS DE CANGUROS PARA ACTIVIDADES EDUCATIVAS DESARROLLADAS POR EL AREA 06.</t>
  </si>
  <si>
    <t>2020 09 3341 22799</t>
  </si>
  <si>
    <t>CarAdEsp - De caracter administrativo especial</t>
  </si>
  <si>
    <t>2020 07 1721 223</t>
  </si>
  <si>
    <t>2019-12-03 VAD MAD SEUR 24 ESTANDAR // 2019-12-11 VAD OVI SEUR 24 ESTANDAR</t>
  </si>
  <si>
    <t>2020 11 1321 22100</t>
  </si>
  <si>
    <t>NUEVO CONTRATO SUMINISTRO ENERGÍA ELÉCTRICA EJERCICIO 2020.</t>
  </si>
  <si>
    <t>RECOGIDA DE RESIDUOS VEGETALES, DICIEMBRE/19.</t>
  </si>
  <si>
    <t>HERMANOS A.C. C.B.</t>
  </si>
  <si>
    <t>TRABAJOS EN CHAPA GALVANIZADA.</t>
  </si>
  <si>
    <t>SERVICIOS DE CELADURIA EN CENTROS DE PERSONAS MAYORES TRANSFERIDOS DE ENERO A JULIO 2020. PL: 10,82 ¿/H</t>
  </si>
  <si>
    <t>SE-EII 28/2016 P.S. 5. PRÓRROGA CONTRATO DE SERVICIOS GESTIÓN EIM FANTASÍA. LOTE 4. 01/01/2020 A 31/08/2020</t>
  </si>
  <si>
    <t>2ª PRÓRROGA CONTRATO SERVICIOS DE COMUNICACIONES POLICIA, SCI Y PROTC. CIVIL DEL 1 DE ENERO AL 30 DE ABRIL DE 2020.</t>
  </si>
  <si>
    <t>2020 02 9332 22102</t>
  </si>
  <si>
    <t>ADJUDICACION CONTRATO SUMINISTRO GAS NATURAL EDIFICIOS MUNICIPALES PARA EL AÑO 2020 Y ENERO A SEPTIEMBRE 2021(*MANT.)</t>
  </si>
  <si>
    <t>SE-EII 28/2016 P.S. 5. PRÓRROGA CONTRATO DE SERVICIOS GESTIÓN EIM EL TOBOGÁN. LOTE 6. 01/01/2020 A 31/08/2020</t>
  </si>
  <si>
    <t>PRORROGA SERV PROMOCION DEL ENVEJECIMIENTO ACTIVO Y LA ANIMACION SOCIOCULTURAL EN CPMS TRANSFER DE ENERO A AGOSTO 2020</t>
  </si>
  <si>
    <t>2020 07 1701 22699</t>
  </si>
  <si>
    <t>CONTRATO RECICLADO DE PAPEL EN CASA DEL BARCO Y EDIFICIO ANEXO 2020. 01.01 - 31.02.2020.</t>
  </si>
  <si>
    <t>2020 06 3232 213</t>
  </si>
  <si>
    <t>CONTRATO RETIRADA DE VEHÍCULOS CANTIDAD RESTANTE AHSTA 24 SEPTIEMBRE 2020. EXP. 10/18. SEASM.</t>
  </si>
  <si>
    <t>2020 04 9204 22100</t>
  </si>
  <si>
    <t>SUMINISTRO ENERGÍA ELÉCTRICA CDIT - EDIFICIO C/ ENRIQUE IV</t>
  </si>
  <si>
    <t>2020 10 2312 22100</t>
  </si>
  <si>
    <t>ENERGIA ELECTRICA DE LOS CPM DURANTE 2020 PARA  LOS CPM  NO TRANSFERIDOS</t>
  </si>
  <si>
    <t>2020 11 1321 204</t>
  </si>
  <si>
    <t>2020 09 3341 22100</t>
  </si>
  <si>
    <t>CONTRATO SUMINISTRO ENERGÍA ELÉCTRICA CÚPULA DEL MILENIO (CENTRALIZADO)</t>
  </si>
  <si>
    <t>2020 11 1621 22799</t>
  </si>
  <si>
    <t>PRORROGA CONTRATO EXPLOTACIÓN DOS PUNTOS LIMPIOS: MÓVIL Y CNO. VIEJO SIMANCAS DEL 13-12-19 AL 30-9-2020</t>
  </si>
  <si>
    <t>CONTRATO EXPLOTACIÓN ""PUNTO LIMPIO"" AVDA DEL MUNDIAL, 82; DEL 1 ENERO AL 30 SEPTIEMBRE 2020</t>
  </si>
  <si>
    <t>ENERGIA ELECTRICA DE LOS CPM TRANSFERIDOS DURANTE 2020</t>
  </si>
  <si>
    <t>2020 06 3231 22102</t>
  </si>
  <si>
    <t>NUEVO CONTRATO CENTRALIZADO DE SUMINISTRO DE GAS. ESCUELAS INFANTILES MUNICIPALES. 2020. 01/01/2021 A 31/08/2021.</t>
  </si>
  <si>
    <t>OTROS SUMINISTROS PARA TRABAJOS DE IMPRENTA: PLANCHAS OFFSET MÁQUINAS GTO, SORM Y SPEEDMASTER</t>
  </si>
  <si>
    <t>RECOGIDA DE RESIDUOS VEGETALES, ENERO.</t>
  </si>
  <si>
    <t>2020 11 1321 22102</t>
  </si>
  <si>
    <t>CONSUMO GAS DEPENDENCIAS POLICÍA DEL 1 DE ENERO AL 31 DE DIC. 2020 Y DEL 1 DE ENERO AL 30 DE SEPTIEMBRE DE 2021.</t>
  </si>
  <si>
    <t>LOTE 2-CONTRATO SAD: COMIDA A DOMICILIO-UTE SERUNION-G.LINCE-PROYECTO SAD (ACUERDO MARCO) DE ENERO A 19 FEB</t>
  </si>
  <si>
    <t>COMPLEMENTARIO MANTENIMIENTO PARQUES Y JARDINES ZONA NORTE, RESDISTRIBUCION CANTIDADES.</t>
  </si>
  <si>
    <t>2020 04 9204 641</t>
  </si>
  <si>
    <t>INFORMATICA EL CORTE INGLES S.A.</t>
  </si>
  <si>
    <t>SUSCRIPCIÓN ANUAL DEL PRODUCTO AVID MEDIA COMPOSER</t>
  </si>
  <si>
    <t>2020 08 1532 210</t>
  </si>
  <si>
    <t>MANDO A DISTANCIA REMOCK (4 Unidades)</t>
  </si>
  <si>
    <t>2020 08 1532 204</t>
  </si>
  <si>
    <t>PRORROGA CONTRATO RENTING VEHÍCULOS. Lote nº 2, Expte 9/2017 del 30-enero al 31-diciembre 2020 y enero - 2021.-</t>
  </si>
  <si>
    <t>ERANDIO</t>
  </si>
  <si>
    <t>SUMINISTRO DE 300 LITROS DE ESPUMÓGENO BIO FOR N PARA EL SERVICIO DE EXTINCIÓN DE INCENDIOS.</t>
  </si>
  <si>
    <t>2020 04 3121 22706</t>
  </si>
  <si>
    <t>Contrato Prorrogado de Exámenes Ginecologicos para el Departamento de Prevención Salud laboral  Febrero a Diciembre 2020</t>
  </si>
  <si>
    <t>CONTRATO CONSERVACIÓN Y MEJORA INFRAESTRUCTURAS VERDES ZONAS SUR Y ESTE DE LA CIUDAD, LOTE 3.</t>
  </si>
  <si>
    <t>2020 04 9204 213</t>
  </si>
  <si>
    <t>MANTENIMIENTO ASCENSOR  Y MONTACARGAS,  CUARTO TRIMESTRE 2019</t>
  </si>
  <si>
    <t>ADJUDICAR OBRAS CARRIL BICI EN AVDA.PADRE JOSÉ ACOSTA  AL CENTRO CÍVICO JOSÉ MOSQUERA(LOTE 2).</t>
  </si>
  <si>
    <t>2020 11 1361 22700</t>
  </si>
  <si>
    <t>CONTRATO DE SERVICIO DE LIMPIEZA PARA PARQUES DE LAS ERAS Y CANTERAC DEL S.E.I.S. Y P.C. EJERCICIO 2020.</t>
  </si>
  <si>
    <t>2020 07 1701 22700</t>
  </si>
  <si>
    <t>PRORROGA CONTRATO LIMPIEZA CASA DEL BARCO Y EDIFICIO ANEXO AÑO 2020 - EXPTE. 19/2018 - LOTE 3</t>
  </si>
  <si>
    <t>SERVICIO MANTENIMIENTO Y ASISTENCIA TÉCNICA DE LAS HERRAMIENTAS DE ADMON.ELECTRÓNICA DEL AYTO.VALL. BASADAS AMARA SUITE.</t>
  </si>
  <si>
    <t>2020 03 9333 632</t>
  </si>
  <si>
    <t>OBRA REHABILITACIÓN ANTIGUA ESCUELA DE LA OVERUELA</t>
  </si>
  <si>
    <t>Prórroga del contrato del servicio de mantenimiento de los portales Web de Cultura y Turismo</t>
  </si>
  <si>
    <t>SANTIAGO DE COMPOSTELA</t>
  </si>
  <si>
    <t>2020 11 1631 22100</t>
  </si>
  <si>
    <t>CONTRATO SUMINISTRO ENERGIA ELECTRICA Sº DE LIMPIEZA VIARIA</t>
  </si>
  <si>
    <t>2ª PRÓRROGA CONT. SUMIN. VESTUARIO, CALZADO Y EQUIPACIÓN PERSONAL AREA SALUD Y SEGURIDAD EXPTE. 16/2016. LOTE Nº 9.</t>
  </si>
  <si>
    <t>PRORROGA CONTRATO SERVICIO MANTENIMIENTO LIMPIEZA EDIF. SANTA ANA.  AÑO 2020  (*MANT.)</t>
  </si>
  <si>
    <t>ADJUDICACIÓN OBRAS URBANIZACIÓN MEJORA PARQUE RIBERA DE CASTILLA. (LOTE 2).</t>
  </si>
  <si>
    <t>2020 10 2312 22102</t>
  </si>
  <si>
    <t>SUMINISTRO GAS DE LOS CPM TRANSFERIDOS TODO EL AÑO 2020 Y DE ENERO A SEPTIEMBRE DE 2021</t>
  </si>
  <si>
    <t>2020 01 9203 213</t>
  </si>
  <si>
    <t>MANTENIMIENTO APLICACIÓN INFORMÁTICA CONTROL HORARIO WCRONOS AÑO 2020</t>
  </si>
  <si>
    <t>AMPLIACION LOTE 2-CONTRATO COMIDAS A DOMICILIO PARA ATENDER MAYOR DEMANDA-ENERO A 19 FEB-PROY.SAD (ACUERDO MARCO)</t>
  </si>
  <si>
    <t>PRÓRROGA AÑO 2020 SEGURO DE DAÑOS MATERIALES (LOTE 2) AYUNTAMIENTO DE VALLADOLID (expl 93/2016 Pieza 13)</t>
  </si>
  <si>
    <t>CONSORCIO DE MANIPULADO Y SERVICIOS POSTALES SL</t>
  </si>
  <si>
    <t>SERVICIO DE IMPRESION, PLEGADO Y ENSOBRADO DE LOS ENVIOS POSTALES DEL AYTO. VALLADOLID- AÑO 2020</t>
  </si>
  <si>
    <t>2020 06 3231 22100</t>
  </si>
  <si>
    <t>CONTRATO CENTRALIZADO SUMINISTRO DE ENERGÍA ELÉCTRICA. ESCUELAS INFANTILES MUNICIPALES.</t>
  </si>
  <si>
    <t>2020 06 3232 22799</t>
  </si>
  <si>
    <t>2020 11 1631 22700</t>
  </si>
  <si>
    <t>PRORROGA CONTRATO LIMPIEZA DEPENDENCIAS DEL S. DE LIMPIEZA VIARIA EJERCICIO 2020</t>
  </si>
  <si>
    <t>2020 04 9204 22699</t>
  </si>
  <si>
    <t>RENOVACIÓN CERTIFICADO DEL PORTAL WEB DEL  AYUNTAMIENTO DE VALLADOLID POR UN PERÍODO DE DOS AÑOS</t>
  </si>
  <si>
    <t>2020 01 9312 22699</t>
  </si>
  <si>
    <t>CONTRATO MANT.MAQUINA AGUA Y SUMINISTRO GARRAFAS, INTERVENCION.</t>
  </si>
  <si>
    <t>TAMARES</t>
  </si>
  <si>
    <t>2020 01 9207 22799</t>
  </si>
  <si>
    <t>ACCESO POR PÁGINA WEB AL SERVICIO DE NOTICIAS Y FOTOS AGENCIA ICAL AÑO 2020</t>
  </si>
  <si>
    <t>BRUGOS</t>
  </si>
  <si>
    <t>Ampliación CARPETA DEL CONTRIBUYENTE de versión 1.0 a 2.0</t>
  </si>
  <si>
    <t>2020 05 4331 22602</t>
  </si>
  <si>
    <t>Publicación de una página los domingos en la sección 'Innovación Valladolid' de El Norte de Castilla. Año 2020 . A.M Pub</t>
  </si>
  <si>
    <t>2020 08 1532 623</t>
  </si>
  <si>
    <t>GRUAS HOMANSER S.L.</t>
  </si>
  <si>
    <t>Suministro e instalación de mando a distancia para manejo de puente grúa. Botonera,baterias,base de carga y cargador.</t>
  </si>
  <si>
    <t>PRORROGA CONTRATO EXPLOATCIÓN PUNTO LIMPIO C/ LAGUNAS DE VILLAFÁFILA DEL 1-10-19 AL 30-9-2020</t>
  </si>
  <si>
    <t>SUMINISTRO DE LICENCIAS Y SOPORTE TÉCNICO DE LOS PRODUCTOS ArcGIS</t>
  </si>
  <si>
    <t>2020 06 3232 633</t>
  </si>
  <si>
    <t>EXPTE. SE 72/2019. OBRA DE SUSTITUCION DE LUMINARIAS EN EL CEIP PONCE DE LEON. IFS 2019</t>
  </si>
  <si>
    <t>IFS-2019. Accesorios de aire comprimido: Unidad secadora y enfriadora con regulador de presión, filtro drenaje, manómetr</t>
  </si>
  <si>
    <t>2020 10 2312 622</t>
  </si>
  <si>
    <t>DIRECCION FACULT. DE OBRAS.CPM PARQUESOL CON SED Y BIBLIOTECA MPAL.</t>
  </si>
  <si>
    <t>SUMINISTRO COMBUSTIBLE GASOLINA VEHICULO OFICIAL RENAULT VEL SATIS, 3161-GFG, R.I.</t>
  </si>
  <si>
    <t>AC MARCO EXP. V36-2017: REPUESTOS PARA REPARACION VEHICULOS DEL Sº DE LIMPIEZA</t>
  </si>
  <si>
    <t>AC MARCO EXP V36-2017: RECAMBIOS PARA VEHÍCULOS DEL SERVICIO LIMPIEZA</t>
  </si>
  <si>
    <t>2020 11 1361 623</t>
  </si>
  <si>
    <t>2ª PRÓRROGA CONT. SUMIN. VESTUARIO, CALZADO Y EQUIP. PERSONAL AREA SALUD Y SEGURIDAD EXPTE. 16/2'016. LOTE Nº 11. POLICÍ</t>
  </si>
  <si>
    <t>REDONDELA</t>
  </si>
  <si>
    <t>SUMINISTRO GAS DE LOS CPM NO TRANSFERIDOS TODO EL AÑO 2020 Y DE ENERO A SEPTIEMBRE DE 2021</t>
  </si>
  <si>
    <t>VICENTE QUERO  PARDO</t>
  </si>
  <si>
    <t>DOTACION DE ARBOLADO EN LA CALLE COLOMBIA.</t>
  </si>
  <si>
    <t>2020 11 1321 632</t>
  </si>
  <si>
    <t>SUMINISTRO E INSTALACIÓN DE BOMBA DE CALOR EN CENTRO DE OPERACIONES DE POLICÍA.</t>
  </si>
  <si>
    <t>2020 02 1511 633</t>
  </si>
  <si>
    <t>Taponamiento de la instalación de climatización en las obras de la sala de exposiciones de San Benito (*Arq. y Viv.)</t>
  </si>
  <si>
    <t>CONTRATO MENOR OBRAS ADECUACIÓN ANTIGUO COLEGIO PÚBLICO ROSA CHACEL EN CALLE LUCAYAS ESQUINA CALLE ARGENTINA</t>
  </si>
  <si>
    <t>OBRAS DEMOLICION INMUEBLE SITO EN C/ CALZADA, 9 EN SIMANCAS  (*ARQ. Y VIV.)</t>
  </si>
  <si>
    <t>Remodelación del alumbrado exterior en la Calle Faisán.-</t>
  </si>
  <si>
    <t>FUNDUCTIL TARREGA S.L</t>
  </si>
  <si>
    <t>CONTRATO MENOR SUMINISTRO E INSTALACIÓN ELEMENTOS APARCABICIS DIVERSAS UBICACIONES ESPACIOS PÚBLICOS Y VIARIO DE VA.</t>
  </si>
  <si>
    <t>TARREGA</t>
  </si>
  <si>
    <t>CONSTRUCCION DE MIRADOR Y OBSERVATORIO DE AVES EN EL BARRIO DE LA OVERUELA.</t>
  </si>
  <si>
    <t>ZARATÁN</t>
  </si>
  <si>
    <t>2020 10 2311 632</t>
  </si>
  <si>
    <t>REPARACION DE VIVIENDAS ALOJAMIENTOS PROVISIONALES EN PZA DE LAS NIEVES 6,2ºA Y PZA CHURRERIA 7</t>
  </si>
  <si>
    <t>REPARACION DE VIVIENDAS ALOJAMIENTOS PROVISIONALES EN Pº DEL CAUCE 75 F,1ºD Y VINOS DE RUEDA 24, 2ºB</t>
  </si>
  <si>
    <t>2020 06 3321 623</t>
  </si>
  <si>
    <t>SE 69/2019 CONTRATO DE OBRA DE MEJORA DE LA EFICIENCIA DE CLIMATIZACIÓN EN LA BIBLIOTECA MUNICIPAL HUERTA DEL REY.</t>
  </si>
  <si>
    <t>PRORROGA CONTRATO EXPLOTACIÓN PUNTO LIMPIO EN C/ PESETA, 2 DEL 19/12-19 AL 30-9-2020</t>
  </si>
  <si>
    <t>2020 09 4321 632</t>
  </si>
  <si>
    <t>SERVICIOS INTEGRALES PINTURDECOR, S.L.</t>
  </si>
  <si>
    <t>ADJUDICACION CONTRATO OBRA RESTAURACION DE FACHADA DE MADERA DEL ALBERGUE DE PEREGRINOS DE PUENTE DUERO. IFS 2019</t>
  </si>
  <si>
    <t>2020 10 2312 623</t>
  </si>
  <si>
    <t>AIRE ACONDICIONADO JESUS MARTIN E HIJOS, S.L.</t>
  </si>
  <si>
    <t>SUMINISTRO E INSTALACION DE LA CLIMATIZACION DEL CPM JOSE LUIS MOSQUERA Y RIO ESGUEVA</t>
  </si>
  <si>
    <t>2020 04 9204 626</t>
  </si>
  <si>
    <t>PAPELERIA SAN FERNANDO SL</t>
  </si>
  <si>
    <t>CONTRATACIÓN DEL SUMINISTRO DE EQUIPAMIENTO INFORMÁTICO, LOTE 1</t>
  </si>
  <si>
    <t>2020 02 9332 624</t>
  </si>
  <si>
    <t>2020 10 2312 632</t>
  </si>
  <si>
    <t>2020 10 2311 22700</t>
  </si>
  <si>
    <t>SERVICIO DE LIMPIEZA PARA CEAS  AÑO 2020</t>
  </si>
  <si>
    <t>ALCOY</t>
  </si>
  <si>
    <t>2020 02 9332 633</t>
  </si>
  <si>
    <t>ARROYO DE LA ENCOMIENDA</t>
  </si>
  <si>
    <t>2020 01 9205 203</t>
  </si>
  <si>
    <t>ARRENDAMIENTO/MANTENIMIENTO SISTEMA PRODUCCIÓN DIGITAL BIZHUB C-6500 EN IMPRENTA: ENERO y FEBRERO 2020</t>
  </si>
  <si>
    <t>CONTRATO MENOR DEL SERVICIO DEL PROGRAMA CULTURA Y EDUCATIVO CREATIVO. ENERO-FEBRERO 2020</t>
  </si>
  <si>
    <t>2020 02 1511 22799</t>
  </si>
  <si>
    <t>2020 06 2315 22799</t>
  </si>
  <si>
    <t>ASE-PSIKE, S.L.</t>
  </si>
  <si>
    <t>EX.SII 16/2019 CONTRATO TALLERES DE IGUALDAD Y PREVENCIÓN DE LA VIOLENCIA DE GÉNERO PARA ALUMNADO COLEGIOS DE VALLADOLID</t>
  </si>
  <si>
    <t>PRORROGA EXPTE SE 23/2018. CONTRATACION SERVICIO DE CELADURIA COLEGIOS PUBLICOS Y CMI. LOTE 1. COLEGIOS PUBLICOS</t>
  </si>
  <si>
    <t>TALLERES EDUCATIVOS COMERCIO JUSTO EN CENTROS EDUCATIVOS Y CENTROS Y PROGRAMAS DEL AREA S.SOCIALES ENER-MAYO 2020</t>
  </si>
  <si>
    <t>2020 05 4331 213</t>
  </si>
  <si>
    <t>Mantenimeto de ascensor Agencia de Innovación, calle Vega Sicilia,2 BJ. Primer semestre de 2020</t>
  </si>
  <si>
    <t>2020 04 9311 22799</t>
  </si>
  <si>
    <t>MANTENIMIENTO DE LA APLICACIÓN DE PRESUPUESTOS VISUALES DEL AYUNTAMIENTO DE VALLADOLID ""LAS CUENTAS CLARAS""</t>
  </si>
  <si>
    <t>2020 05 4331 22799</t>
  </si>
  <si>
    <t>PRORROGA DE  LOTES 1 Y 3 DE CONTRATO DE SERVICIOS LUDICO/EDUCATIVOS PROGRAMA VallacreActivos PARA EL CURSO 2019/2020</t>
  </si>
  <si>
    <t>SE 22/2019 GESTION DE LA ESCUELA DE FAMILIAS PARA EL CURSO 19/20 (PERIODO DE ENERO A MAYO DE 2020)</t>
  </si>
  <si>
    <t>2020 10 2412 22104</t>
  </si>
  <si>
    <t>SUMINISTRO VESTUARIO PROGRAMA MIXTO CUIDA III. DUPLO 2019-2020 (2ª FASE)</t>
  </si>
  <si>
    <t>2020 11 1361 22100</t>
  </si>
  <si>
    <t>CONTRATO DE SUMINISTRO DE ENERGIA ELECTRICA PARA EL EJERCICIO 2020. SERVICIO DE EXTINCIÓN DE INCENDIOS.</t>
  </si>
  <si>
    <t>2020 06 2314 22701</t>
  </si>
  <si>
    <t>SASEGUR, S.L.</t>
  </si>
  <si>
    <t>SERVICIO TRANSITORIO DE SEGURIDAD DEL ESPACIO JOVEN ZONA NORTE</t>
  </si>
  <si>
    <t>NAVALCARNERO</t>
  </si>
  <si>
    <t>TALLERES EDUCATIVOS PREVENCION JUEGO ONLINE Y USO INADECUADO DE TIC ENERO A JUNIO 2020</t>
  </si>
  <si>
    <t>2ª PRÓRROGA CONTRAT. SUMIN. VESTUARIO, CALZADO Y EQUIP. PERSONAL AREA SALUD Y SEGURIDAD EXPTE. 16/2016. LOTE Nº 7</t>
  </si>
  <si>
    <t>LA ROBLA</t>
  </si>
  <si>
    <t>ERROR EN EL IMPORTE CONTRATO ELABORACIÓN INF.URBANISTICOS Y TRABAJOS TOPOGRAFÍA</t>
  </si>
  <si>
    <t>LAURA GARCIA SERRANO</t>
  </si>
  <si>
    <t>CONTRATO TALLER DE CINE EN EL MARCO DEL PROYECTO PAJARILLOS EDUCA</t>
  </si>
  <si>
    <t>2020 04 9321 22799</t>
  </si>
  <si>
    <t>ARTURO ACOSTA MARTINEZ</t>
  </si>
  <si>
    <t>EXP 9/2019 CONTRATACIÓN SERVICIOS DE VERIFICACIÓN TASA USO PRIVATIVO DE SUELO PÚBLICO EMPRESAS SUMINISTRADORAS</t>
  </si>
  <si>
    <t>2020 10 2412 213</t>
  </si>
  <si>
    <t>MANTENIMIENTO DE CALEFACCION DEL JACINTO BENAVENTE P.M. PARQUES Y JARDINES PARA EL 2020</t>
  </si>
  <si>
    <t>2020 11 1621 22100</t>
  </si>
  <si>
    <t>CONTRATO SUMINSITRO ENERGIA ELECTRICA SERVICIO DE LIMPIEZA</t>
  </si>
  <si>
    <t>PROPUESTA CONTRATO MENOR ELEVADOR CFE JACINTO BENAVENTE 2020.</t>
  </si>
  <si>
    <t>2020 06 2314 22100</t>
  </si>
  <si>
    <t>SUMINISTRO ENERGIA ELECTRICA ESPACIOS  JOVENES</t>
  </si>
  <si>
    <t>2020 07 1711 22103</t>
  </si>
  <si>
    <t>2ª PRÓRROGA CONT. SUMIN. VESTUARIO. CALZADO Y EQUIP. PERSONAL A. SALUD Y SEGURIDAD EXPTE. 16/2016. LOTE Nº 6</t>
  </si>
  <si>
    <t>PRORROGA CELADURIA CEAS DEL SERVICIO DE INTERVENCION SOCIAL DE ENERO A JULIO DE 2020</t>
  </si>
  <si>
    <t>HOSPITALET DE LLOBREGAT</t>
  </si>
  <si>
    <t>2020 04 9204 22701</t>
  </si>
  <si>
    <t>SERVICIO DE CELADURIA, CDIT</t>
  </si>
  <si>
    <t>PRÓRROGA CONTRA TELEFONÍA MÓVIL - LOTE 2 - DE ENERO A JUNIO DE 2020- DTIC</t>
  </si>
  <si>
    <t>2020 04 9204 22002</t>
  </si>
  <si>
    <t>SUMINISTRO DE FUNGIBLES DE IMPRESIÓN ORIGINALES, LOTE 1</t>
  </si>
  <si>
    <t>BASAURI</t>
  </si>
  <si>
    <t>ERROR CALCULO IVA  EN LA ADJ. TRES VEHICULOS PARA MANTENIMIENTO (DTO. 739-2020)</t>
  </si>
  <si>
    <t>DIRECCION DE OBRA EN CPM DELICIAS Y EN JARDIN</t>
  </si>
  <si>
    <t>MANTENIMIENTO DE CALEFACCION EN EL CENTRO JACINTO BENAVENTE P.M. CUIDA III PARA 2020</t>
  </si>
  <si>
    <t>2020 10 2312 213</t>
  </si>
  <si>
    <t>FOTOCOPIADORAS S. INICIATIVAS SOCIALES. CPMS TRANSFERIDOS. ENEFRO-FEBRERO 2020</t>
  </si>
  <si>
    <t>AC MARCO EXP V36-2017: REPUESTOS REPARACION VEHICULOS DEL Sº DE LIMPIEZA</t>
  </si>
  <si>
    <t>2020 11 1361 22102</t>
  </si>
  <si>
    <t>CONTRATO SUMINISTRO DE GAS NATURAL DESDE ENERO 2020 HASTA SEPTIEMBRE 2021. SERVICIO DE EXTINCIÓN DE INCENDIOS.</t>
  </si>
  <si>
    <t>2020 11 3111 22706</t>
  </si>
  <si>
    <t>CONTRATO LOTE 1:RECOGIDA/ATENCION VETERINARIA ANIMALES DOMÉSTICOS (TARDES/NOCHES/FINES SEMANA/FESTIVO)- P.E. 2 AÑOS-</t>
  </si>
  <si>
    <t>PRORROGA CONTRATO CELADURIA LOTE 2</t>
  </si>
  <si>
    <t>MANTENIMIENTO DE LA TELEFONÍA Y DATOS, (PRÓRROGA)</t>
  </si>
  <si>
    <t>ALDEAMAYOR DE SAN MARTIN</t>
  </si>
  <si>
    <t>FOTOCOPIADORAS SERVICIO INICIATIVAS SOCIALES. CPMS MUNICIPALES+FOTOCOPIA SAN BENITO ENERO-FEB 2020</t>
  </si>
  <si>
    <t>INFORME PRESTACION SERVICIO FOTOCOPIADO JACINTO BENAVENTE ENERO-FEBRERO 2020</t>
  </si>
  <si>
    <t>SERVICIO DE VIGILANCIA, CONTROL Y PROTECCIÓN  DEPÓSITO DE VEHÍCULOS. DICIEMBRE 2019. ARTº 26.2.B. R.D. 500/90.</t>
  </si>
  <si>
    <t>LAS ROZAS</t>
  </si>
  <si>
    <t>2020 10 2313 22799</t>
  </si>
  <si>
    <t>SERV. MANTENIMIENTO APLICACION INFORMATICA PRESTAVA, AÑOS 2020, 2021 Y 2022  - RETENER 5 % CONTRATO EN 1ª FACTURA:3719 ¿</t>
  </si>
  <si>
    <t>BOECILLO</t>
  </si>
  <si>
    <t>CONTRATO CENTRALIZADO DE ATENCIÓN PRESENCIAL Y TELEFÓNICA AÑO 2020. LOTE AGENCIA DE INNOVACIÓN.</t>
  </si>
  <si>
    <t>2020 11 1321 22103</t>
  </si>
  <si>
    <t>2020 08 1341 22103</t>
  </si>
  <si>
    <t>2020 08 1301 203</t>
  </si>
  <si>
    <t>Complementario alquiler fotocopiadoras Concejalía y Sec. Ejecutiva Movilidad y Espacio Urbano año 2020</t>
  </si>
  <si>
    <t>2020 08 1301 213</t>
  </si>
  <si>
    <t>Complementario copias fotocopiadora Concejalía y Secretaría Ejecutiva Área Movilidad y Espacio Urbano año 2020</t>
  </si>
  <si>
    <t>DISPOSICIÓN DE CREDITO FUTUROS PARA SUMINISTRO GASOLINA AÑO 2020, R.I.</t>
  </si>
  <si>
    <t>2020 04 9341 22699</t>
  </si>
  <si>
    <t>2020 07 1721 22103</t>
  </si>
  <si>
    <t>PREVISION SUMINISTRO GASOLINA 95º, PARA LOS ANÑOS 2019 Y 2020 DEL SERVICIO DE MEDIO AMBIENTE .- ANUALIDAD 2020</t>
  </si>
  <si>
    <t>2020 08 1341 22706</t>
  </si>
  <si>
    <t>PROYECTO CENCYL+  _ APP MOVIL GESTIÓN CARGA Y DESCARGA</t>
  </si>
  <si>
    <t>ASTORGA</t>
  </si>
  <si>
    <t>CONTRATO BANCO DEL TIEMPO (01/03/2020 A 28/02/2023)  2020: 29487,50 ¿; 2021: 35835 ¿:; 2022: 35385¿; 2023: 5897,50 ¿</t>
  </si>
  <si>
    <t>ZARATAN</t>
  </si>
  <si>
    <t>2020 11 1621 622</t>
  </si>
  <si>
    <t>CONTROL CALIDAD OBRA CONNSTRUCCION LAVADERO VEHICULOS Y APARCAMIENTO SERVICIO LIMPIEZA</t>
  </si>
  <si>
    <t>AC MARCO EXP V36-2017: REPUESTOS REPARACIONES VEHICULOS Sº LIMPIEZA</t>
  </si>
  <si>
    <t>2020 08 1651 213</t>
  </si>
  <si>
    <t>PRÓRROGA CONTRATO SUMINISTRO LÁMPARAS (LOTE 2) DEL  1.01.2020 A 10.08.2020</t>
  </si>
  <si>
    <t>2020 11 1621 22102</t>
  </si>
  <si>
    <t>ADJUDICACIÓN CONTRATO SUMINSITRO GAS NATURAL (1-1-2020 AL 30-9-2021)</t>
  </si>
  <si>
    <t>2020 01 9201 22799</t>
  </si>
  <si>
    <t>CONTRATACIÓN PARA MIGRACIÓN DE DATOS, ALOJAMIENTO, SOPORTE Y MANTENIMIENTO DE LOS SITIOS WEB DE LA AGENCIA DE INNOVACIÓN</t>
  </si>
  <si>
    <t>2020 01 9312 22706</t>
  </si>
  <si>
    <t>CONTRATACIÓN TRABAJOS ELABORACIÓN DE COSTES E INDICADORES. AÑOS 2018 Y 2019.</t>
  </si>
  <si>
    <t>MANTENIMIENTO DE CALEFACCION EN EL CENTRO JACINTO BENAVENTE P.M. TURISMO VALLADOLID PARA 2020</t>
  </si>
  <si>
    <t>2020 06 3232 22104</t>
  </si>
  <si>
    <t>EXPTE 17/2017. PRORROGA. ROPA DE TRABAJO CONSERJES VINCULADOS AL SERVICIO DE EDUCACION. 01/01/2020 A 20/06/2020. LOTE 1</t>
  </si>
  <si>
    <t>EXPTE 17/2017. PRORROGA. ROPA DE TRABAJO CONSERJES VINCULADOS AL SERVICIO DE EDUCACION. 01/01/2020 A 20/06/2020. LOTE 2</t>
  </si>
  <si>
    <t>2020 06 2314 22700</t>
  </si>
  <si>
    <t>PRÓRROGA LIMPIEZA ESPACIO JOVEN. LOTE 2</t>
  </si>
  <si>
    <t>ECIJA</t>
  </si>
  <si>
    <t>2020 05 4331 22100</t>
  </si>
  <si>
    <t>CONTRATO DE SUMINISTRO DE ENERGIA ELECTRICA - TRAMITACION CENTRALIZADA AÑO 2020</t>
  </si>
  <si>
    <t>PRORROGA CONTRATO SERVICIO MANTENIMIENTO LIMPIEZA EDIF. SAN AGUSTIN (ARCHIVO).  AÑO 2020  (*MANT.)</t>
  </si>
  <si>
    <t>AMPLIACION CONTRATO TELEASISTENCIA POR MAYOR SERVICIO-PROGRAMA CUIDANDO-TE</t>
  </si>
  <si>
    <t>2020 10 2311 22104</t>
  </si>
  <si>
    <t>PRORROGA CTTO SUMINISTRO VESTUARIO HASTA JUNIO 2020 SERV. INTERVENCION SOCIAL. LOTE 1: 256,87 LOTE 2: 150,14</t>
  </si>
  <si>
    <t>2020 10 2312 22104</t>
  </si>
  <si>
    <t>PRORROGA CTTO VESTUARIO HASTA JUNIO 2020 CPMS TF/ LOTE 1: 643,42 LOTE 2: 376,06</t>
  </si>
  <si>
    <t>2020 09 3301 22706</t>
  </si>
  <si>
    <t>AGORA ESTUDIOS DE MERCADO, S.L.</t>
  </si>
  <si>
    <t>ADJUDICACION CONTRATO SERVICIO MANTENIMIENTO OBSERVATORIO CULTURAL Y TURISTICO CIUDAD DE VALLADOLID. LOTE 2,  AÑO 2020</t>
  </si>
  <si>
    <t>PRÓRROGA CONTRATO SUMINISTRO LÁMPARAS (LOTE 1) DEL 1.01.2020 A 10.08.2020</t>
  </si>
  <si>
    <t>ACUERDO MARCO, EXPTE V.36/2017, LOTE 11: LAMPARA BOSCH 24V H7 (8 UNIDADES)</t>
  </si>
  <si>
    <t>PRORROGA CTTO VESTUARIO HASTA JUNIO 2020. CPMS MUNICIPALES. LOTE 1: 257,37 LOTE 2: 150,42</t>
  </si>
  <si>
    <t>2020 05 4331 22700</t>
  </si>
  <si>
    <t>Prorroga para 2020 de contrato de limpieza de varias dependencias municipales. Lote 3 Agencia de Innovación</t>
  </si>
  <si>
    <t>CONTRATACION SERVICIO DE ESTANCIAS DIURNAS DEL CPM RONDILLA 2020,2021 Y ENE-NOV 2022- LOTE 2</t>
  </si>
  <si>
    <t>2020 03 9241 213</t>
  </si>
  <si>
    <t>PRÓRROGA CONTRATO MANTENIMIENTO ALARMAS. LOTE 7</t>
  </si>
  <si>
    <t>CONTROL DE CALIDAD, 2ª PRORROGA CONTRATO DE ALUMBRADO (1 de enero a 31 de diciembre 2020)</t>
  </si>
  <si>
    <t>2020 06 3321 22700</t>
  </si>
  <si>
    <t>CONTRATO CENTRALIZADO DE LIMPIEZA. LOTE 17. BIBLIOTECAS PÚBLICAS. PRÓRROGA AÑO 2020</t>
  </si>
  <si>
    <t>LAGUNA DE DUERO</t>
  </si>
  <si>
    <t>2020 07 1711 22700</t>
  </si>
  <si>
    <t>SEGUNDA PRORROGA CONTRATO LIMPIEZA DE VESTUARIOS DEL SERVICIO DE PARQUES Y JARDINES.</t>
  </si>
  <si>
    <t>SE 23/2018 CONTRATO DE SERVICIO DE CELADURIA PARA EL CENTRO MUNICIPAL DE LA IGUALDAD. PRORROGA AÑO 2020. LOTE 2</t>
  </si>
  <si>
    <t>EL PINAR DE ANTEQUERA</t>
  </si>
  <si>
    <t>PRÓRROGA CONTRATO MANTENIMIENTO CALEFACCIÓN, CLIMATIZACIÓN. LOTE 1</t>
  </si>
  <si>
    <t>SUMINISTRO CASCOS DE SERVICIO PAA POLICÍA. LOTE Nº 4 EXPTE. 122018.</t>
  </si>
  <si>
    <t>SEGUNDA PRÓRROGA CONTRATO CONTROL CALIDAD DEL 1.01.2020 A 20.06.2020</t>
  </si>
  <si>
    <t>PRORROGA CONTRATO LIMPIEZA DEPENDENCIAS DEL SERVICIO DE LIMPIEZA EJERCICIO 2020</t>
  </si>
  <si>
    <t>2020 10 2311 22100</t>
  </si>
  <si>
    <t>CTTO SUMINISTRO ENERGÍA ELECTRICA RESTO DEPENDENCIAS S. INTERVENCION SOCIAL AÑO 2020</t>
  </si>
  <si>
    <t>ACUERDO MARCO EXPTE V.36/2017, LOTE 11: REFLEX INCOLORO REC. AUTOADHESIVO (4 UNIDADES)</t>
  </si>
  <si>
    <t>2020 03 9241 22200</t>
  </si>
  <si>
    <t>2020 11 1631 22104</t>
  </si>
  <si>
    <t>REAJUSTE ANUALIDADES CONTRATO SUMINISTRO CHAQUETA Y FORROS POLARES AÑO 2020</t>
  </si>
  <si>
    <t>LA CISTÉRNIGA</t>
  </si>
  <si>
    <t>EXPTE. SE-PC 60/2017 PRORROGA MNTO. Y ASIS.TÉC. SIST.INF.GESTIÓN PERSONAL Y NÓMINA BASADO EN META4 - Del 1-1 A 28-5</t>
  </si>
  <si>
    <t>2020 07 1721 22100</t>
  </si>
  <si>
    <t>ENERGIA ELECTRICA ANUALIDAD 2020</t>
  </si>
  <si>
    <t>(REAJUSTE ANUALIDADES) MTO  Y ASIST TÉCNICA DE LAS HERRAMIENTAS DE ADMON ELECTRÓNICA DEL AYTO.VALL. BASADAS AMARA SUITE</t>
  </si>
  <si>
    <t>MANTENIMIENTO DE CALEFACCION EN EL CENTRO JACINTO BENAVENTE P.M. PINTURA DECORATIVA II PARA 2020</t>
  </si>
  <si>
    <t>MANTENIMIENTO DE CALEFACCION EN EL CENTRO JACINTO BENAVENTE PARA 2020</t>
  </si>
  <si>
    <t>2020 07 1701 22102</t>
  </si>
  <si>
    <t>2020 09 3301 22799</t>
  </si>
  <si>
    <t>CONTRATO SERVICIO ASESORAMIENTO FISCAL AYUNTAMIENTO Y ENTIDADES DEPENDIENTES AÑOS 2020-21-22 Y 23</t>
  </si>
  <si>
    <t>2020 10 2311 213</t>
  </si>
  <si>
    <t>ALQUILER Y MANTENIMIENTOS DE EQUIPOS IMPRESION Y FOTOCOP.CEAS Y SERVICIOS CENTRALES DE 8 FEB 20 A 7 FEB 21</t>
  </si>
  <si>
    <t>2020 10 2311 22102</t>
  </si>
  <si>
    <t>CONTRATO SUMINISTRO GAS NATURAL RESTO SERVICIOS DEPENDIENTES INTERVENCION SOCIAL 2020 Y HASTA SEPT 2021</t>
  </si>
  <si>
    <t>CONTRATO DE AS. TÉC. PUESTA EN MARCHA CIUDADES CREATIVAS UNESCO TRAS INCORPORACION DE VALLADOLID DEL 31/10/19 A 17/03/20</t>
  </si>
  <si>
    <t>2020 11 1321 214</t>
  </si>
  <si>
    <t>ACUERDO MARCO. REPARACIÓN VEHÍCULOS POLICIA 7221DLS.</t>
  </si>
  <si>
    <t>ACUERDO MARCO REPARACIÓN VEHÍCULO 4075JKP POLICIA.</t>
  </si>
  <si>
    <t>ACUERDO MARCO. REPARACIÓN VEHÍCULO 4075JKP.</t>
  </si>
  <si>
    <t>CONTRATO DE SERVICIOS DE ATENCION Y COORDINACION DE SERVICIOS AUXILIARES EN LA CUPULA DEL MILENIO DE VALLADOLID (2 AÑOS)</t>
  </si>
  <si>
    <t>2020 06 3232 22200</t>
  </si>
  <si>
    <t>PRORROGA CONTRATO CENTRALIZADO SERVICIOS TELEFONIA FIJA Y MOVIL DEL SERVICIO DE EDUCACION.ENERO A JUNIO (INCLUSIVE)2020</t>
  </si>
  <si>
    <t>SUMINISTRO DE GORRAS COPY Y CALCETINES PARA POLICÍA LOTE Nº 2 EXPTE. 12/2017.</t>
  </si>
  <si>
    <t>RIBARROJA DEL TURIA</t>
  </si>
  <si>
    <t>2020 10 2311 22200</t>
  </si>
  <si>
    <t>PRORROGA CTTO TELECOMUNICACIONES HASTA JUNIO DE 2020. COMEDOR SOCIAL</t>
  </si>
  <si>
    <t>PRORROGA CTTO TELECOMUNCACIONES HASTA JUNIO 2020. RESTO CENTROS DEPENDIENTES S.INTERVENCIÓN SOCIAL.</t>
  </si>
  <si>
    <t>ACUERDO MARCO. REPARACIÓN VEHÍCULO 4075JKP POLICIA.</t>
  </si>
  <si>
    <t>2020 06 2314 22602</t>
  </si>
  <si>
    <t>ACUERDO MARCO. REPARACIÓN VEHÍCULO 0649HHG.</t>
  </si>
  <si>
    <t>ACUERDO MARCO REPARACIÓN VEHÍCULO HHG. POLICIA</t>
  </si>
  <si>
    <t>2020 08 1341 214</t>
  </si>
  <si>
    <t>ACUERDO MARCO. REPARACIÓN VEHÍCULO 8801DHV POLICIA.</t>
  </si>
  <si>
    <t>ACUERDO MARCO. REPARACIÓN VEHÍCULO 7221DLS.</t>
  </si>
  <si>
    <t>2020 10 2312 22200</t>
  </si>
  <si>
    <t>PRORROGA CTTO TELECOMUNICACIONES HASTA JUNIO 2020. CPMS TRANSFERIDOS</t>
  </si>
  <si>
    <t>2020 05 9339 632</t>
  </si>
  <si>
    <t>CONTROL DE CALIDAD OBRAS AMPLIACIÓN AGENCIA INNOVACIÓN</t>
  </si>
  <si>
    <t>2020 06 3232 632</t>
  </si>
  <si>
    <t>SE 67/2019. OBRAS SUSTITUCION DE CARTINPERIAS EN CEIP G.QUINTANA, A.MACHADO Y C.MENDOZA. CONTROL DE CALIDAD. IFS 2019</t>
  </si>
  <si>
    <t>2020 11 3111 22100</t>
  </si>
  <si>
    <t>CONTRATO SUMINISTRO ENERGIA ELECTRICA 2020</t>
  </si>
  <si>
    <t>CARMONA</t>
  </si>
  <si>
    <t>2020 07 1701 22100</t>
  </si>
  <si>
    <t>2020 10 2412 22102</t>
  </si>
  <si>
    <t>CONTRATO SUMINISTRO GAS NATURAL CFE JACINTO BENAVENTE PARA EL AÑO 2020 Y HASTA SEPTIEMBRE DE 2021</t>
  </si>
  <si>
    <t>PRORROGA CTTO TELECOMUNICACIONES CPMS MUNICIPALES HASTA JUNIO 2020</t>
  </si>
  <si>
    <t>2020 10 2412 22200</t>
  </si>
  <si>
    <t>PRORROGA CTTO TELECOMUNICACIONES CENTRO FORMACION JACINTO BENAVENTE HASTA JUNIO 2020</t>
  </si>
  <si>
    <t>2020 10 2312 216</t>
  </si>
  <si>
    <t>KEYCOES COMUNICACION S.L.</t>
  </si>
  <si>
    <t>MANTENIMIENTO Y REPARACION DE LOS EQUIPOS  INFORMATICOS DE LOS CPM EXPTE. SESS12/19 DEL 1/03 AL 31/12/2020</t>
  </si>
  <si>
    <t>SUMINISTRO UNIFORMES DE GALA PARA POLICÍA LOTE 1, EXPTE. 12/2017.</t>
  </si>
  <si>
    <t>PRORROGA CTTO TALLERES PMD LOTE 1 (MONEOS) 7249,97 LOTE 2 (DEDALOS) 5800 DE ENERO AL 30 DE JUNIO DE 2020</t>
  </si>
  <si>
    <t>2020 10 2412 22799</t>
  </si>
  <si>
    <t>PRORROGA DE CELADURIA CFE JACINTO BENAVENTE DE ENERO A JULIO DE 2020</t>
  </si>
  <si>
    <t>2ª PRÓRROGA SUMIN. VESTUARIO, CALZADO Y EQUIPACIÓN PERSONAL, AREA SALUD Y SEGURIDAD EXPTE. 16/2016. LOTE Nº 12.. POLICIA</t>
  </si>
  <si>
    <t>2020 02 1501 22103</t>
  </si>
  <si>
    <t>PRORROGA CONTRATO SUMINISTRO GASÓLEO (LOTE 5) VEHÍCULOS MANTENIMIENTO</t>
  </si>
  <si>
    <t>PRÓRROGA_CONTROL DE CALIDAD_CONTRATO GESTIÓN INTEGRAL SISTEMA CENTRALIZADO CONTROL DE TRÁFICO (ENERO-AGOSTO_2020)</t>
  </si>
  <si>
    <t>ADJUDICACION CONTRATO SERVICIO MANTENIMIENTO OBSERVATORIO CULTURAL Y TURISTICO CIUDAD DE VALLADOLID. LOTE 1,  AÑO 2020</t>
  </si>
  <si>
    <t>2020 06 3261 22103</t>
  </si>
  <si>
    <t>PRORROGA CONTRATO SUMINISTRO GASOLEO VEHICULOS MUNICIPALES. LOTE 5. VEHICULO ADSCRITO A LA CONCEJALIA. 2024-FSB</t>
  </si>
  <si>
    <t>PRORROGA CONTRATO SUMINISTRO GASÓLEO PARA EL Sº DE PARQUES Y JARDINES.</t>
  </si>
  <si>
    <t>PRORROGA ACTUAL CONTRATACIÓN SUMINISTRO DE GAS-OIL, PARA 2020</t>
  </si>
  <si>
    <t>2020 10 2412 22103</t>
  </si>
  <si>
    <t>PRORROGA CTTO DE SUMINISTRO GASOLEO DE AUTOMOCION PARA VEHICULOS DEL CF JACIENTO BENAVENTE EJERCICIO 2020</t>
  </si>
  <si>
    <t>2020 10 2412 22199</t>
  </si>
  <si>
    <t>SUMINISTRO DE MATERIAL DE PINTURA PARA EL PROGRAMA  MIXTO PINTURA DECORATIVA II</t>
  </si>
  <si>
    <t>CONTROL DE CALIDAD CONTRATO SEÑALIZACION VIAL LOTE 2. 2020 Y 2021</t>
  </si>
  <si>
    <t>2020 06 2315 22614</t>
  </si>
  <si>
    <t>EX SII 18/2019 ANALISIS Y DIAGNOSTICO II PLAN DE INFANCIA Y ADOLESCENCIA Y DISEÑO III PLAN M. DE INFANCIA Y ADOLESCENCIA</t>
  </si>
  <si>
    <t>2020 11 1621 634</t>
  </si>
  <si>
    <t>AC MARCO EXP V14-2015: REPARACIÓN BOMBA INYECCIÓN E INYECTORES DE VEHICULO 1526DZM DEL Sº DE LIMPIEZA</t>
  </si>
  <si>
    <t>ACUERDO MARCO. REPARACIÓN VEHÍCULO 8831JXF POLICIA.</t>
  </si>
  <si>
    <t>AC MARCO EXP V14-2015: REPARACIÓN SUSPENSIÓN NEUMÁTICA VEHÍCULO MATRICULA 3241FNW Sº LIMPIEZA</t>
  </si>
  <si>
    <t>AC MARCO EXP V14-2015: REPARACION BALLESTAS VEHICULO 0892 BHG DEL Sº DE LIMPIEZA</t>
  </si>
  <si>
    <t>AC MARCO EXP V14-2015. REPARACIÓN VEHÍCULO 3368-CMZ (ALBARÁN DE FECHA 26-12-2019)</t>
  </si>
  <si>
    <t>2020 02 9332 212</t>
  </si>
  <si>
    <t>ACUERDO MARCO: SUMINISTRO MATERIALES DE ELECTRICIDAD Y TELECOMUNICACIONES. LOTE 6  (*MANTENIMIENTO)</t>
  </si>
  <si>
    <t>2020 05 4314 22699</t>
  </si>
  <si>
    <t>PATROCINIO PARA LA PARTICIPACIÓN EN EL DESFILE DE LA 6ª EDICIÓN DEL ATELIER COUTURE (MARZO DE 2020).</t>
  </si>
  <si>
    <t>2020 11 1621 22199</t>
  </si>
  <si>
    <t>AC MARCO EXP V36-2017: ACUMULADOR GABARRON ECO308 PLUS 1950W (4 UNIDADES) VESTUARIOS SERVICIO DE LIMPIEZA</t>
  </si>
  <si>
    <t>2020 07 1721 203</t>
  </si>
  <si>
    <t>CONTRATO PARA EL ALQUILER DE IMPRESORAS Y FOTOCOPIADORAS:  SERVICIO DE MEDIO AMBIENTE Y SECRETARÍA EJECUTIVA DEL AREA</t>
  </si>
  <si>
    <t>MANTENIMIENTO DURANTE 2020 DEL  ACENSOR DEL LOS CPM TRANFERIDOS</t>
  </si>
  <si>
    <t>MANTENIMIENTO DE LOS ASCENSORES DE LOS CPM NO TRANSFERISOS DURANTE 2020</t>
  </si>
  <si>
    <t>MANTENIMIENTO CALRFACCION DURANTE 2020 DE LOS CPM NO TRANFERIDOS</t>
  </si>
  <si>
    <t>2020 06 2314 632</t>
  </si>
  <si>
    <t>CONTROL CALIDAD OBRAS DE MEJORA INSTALACIONES PINAR DE ANTEQUERA. SE-EIJI 10/2019</t>
  </si>
  <si>
    <t>MANTENIMIENTO CALEFACCION DE LOS CPM TRANSFERIDOS DURANTE 2020</t>
  </si>
  <si>
    <t>ADJUD. MANTENIMIENTO Y CONSERVACION DE INTALACIONES CALEFACCION CEAS Y ALBERGUE</t>
  </si>
  <si>
    <t>ADJUD. MANTENIMIENTO Y CONSERVACION DE INSTALACIONES CALEFACCION COMEDOR SOCIAL</t>
  </si>
  <si>
    <t>MANTENIMIENTO DE LAS PUERTAS AUTOMATICAS DE LOS CPM TRANSFERIDOS, CPM SAN JUAN, CPM RONDILLA Y CPM VICTORIA PARA 2020</t>
  </si>
  <si>
    <t>CISTERNIGA</t>
  </si>
  <si>
    <t>2020 11 1621 22104</t>
  </si>
  <si>
    <t>MANTENIMIENTO PUERTAS AUTOMATICAS DEL CPM ZONA SUR DURANTE 2020</t>
  </si>
  <si>
    <t>CONTRATO MANTENIMIENTO ELEVADOR EN ALBERGUE MPAL DE PERSONAS INDOMICILIADAS 2020</t>
  </si>
  <si>
    <t>CONTRATO MANTENIMIENTO ELEVADOR COMEDOR SOCIAL DURANTE 2020</t>
  </si>
  <si>
    <t>2020 05 4312 22100</t>
  </si>
  <si>
    <t>2020 02 1501 203</t>
  </si>
  <si>
    <t>GASTOS  DERIVADOS DE LOS ALQUILERES Y CONSUMIBLES   FOTOCOPIADORAS ÁREA 02</t>
  </si>
  <si>
    <t>MANTENIMIENTO DE LAS CAMARAS EXTERIORES DURANTE 2020 DEL CPM HUERTA DEL REY</t>
  </si>
  <si>
    <t>2020 07 1711 22199</t>
  </si>
  <si>
    <t>GASOLEO PARA VEHICULOS DEL JACINTO BENAVENTE EN 2020</t>
  </si>
  <si>
    <t>2020 02 9332 213</t>
  </si>
  <si>
    <t>CONTRATO SERVICIO MANTENIMIENTO ASCENSOR EDIF. SAN AGUSTIN (ARCHIVO) DEL 01/01/2020 A 31/12/2020 (*MANT.)</t>
  </si>
  <si>
    <t>CONTRATO SUMINISTRO ENERGIA ELECTRICA COMEDOR SOCIAL AÑO 2020</t>
  </si>
  <si>
    <t>Prorroga del Contrato de Analisis Clinicos de Enero a Julio 2020 para Dpto. Prevencion y Salud Laboral</t>
  </si>
  <si>
    <t>ESPLUGUES DE LLOBREGAT</t>
  </si>
  <si>
    <t>2020 01 9203 22104</t>
  </si>
  <si>
    <t>SUMINISTRO VESTUARIO ALMACÉN INVIERNO-VERANO (LOTE 1-2-5-6) AÑO 2020. R.I.</t>
  </si>
  <si>
    <t>AMPLIACION CONTRATO SERV.COMIDAS A DOMICILIO-DE ENERO A 19 DE FEBRERO-PROY.SAD (ACUERDO MARCO)-UTE SERUNIO-G.LINCE</t>
  </si>
  <si>
    <t>PRORROGA SERVICIO ASESORAMIENTO PRESUPUESTOS PARTICIPATIVOS</t>
  </si>
  <si>
    <t>2020 06 3321 22102</t>
  </si>
  <si>
    <t>NUEVO CONTRATO CENTRALIZADO DE SUMINISTRO DE GAS. BIBLIOTECAS PÚBLICAS MUNICIPALES. AÑO 2020. 01/01/2021 A 31/08/2021.</t>
  </si>
  <si>
    <t>2020 09 4321 22799</t>
  </si>
  <si>
    <t>PRORROGA CONTRATO SERVICIOS PLANIFICACION, CAPTACION Y GESTION DE PATROCINIOS EN VALLADOLID. ENERO 2020 - OCTUBRE 2021</t>
  </si>
  <si>
    <t>CONTRATO SERVICIO MANTENIMIENTO ASCENSORES CASA CONSISTORIAL. DEL 01/01/2020 AL 31/12/2020. EXP.34/2019 (*MANT.</t>
  </si>
  <si>
    <t>ACUERDO MARCO, LINTERNA PARA JARDINES.</t>
  </si>
  <si>
    <t>LICITACION CONTRATO DE LIMPIEZA. LOTE 16. E.I.M. CABALLITO BLANCO. AÑO 2020</t>
  </si>
  <si>
    <t>SERVICIO MANTENIMIENTO ASCENSORES EDIF. SAN BENITO, SALA EXPOSICIONES Y EDIF. SANTA ANA. DEL 01/01/2020 A 31/12/2020 (*M</t>
  </si>
  <si>
    <t>MANTENIMIENTO DE LICENCIAS  (NEWFILE), LOTE 5</t>
  </si>
  <si>
    <t>PRADOSEGAR</t>
  </si>
  <si>
    <t>CONTRATACIÓN DEL SUMINISTRO DE EQUIPAMIENTO INFORMÁTICO, LOTE 4</t>
  </si>
  <si>
    <t>CONSUMO Y ALQUILER FOTOCOPIADORAS DE LOS CPM TRANSFERIDOS DEL 07/02 AL 31/12 DE 2020 Y DEL 01/01 AL 08/02 DE 2021</t>
  </si>
  <si>
    <t>MANTENIMIENTO SISTEMA DE SEGURIDAD Y VIDEO VIGILANCIA DE LOS CPM TRANSFERIDOS  DURANTE 2020</t>
  </si>
  <si>
    <t>2020 11 1631 22199</t>
  </si>
  <si>
    <t>AC MARCO EXP V36-2017: MATERIAL ELECTRICO PARA LIMPIEZA VIARIA</t>
  </si>
  <si>
    <t>ADJ ESCUELA DE FORMACION Y ANIMACION JUVENIL SEPC 76/2017 REAJUSTE ANUALIDADES</t>
  </si>
  <si>
    <t>CONTRATO DE OBRAS DE INFRAESTRUCTURA VERDE: TOLDOS VEGETALES EN LA CALLE SANTA MARÍA. PROYECTO URBAN GreenUP</t>
  </si>
  <si>
    <t>AC MARCO EXP V36-2017. INFRARRO SYP INFRARED-155 PARA VESTUARIO C/ TREPASOR / LIMPIEZA VIARIA</t>
  </si>
  <si>
    <t>MANTENIMIENTO DE  LOS SISTEMAS DE SEGURIDAD Y VIDEO VIGILANCIA DE LOS CPM EN 2020</t>
  </si>
  <si>
    <t>MANTENIMIENTO CAMARAS EXTRIORES DURANTE 2020 DEL CPM  TRANSFERISO  DELICIAS</t>
  </si>
  <si>
    <t>2020 11 1321 22199</t>
  </si>
  <si>
    <t>ACUERDO MARCO. SUMINISTRO MATERIAL ELE´CTRICO POLICIA.</t>
  </si>
  <si>
    <t>2020 11 3111 22799</t>
  </si>
  <si>
    <t>VILLANUBLA</t>
  </si>
  <si>
    <t>ACUERDO MARCO, EXPTE V.36/2017, LOTE 6: CLAVIJAS MUR GEW GW60404 2P+16A 230V IP44 - SERVICIO DE EXTINCIÓN DE INCENDIOS</t>
  </si>
  <si>
    <t>CONT. 4 CURSOS FORMAC.OCUPACIONAL. LOTE 4: ATENCION SOCIOSANITARIA A PERSONAS EN EL DOMICILIO.DE SEPT 19  A MARZO 2020.</t>
  </si>
  <si>
    <t>2020 10 2412 22700</t>
  </si>
  <si>
    <t>CONTRATO DE LIMPIEZA DEL CENTRO DE FORMACION JACINTO BENAVENTE P.M. CUIDA III. DUPLO 2019-2020</t>
  </si>
  <si>
    <t>AGENCIA PÁSATE AL IMARKETING, S.L.</t>
  </si>
  <si>
    <t>Rect. 2019 150.3 / Elaboración de un servicio tto de datos y elaboración de una Web para la difusión de datos</t>
  </si>
  <si>
    <t>MANTENIMIENTO ASCENSORES CASA CONSISTORIAL. MES DICIEMBRE/2019 (Existía saldo en documento AD Ref. 22019004976)*MANT.</t>
  </si>
  <si>
    <t>MANT. ASCENSORES S.BENITO; S. EXPOSICIONES; EDIF. STA. ANA. MES DIC./19 (Existía saldo en documento AD Ref.22019004976)*</t>
  </si>
  <si>
    <t>VIGO</t>
  </si>
  <si>
    <t>PRÓRROGA CONTRATACIÓN PÓLIZA ACCIDENTES MIEMBROS CORPORACIÓN. (mjsi)</t>
  </si>
  <si>
    <t>PALMA DE MALLORCA</t>
  </si>
  <si>
    <t>2020 01 9205 22100</t>
  </si>
  <si>
    <t>ADJUDICACIÓN EXP SE 13/2019 CONTRATO CENTRALIZADO SUMINISTRO ENERGÍA ELÉCTRICA AÑO 2020 --&gt; IMPRENTA</t>
  </si>
  <si>
    <t>INCREMENTO POTENCIA EN EL SMINISTRO DE ENERGIA ELECTRICA EN EL CENTRO DE INICIATIVAS CULTURALES LOPEZ GOMEZ. ENERO 2020</t>
  </si>
  <si>
    <t>ARRENDAMIENTO Y MANTENIMIENTO SISTEMA PRODUCCIÓN DIGITAL BIZHUB C-6500 EN IMPRENTA: DE 01/03/2020 a 31/12/2020</t>
  </si>
  <si>
    <t>2020 01 9121 23100</t>
  </si>
  <si>
    <t>PASAJERO OSCAR PUENTE // TREN VALLADOLID - MADRID Y MADRID - VALLADOLID // DÍA 13/01/2020</t>
  </si>
  <si>
    <t>VALLADOLIO</t>
  </si>
  <si>
    <t>PRORROGA SERV FORMACION CUIDADORES EN CPMS DE ENERO A AGOSTO 2020</t>
  </si>
  <si>
    <t>ACUERDO MARCO EXP. V.14-2015: REPARACIÓN CAJA CAMBIOS VEHICULO 0999FVN DEL SERVICIO DE LIMPIEZA</t>
  </si>
  <si>
    <t>SEGURIDAD Y SALUD, 2ª PRORROGA CONTRATO DE ALUMBRADO (1 de enero a 31 de diciembre 2020) .-</t>
  </si>
  <si>
    <t>AC MARCO EXP V14-2015: REPARACION CAJA CAMBIOS VEHICULO 7104-GJX DEL Sº DE LIMPIEZA</t>
  </si>
  <si>
    <t>AC MARCO EXP V14-2015: PIEZAS REPARACION ENVOLVENTA CAJA CAMBIOS VEHICULO: 1520-DZM DEL Sº LIMPIEZA</t>
  </si>
  <si>
    <t>2020 11 1321 22200</t>
  </si>
  <si>
    <t>PRÓRROGA CONTRATO SERVICIO DE TELECOMUNICACIONES EXPTE. P-26/2014. LOTE Nº1, DEL 1 DE ENERO AL 30 DE JUNIO DE 2020.</t>
  </si>
  <si>
    <t>AC MARCO EXP V14-2015. REPUESTOS PARA REPARACIONES VEHICULOS DEL Sº DE LIMPIEZA</t>
  </si>
  <si>
    <t>2020 01 9121 23120</t>
  </si>
  <si>
    <t>PASAJERO LUIS LÚCIDO // TREN VALLADOLID - MADRID Y MADRID - VALLADOLID // DÍA 13/01/2020</t>
  </si>
  <si>
    <t>AC MARCO EXP V14-2015: SUSITUCIÓN VALVULA DISTRIBUIDORA MANDO DIRECCIÓN VEHICULO 5297FZF DEL Sº LIMPIEZA</t>
  </si>
  <si>
    <t>AC MARCO EXP V14-2015: REPARACION SOPORTES MOTOR VEHICULO: 1520-DZM DEL Sº DE LIMPIEZA</t>
  </si>
  <si>
    <t>AC MARCO EXP V14-2015: REPARACION SUSPENSION Y ABS VEHICULO 1526-DZM DEL Sº DE LIMPIEZA</t>
  </si>
  <si>
    <t>AC MARCO EXP V14-2015: REPUESTOS REPARACIONES VEHICULOS DEL Sº DE LIMPIEZA</t>
  </si>
  <si>
    <t>ACUERDO MARCO EXP V14-2015:  REPARACION MATRICULA: 4042-KXH DEL Sº DE LIMPIEZA</t>
  </si>
  <si>
    <t>AC MARCO EXP 14-2015. REPRACIONE SVEHICULOS 1496 DZM Y 1526 DZM DEL Sº DE LIMPIEZA</t>
  </si>
  <si>
    <t>AC MARCO EXP V14-2015: REVISIÓN PRE-ITV Y FRENOS VEHICULO 7104-GJX DEL Sº DE LIMPIEZA</t>
  </si>
  <si>
    <t>AC MARCO EXP V14-2015: TRABAJOS REPARACION ELÉCTRICA VEHICULO: 5297FZF DEL Sº DE LIMPIEZA</t>
  </si>
  <si>
    <t>AC MARCO EXP V14-2015: REPARACION VEHICULO 1526DZM DEL Sº LIMPIEZA</t>
  </si>
  <si>
    <t>AC MARCO EXP V14-2015:: REVISION TACOGRAFO  VEHICULO 7104GJX DEL Sº DE LIMPIEZA</t>
  </si>
  <si>
    <t>2020 05 4312 632</t>
  </si>
  <si>
    <t>CONTROL CALIDAD OBRA IMPERMEABILIZACION TEJADO Y CUBIERTA VERDE MERCADO DEL CAMPILLO</t>
  </si>
  <si>
    <t>CONTRATO SUMINISTRO GAS NATURAL CFE JACINTO BENAVENTE PARA EL AÑO 2020 Y HASTA SEPTIEMBRE DE 2021.</t>
  </si>
  <si>
    <t>2020 10 2312 22699</t>
  </si>
  <si>
    <t>2020 01 9203 23120</t>
  </si>
  <si>
    <t>GASTO AUTOPISTAS VIAJES OFICIALES NOV-2019, R.I.</t>
  </si>
  <si>
    <t>2020 02 1501 22104</t>
  </si>
  <si>
    <t>ADJ. SUMINISTRO VESTUARIO PARA EL PERSONAL LABORAL DE URBANISMO Y MANTENIMIENTO (LOTES 1 Y 5)</t>
  </si>
  <si>
    <t>2020 07 1721 22199</t>
  </si>
  <si>
    <t>SUMINISTRO DE GASES DE REFª CONTAMINANTES ACREDITADOS (LOT.1) Y NO ACREDITADOS(LOT.2) RCCAVA 2020/21 (EXP. VS 17/18)</t>
  </si>
  <si>
    <t>2020 10 2412 22100</t>
  </si>
  <si>
    <t>CONTRATO DE SUMINISTRO DE ENERGIA ELECTRICA CENTRO DE FORMACIÓN DE EMPLEO JACINTO BENAVENTE  2020</t>
  </si>
  <si>
    <t>AC MARCOI EXP. V14-2015. REPUESTOS REPARACIONES VEHICULOS Sº LIMPIEZA</t>
  </si>
  <si>
    <t>CONTRATO SUMINISTRO GAS NATURAL COMEDOR SOCIAL AÑO 2020 Y HASTA SEPTIEMBRE 2021</t>
  </si>
  <si>
    <t>2020 03 9241 22104</t>
  </si>
  <si>
    <t>VESTUARIO. LOTE 1: 3.868,90 EUROS; LOTE 2 4.049,88 EUROS</t>
  </si>
  <si>
    <t>ACCESO AL SERVICIO DE NOTICIAS DE LA AGENCIA DURANTE EL AÑO 2020</t>
  </si>
  <si>
    <t>AC MARCO EXP V14-2015: REPARACIÓN VEHICULO MATRICULA: 4224-JCV DEL Sº DE LIMPIEZA</t>
  </si>
  <si>
    <t>ac marco exp v14-2015:  REPARACION VEHICULO sº limpieza 5280FZF / INDICACIÓN DE FALLO EN FRENOS</t>
  </si>
  <si>
    <t>2020 08 1341 22104</t>
  </si>
  <si>
    <t>EQUIPOS DE PROTECCION LABORAL S.L.</t>
  </si>
  <si>
    <t>SUMINISTRO DE MATERIAL DE PROTECCIÓN</t>
  </si>
  <si>
    <t>2020 09 3301 22699</t>
  </si>
  <si>
    <t>PATROCINIO Y EDICIÓN DE EJEMPLARES DEL LIBRO ""LAS FERIAS DE ANTAÑO""</t>
  </si>
  <si>
    <t>AC MARCO EXP V14-2015: REPARACION FALLO FRENADO VEHICULO 5297FZF DEL Sº DE LIMPIEZA</t>
  </si>
  <si>
    <t>AC MARCO EXP V14-2015: REPARACION VEHICULO MATRICULA: 6015-DXW DEL Sº DE LIMPIEZA</t>
  </si>
  <si>
    <t>ACUERDO MARCO, TRABAJOS EN VEHICULO 3856-DDD.</t>
  </si>
  <si>
    <t>ACUERDO MARCO, MANTENIMIENTO VEHICULO 3856-DDD.</t>
  </si>
  <si>
    <t>IMPERIAL DE EXPLOTACIONES HOTELERAS, S.L.</t>
  </si>
  <si>
    <t>ALOJAMIENTO-DESAYUNO ( CONCIERTO CASA DE LA INDIA ) / ALOJAMIENTO Y DESAYUNO ( CONCIERTO CASA DE LA INDIA)</t>
  </si>
  <si>
    <t>2020 11 1321 213</t>
  </si>
  <si>
    <t>IMPORTE PRESTACIONES BÁSICAS MANTENIMIENTO INSTALACIONES TÉRMICAS POLICÍA DEL 1-1-2020 AL 30-11-2020.</t>
  </si>
  <si>
    <t>2020 06 3261 22700</t>
  </si>
  <si>
    <t>CONTRATO CENTRALIZADO DE LIMPIEZA. LOTE 17. ESCUELA MUNICIPAL DE MÚSICA. PRÓRROGA AÑO 2020</t>
  </si>
  <si>
    <t>SUMINISTRO DE FUNGIBLES DE IMPRESIÓN COMPATIBLES, LOTE 2</t>
  </si>
  <si>
    <t>LEGANES</t>
  </si>
  <si>
    <t>SUMINISTRO DE MASCARILLAS 3M-8825 (235 UNIDADES) PARA POLICÍA.</t>
  </si>
  <si>
    <t>2020 09 3301 223</t>
  </si>
  <si>
    <t>2019-12-10 MAD VAD SEUR 24 ESTANDAR</t>
  </si>
  <si>
    <t>2020 04 9231 22699</t>
  </si>
  <si>
    <t>DOMINIO Y ALOJAMIENTO DE LA PAGINA VALLADOLIDENCIFRAS.ES - AÑO 2020</t>
  </si>
  <si>
    <t>2020 10 2312 22199</t>
  </si>
  <si>
    <t>COMPRA DE 45 JARRAS PARA LAS E. DIURNAS Y CAFETERIAS DEL CPM Z.ESTE-Z.SUR-ARCA-HUERTA-ROND-R.ESGU-PTE.COLG-S JUAN YDELIC</t>
  </si>
  <si>
    <t>DESATRANQUE DE ARQUETAS DE BAÑOS Y LIMPIEZA DE TUBERÍAS DE LA CÚPULA DEL MILENIO</t>
  </si>
  <si>
    <t>2020 04 9204 22700</t>
  </si>
  <si>
    <t>PRÓRROGA CONTRATO GESTIÓN INTEGRAL SISTEMA CENTRALIZADO CONTROL DE TRÁFICO (ENERO-AGOSTO_2020)</t>
  </si>
  <si>
    <t>PRÓRROGA CONTRATO GESTIÓN INTEGRAL SISTEMA CENTRALIZADO CONTROL DE TRÁFICO_MODIFICACIÓN O REFORMA (ENERO-AGOSTO_2020)</t>
  </si>
  <si>
    <t>PRÓRROGA CONTRATO GESTIÓN INTEGRAL SISTEMA CENTRALIZADO CONTROL DE TRÁFICO_REPARCIÓN AVERIAS Y DAÑOS (ENERO-AGOSTO_2020)</t>
  </si>
  <si>
    <t>PRORROGA CONTRATO SERVICIO MANTENIMIENTO LIMPIEZA EDIF. SALUD LABORAL.  AÑO 2020  (*MANT.)</t>
  </si>
  <si>
    <t>IMAGINA FUTURA ARTE VISUAL, S.L.</t>
  </si>
  <si>
    <t>VINILOS PARA EL CPM RONDILLA</t>
  </si>
  <si>
    <t>REPARACIONES DE MAQUINARIA   DE LOS CPM DURANTE 2020</t>
  </si>
  <si>
    <t>FACTURA RECTIFICATIVA POR MAL APLICACION DEL IVA DEL PROYECTO DE REFORMA  DE LA ESTANCIA DIURNA DEL CPM ZONA ESTE</t>
  </si>
  <si>
    <t>2020 06 2315 22102</t>
  </si>
  <si>
    <t>NUEVO CONTRATO CENTRALIZADO SUMINISTRO DE GAS. CENTRO MUNICIPAL DE LA IGUALDAD. AÑO 2020. 01/01/2021 A 30/09/2021.</t>
  </si>
  <si>
    <t>ACCESO POR WEB AL SERVICIO CONJUNTO DE NOTICIAS DE LA AGENCIA EUROPA PRESS AÑO 2020</t>
  </si>
  <si>
    <t>2020 06 3321 22100</t>
  </si>
  <si>
    <t>CONTRATO CENTRALIZADO SUMINISTRO DE ENERGÍA ELÉCTRICA. BIBLIOTECAS PÚBLICAS MUNICIPALES.</t>
  </si>
  <si>
    <t>FACTURA RECTIFICATIVA  POR MALA APLICACION DEL IVA DEL PROYECTO  DE REFORMA DE LA ESTANCIA DIURNA DELCPM ZONA ESTE</t>
  </si>
  <si>
    <t>2020 09 3341 22701</t>
  </si>
  <si>
    <t>MANTENIMIENTO DEL SISTEMA DE SEGURIDAD Y ALARMA DE LA CÚPULA DEL MILENIO POR 1 MES</t>
  </si>
  <si>
    <t>2020 06 3232 212</t>
  </si>
  <si>
    <t>SUMINISTRO DE CONTENEDORES, ARIDOS Y RETIRADA DE ESCOMBROS DE LAS OBRAS DE LOS COLEGIOS PÚBLICOS DE VALLADOLID.</t>
  </si>
  <si>
    <t>LA FLECHA</t>
  </si>
  <si>
    <t>CONTRATO DE SUSTITUCIÓN DE APARATOS Y MECANISMOS ELECTRONICOS, ELECTRICOS, MECÁNCIOS DE FONTANERÍA, CERRAJERÍA ETC.</t>
  </si>
  <si>
    <t>2020 10 2312 212</t>
  </si>
  <si>
    <t>TALLERES OÑATE,S.L.</t>
  </si>
  <si>
    <t>SUMINISTRO Y  COLOCACION BARRERA ANTIPANICO EN PUERTA DE SEGURIDAD DELCPM RIO ESGUEVA</t>
  </si>
  <si>
    <t>PRORROGA CONSTRUYENDO MI FUTURO EN CEAS ENERO-AGOSTO 2020</t>
  </si>
  <si>
    <t>ADJ.SUMINISTRO VESTUARIO PARA EL PERSONAL LABORAL DE URBANISMO Y MANTENIMIENTO (LOTES 3 Y 4)</t>
  </si>
  <si>
    <t>COORDINACIÓN SEG. Y SALUD LABORAL CONTRATO OBRA CONSTRUCCIÓN LAVADERO VEHICULOS Y APARCAMIENTO PARA Sº LIMPIEZA</t>
  </si>
  <si>
    <t>2020 03 9241 22609</t>
  </si>
  <si>
    <t>CC PILARICA. ACTUACIÓN, AY, QUE LLORA LA PRINCESA. CC ZONA SUR.. LOS NOVIOS DE LA RATITA PRESUMIDA.</t>
  </si>
  <si>
    <t>CONCIERTO CC JOSE LUIS MOSQUERA.</t>
  </si>
  <si>
    <t>ASOCIACIÓN CULTURAL LA LUZ DE LAS DELICIAS</t>
  </si>
  <si>
    <t>ANIMACIÓN DE CIRCO, LA LUZ DE LAS DELICIAS, PROGRAMACIÓN TOCANDO LOS BARRIOS</t>
  </si>
  <si>
    <t>2020 05 4331 22706</t>
  </si>
  <si>
    <t>Sondeos piezométricos en diferentes puntos de Valladolid. Proyecto URBAN GreenUP (2017/2/2411/1/1).Ensayos permeabilidad</t>
  </si>
  <si>
    <t>VIVERO ESCUELA EL PILAR S.L.</t>
  </si>
  <si>
    <t>PLANTAS PARA EL CURSO DE PARQUES Y JARDINES DEL CENTRO DE FORMACION PARA ELEMPLEO</t>
  </si>
  <si>
    <t>MATAERIAL PARA EL CURSO DE PARQUES Y JARDINES, GEOTEXTIL PLANET DEL CENTRO DE FORMACION PARA EL EMPLEO</t>
  </si>
  <si>
    <t>ASOC CULT. DE ARTES ESCENICAS ""TEATRAVIES@S""</t>
  </si>
  <si>
    <t>REPRESENTACIÓN OBRA TEATRAL CENTRO CIVICO CANAL DE CASTILLA.</t>
  </si>
  <si>
    <t>ADJ. SUMINISTRO VESTUARIO PARA EL PERSONAL LABORAL DE URBANISMO Y MANTENIMIENTO (LOTE 2 CALZADO)</t>
  </si>
  <si>
    <t>2ª PRÓRROGA CONT. SUMIN. VESTUARIO, CALZADO Y EQUIP. PERSONAL AREA SALUD Y SEGURIDAD. EXPTE. 16/2016. LOTE Nº10. POLICIA</t>
  </si>
  <si>
    <t>ACTUACIONES INFANTILES CENTROS CÍVICOS, UNA DE PIRATAS, CC PUENTE DUERO.</t>
  </si>
  <si>
    <t>2020 10 2412 212</t>
  </si>
  <si>
    <t>SUMINISTRO Y COLOCACION DE 8 TUBOS LED Y RETIRADA DE ANTENAS  DEL TEJADO DEL CENTRO DE FORMACION PARA EL EMPLEO</t>
  </si>
  <si>
    <t>CONTROL DE CALIDAD CONTRATO DE SEÑALIZACION VIAL LOTE 1. 2020 Y 2021</t>
  </si>
  <si>
    <t>Contratación de la impresión y presentación en Correos de los recibos de padrón del IVTM y del IBI EJERCICIO 2020</t>
  </si>
  <si>
    <t>PRORROGA DE  LOTES 2 Y 4 DE CONTRATO DE SERVICIOS LUDICO/EDUCATIVOS PROGRAMA VallacreActivos PARA EL CURSO 2019/2020</t>
  </si>
  <si>
    <t>2020 04 9341 213</t>
  </si>
  <si>
    <t>ALQUILER Y COPIAS MÁQUINAS TESORERÍA Y RECAUDACIÓN</t>
  </si>
  <si>
    <t>SUSCRIPCION A LA REVISTA CLIJ (293 A 298) 2020</t>
  </si>
  <si>
    <t>MATARÓ</t>
  </si>
  <si>
    <t>SUSCRIPCION REVISTA IMAGENES DE ACTUALIDAD DEL 408 AL 418</t>
  </si>
  <si>
    <t>SUSCRIPCION REVISTA AIRE LIBRE AÑO 2020</t>
  </si>
  <si>
    <t>SUSCRIPCION REVISTAS PARA LAS BIBLIOTECAS MUNICIPALES AÑO 2020 (CARACOLA, A I LOVE E3. JUNIOR, A I LOVE ENGLISH...</t>
  </si>
  <si>
    <t>8 SUSCRICIONES A REVISTAS ANUALES DE PRIMICIAS NEWS PARA EL AÑO 2020</t>
  </si>
  <si>
    <t>IMPRESIÓN DE SOPORTES PUBLICITARIOS PARA LAS DIFERENTES CAMPAÑAS DEL SERVICIO DE IGUALDAD E INFANCIA EN 2020.</t>
  </si>
  <si>
    <t>2020 06 2315 213</t>
  </si>
  <si>
    <t>REPARACIÓN PROYECTOR DE SALA EN EL CENTRO MUNICIPAL DE LA IGUALDAD</t>
  </si>
  <si>
    <t>ENTIDAD DEPORTIVA MUJER DEFICIENTE</t>
  </si>
  <si>
    <t>TALLER DE AUTODEFENSA EN EL CENTRO MUNICIPAL DE LA IGUALDAD DICIEMBRE 2019</t>
  </si>
  <si>
    <t>2020 06 2315 22100</t>
  </si>
  <si>
    <t>CONTRATO CENTRALIZADO SUMINISTRO DE ENERGÍA ELÉCTRICA. CENTRO MUNICIPAL DE LA IGUALDAD.</t>
  </si>
  <si>
    <t>RENOVACIÓN HOSTING, DOMINIO Y ALQUILER DE ESPACIO PARA PAGINA WEB IGUALDADVALLADOLID.ES</t>
  </si>
  <si>
    <t>ESPAÑA</t>
  </si>
  <si>
    <t>SERVICIO DE CONCILIACIÓN FAMILIAR EN EL CENTRO MUNICIPAL DE LA IGUALDAD PARA MUJERES EN RIESGO DE EXCLUSIÓN SOCIAL.</t>
  </si>
  <si>
    <t>2020 11 3111 22103</t>
  </si>
  <si>
    <t>SUMINISTRO GAS VEHICULO HIBRIDO 0634DHJ - AÑO 2020</t>
  </si>
  <si>
    <t>SUMINISTRO MATERIAL DE PINTURA PARA EL SERVICIO DE LIMPIEZA (FUERA DEL ACUERDO MARCO)</t>
  </si>
  <si>
    <t>RADHANIL</t>
  </si>
  <si>
    <t>ACTUACIÓN FÁBULAS DE LA INDIA . CC RONDILLA.</t>
  </si>
  <si>
    <t>2020 04 9231 213</t>
  </si>
  <si>
    <t>FOTOCOPIADORAS SERVICIO INFORMACION Y ADMINISTRACION ELECTRONICA 2020-2021</t>
  </si>
  <si>
    <t>ACTUACIÓN TEATRO INFANTIL. CC JOSE MARIA LUELMO.</t>
  </si>
  <si>
    <t>THE FREAK CABARET CIRCUS, S.L.</t>
  </si>
  <si>
    <t>REPRESENTACIÓN DEL ESPECTÁCULO BICIRCO DE 28 DE DICIEMBRE. CC J.L. MOSQUERA.</t>
  </si>
  <si>
    <t>ACTUACIÓN CANCIONES ANIMADAS EN CC ZONA SUR.</t>
  </si>
  <si>
    <t>COLABORACIÓN MENUDO FIN DE SEMANA.</t>
  </si>
  <si>
    <t>UNIFORMES QUE QUEDARON PENDIENTES DE 2019 DEL CURSO DE PINTURA DECORATIVA DEL C. DE FORMACION PARA EL EMPLEO</t>
  </si>
  <si>
    <t>2020 10 2412 22699</t>
  </si>
  <si>
    <t>SALIDAS, EXCURSIONES DEL CURSO DE PARQUES Y JARDINES PARA VER, ZONA VERDES...DEL C. DE FORMACION PARA EMPLEO</t>
  </si>
  <si>
    <t>ÁLVARO TERRERO MOLINA</t>
  </si>
  <si>
    <t>REPRESENTACION TEATRAL INFANTIL, LAS AVENTURAS DE COLON, CASA CUNA.</t>
  </si>
  <si>
    <t>PEÑARANDA DE BRACAMONTE</t>
  </si>
  <si>
    <t>ADQUISICIÓN DE TALADRO Y BROCAS (MANTENIMIENTO)</t>
  </si>
  <si>
    <t>ASISTENCIA TÉCNICA OPERACIÓN, CAU, Y MANTENIMIENTO  DEL SOFTWARE DE BASE Y COMUNICACIONES LOTE 1, DEL 7/12 AL 31/12/2019</t>
  </si>
  <si>
    <t>SUMINISTRO DE FUNGIBLES PARA LAS IMPRESORAS DEL AYUNTAMIENTO DE VALLADOLID - LOTE 1 (REAJUSTE DE ANUALIDADES)</t>
  </si>
  <si>
    <t>PRÓRROGA_SEGURIDAD Y SALUD_CONTRATO GESTIÓN INTEGRAL SISTEMA CENTRALIZADO CONTROL DE TRÁFICO (ENERO-AGOSTO_2020)</t>
  </si>
  <si>
    <t>2020 07 1721 22799</t>
  </si>
  <si>
    <t>MANTENIMIENTO PREVENTIVO Y CORRECTIVO DE INSTALACIONES FOTOVOLTAICAS .- EXP. VS 19/18 .- LOTE 1 : CON INYECCION A RED</t>
  </si>
  <si>
    <t>2020 03 9241 212</t>
  </si>
  <si>
    <t>FERNO TRIVEL - C.C. ZONA ESTE // CLIMALIT 4/6/4 (1470X650) - C.C. ESGUEVA</t>
  </si>
  <si>
    <t>DEFENSA EXTENSIBLE ASP 22412 T50AB AIRWEIGHT BUTTON (36 UNIDADES) ART. 26.2 B   R.D. 500/90.</t>
  </si>
  <si>
    <t>2020 02 9332 204</t>
  </si>
  <si>
    <t>PRORROGA ALQUILER VEHICULO MATRICULA 6624 KGN PARA CENTRO MANTENIMIENTO. AÑO 2020  (*MANT.)</t>
  </si>
  <si>
    <t>ACTUACIÓN PARQUESOL.</t>
  </si>
  <si>
    <t>ARANDA DE DUERO</t>
  </si>
  <si>
    <t>ACTUACIONES INFANTILES. OBRA, UNA DE PIRATAS. CC LA OVERUELA.</t>
  </si>
  <si>
    <t>ACTUACIÓN DE MAGIA EN CM PINAR DE ANTEQUERA.</t>
  </si>
  <si>
    <t>CAPERUCITA EN CC DELICIAS, PETER PAN CC RONDILLA.</t>
  </si>
  <si>
    <t>CONTRATO MANTENIMIENTO ASCENSORES. LOTE 3</t>
  </si>
  <si>
    <t>MANTENIMIENTO DE JARDIN DEL CENTRO MUNICIPAL DE LA IGUALDAD HASTA SEPTIEMBRE 2020.</t>
  </si>
  <si>
    <t>CONTRATO SUMINISTRO MATERIAL DE OFICINA PARA EL CFE JACINTO BENAVENTE 2020.</t>
  </si>
  <si>
    <t>TALLERES DE MANDALA EN FAMILIA EN EL CENTRO MUNICIPAL DE LA IGUALDAD A MARZO 2020</t>
  </si>
  <si>
    <t>Contratación del diseño, maquetación y confección de la GUÍA DEL CONTRIBUYENTE EJERCICIO 2020</t>
  </si>
  <si>
    <t>IMPORTE PRESTACIONES COMPLEMENTARIAS MANTENIMIENTO INSTALACIONES TÉRMICAS POLICÍA. DEL 1-1-2020 AL 30-11-2020.</t>
  </si>
  <si>
    <t>SUMINISTRO GASELEO B PARA HORNO INCINERADOR CMPA DURANTE EL AÑO 2020</t>
  </si>
  <si>
    <t>IMPORTE SERVICIO DE MANTENIMIENTO DE PUERTAS AUTOMÁTICAS DEPENDENCIAS POLICÍA 2020.</t>
  </si>
  <si>
    <t>ARROYO</t>
  </si>
  <si>
    <t>MANTENIMIENTO PREVENTIVO Y CORRECTIVO DE INSTALACIONES FOTOVOLTAICAS .- EXP. VS 19/18 .- LOTE 2 : DE AUTOCONSUMO</t>
  </si>
  <si>
    <t>CONTRATO MANTENIMIENTO ARCOS DE SEGURIDAD PAQUETERIA DEPENDENCIAS AYUNTAMIENTO DE VALLADOLID 2020.</t>
  </si>
  <si>
    <t>SERVICIO MANTENIMIENTO ASCENSOR DISTRITO 3º POLICIA EJERCICIO 2020.</t>
  </si>
  <si>
    <t>SERVICIO MANTENIMIENTO ASCENSORES EDIFICIO JEFATURA DE POLICÍA MUNICIPAL EJERCICIO 2020.</t>
  </si>
  <si>
    <t>OTROS SUMINISTROS A IMPRENTA: PAPEL COPIATIVO, OFFSET Y SOBRES DIVERSOS TIPOS Y FORMATOS</t>
  </si>
  <si>
    <t>2020 06 2315 22613</t>
  </si>
  <si>
    <t>NO TE RINDAS, S.L.</t>
  </si>
  <si>
    <t>DISEÑO Y MAQUETACIÓN DE LA CAMPAÑA DEL DÍA INTERNACIONAL DE LA MUJER (8 DE MARZO 2020). PLAN DE IGUALDAD.</t>
  </si>
  <si>
    <t>2020 11 1361 213</t>
  </si>
  <si>
    <t>LOTE 2 EXPTE. 23/2018: MANTENIMIENTO PREVENTIVO DE PUERTAS AUTOMATIZADAS. SERVICIO DE EXTINCIÓN DE INCENDIOS Y PC</t>
  </si>
  <si>
    <t>LIBNOVA, S.L.</t>
  </si>
  <si>
    <t>MANTENIMIENTO DE LICENCIAS SOFTWARE DE ESCÁNERES , LOTE 6</t>
  </si>
  <si>
    <t>DISEÑO Y MAQUETACIÓN DEL ENTREMÉS DEL CENTRO MUNICIPAL DE LA IGUALDAD. AÑO 2020. PLAN DE IGUALDAD.</t>
  </si>
  <si>
    <t>TALLERES ""TARDE DE JUEGOS"" Y ""LECTURAS COMPARTIDAS"" EN EL CENRO MUNICIPAL DE LA IGUALDAD DE ENERO A JUNIO 2020.</t>
  </si>
  <si>
    <t>SAN MIGUEL DEL PINO</t>
  </si>
  <si>
    <t>IMPORTE SERVICIO MANTENIMIENTO EQUIPOS ELECTRÓNICOS DE SEGURIDAD Y VIGILANCIA DEPENDENCIAS POLICIA EJERCICIO 2020.</t>
  </si>
  <si>
    <t>2020 08 1341 22699</t>
  </si>
  <si>
    <t>AC MARCO EXP V14-2015:REPARACION INSTALACION ELECTRICA RECOLECTOR VEHÍCULO 2688FXK DEL Sº DE LIMPIEZA</t>
  </si>
  <si>
    <t>2020 11 1321 22706</t>
  </si>
  <si>
    <t>MANTENIMIENTO DEL PROGRAMA INFORMÁTICO GESTIÓN SISTEMA DE CALIDAD DE POLICIA MUNICIPAL EJERCICIO 2020.</t>
  </si>
  <si>
    <t>2020 04 9209 203</t>
  </si>
  <si>
    <t>IMPRESIÓN Y FOTOCOPIADO CONCEJALÍA/DIRECCIÓN Y SECRETARÍA EJECUTIVA DEL ÁREA DE PLANIFICACIÓN Y RECURSOS.</t>
  </si>
  <si>
    <t>2020 11 1621 213</t>
  </si>
  <si>
    <t>CONTRATO MANTENIMIENTO AÑO 2020 MAQUINA LAVAR PIEZA TALLER DEL SERVICIO DE LIMPIEZA</t>
  </si>
  <si>
    <t>COSLADA</t>
  </si>
  <si>
    <t>PRORROGA BANCO DEL TIEMPO DEL 1/1/2020 AL 29/02/2020</t>
  </si>
  <si>
    <t>ACUERDO MARCO. REPARACIÓN VEHÍCULO 5310BVJ POLICIA.</t>
  </si>
  <si>
    <t>2020 02 9332 214</t>
  </si>
  <si>
    <t>ACUERDO MARCO: SERVICIO REPARACION DE VEHICULOS DE CENTRO MANTENIMIENTO. LOTE 4 (*MANT.)</t>
  </si>
  <si>
    <t>2020 11 1361 214</t>
  </si>
  <si>
    <t>ACUERDO MARCO, EXPTE V45/2015, LOTE 4: REPARACION 4894-JLF: SUSTITUIR SENSOR DE HUMEDAD Y BORRAR AVERIAS</t>
  </si>
  <si>
    <t>CONTRATO MANTENIMIENTO AÑO 2020 ASCENSOR INSTALACIONES Sº LIMPIEZA EN C/ TOPACIO, 63</t>
  </si>
  <si>
    <t>CONTRATO MANTENIMIENTO AÑO 2020 INSTALACIONES CONTRA INCENDIOS DEL Sº DE LIMPIEZA EN C/ TOPACIO, 63</t>
  </si>
  <si>
    <t>AC MARCO EXP V14-2015: SUSTITUIR COLUMNA DIRECCIÓN VEHÍCULO 0120GJY DEL Sº DE LIMPIEZA</t>
  </si>
  <si>
    <t>SEGURO VIDA MIEMBROS CORPORACIÓN AÑO 2020. (mjsi).</t>
  </si>
  <si>
    <t>CONTRATO MANTENIMIENTO AÑO 2020 INSTALACIONES CALEFACIÓN, CLIMATIZACIÓN Y ACS DEL Sº DE LIMPIEZA EN C/TOPACIO, 63</t>
  </si>
  <si>
    <t>SE 87/2019 CONTRATO MENOR DE MANTENIMIENTO DE EXTINTORES DE LOS COLEGIOS PÚBLICOS Y ESCUELAS INFANTILES 2020.</t>
  </si>
  <si>
    <t>CONTRATO MANTENIMIENTO Y UBICACION REPETISOR  TARNSMISION COMUNICACIONES INTERNAS DEL Sº DE LIMPIEZA</t>
  </si>
  <si>
    <t>2020 11 1631 214</t>
  </si>
  <si>
    <t>SUMINISTRO REPUESTOS NEUMÁTICOS PARA REPARACION DE VEHÍCULOS (FUERA AC MARCO)</t>
  </si>
  <si>
    <t>AC MARCO EXP V.14-2015: CAMBIO ACEITE Y FILTROS VEHICULO 9325GKS DE Sº DE LIMPIEZA</t>
  </si>
  <si>
    <t>2020 01 9203 22000</t>
  </si>
  <si>
    <t>DISPOSICIÓN CRÉDITO FUTUROS PRÓRROGA CONTRATO SUMINISTRO MATERIAL OFICINA 2020 (LOTE 1), R.I.</t>
  </si>
  <si>
    <t>2020 11 1631 22110</t>
  </si>
  <si>
    <t>SUMINISTRO DECAPANTES PARA LIMPIEZA DE PINTADAS LIMPIEZA VIARIA (FUERA DEL AC MARCO)</t>
  </si>
  <si>
    <t>TORREJON DE ARDOZ</t>
  </si>
  <si>
    <t>BOTELLAS GASES PARA EQUIPOS DE SOLDADURA DEL TALLER DEL SERVICIO DE LIMPIEZA</t>
  </si>
  <si>
    <t>REPARACION EMISORAS DEL SERVICIO DE LIMPIEZA</t>
  </si>
  <si>
    <t>TARBAJOS EN MATERIAL FERRICO PARA REPARACION DE VEHÍCULOS DEL Sº DE LIMPIEZA</t>
  </si>
  <si>
    <t>SUSCRIPCION REVISTA GRANDES ESPACIOS PARA LAS BILBIOTECAS MUNICIPALES DE VALLADOLID</t>
  </si>
  <si>
    <t>MANTENIMIENTO Y GESTIÓN ÁREAS WIFI MUNICIPALES. REAJUSTE ANUALIDADES</t>
  </si>
  <si>
    <t>GASTOS DE GESTIÓN DE INSPECCION PERIODICA DE IRI DE LA EMPRESA DISTRIBUIDORA DE GAS EN COLEGIOS PUBLICOS.</t>
  </si>
  <si>
    <t>DISPOSICIÓN CRÉDITO FUTUROS PRÓRROGA CONTRATO SUMINISTRO MATERIAL OFICINA 2020 (LOTE 6), R.I.</t>
  </si>
  <si>
    <t>OTROS SUMINISTROS A IMPRENTA: TÓNES Y TINTAS DIVERSOS COLORES, MATERIAL TÉCNICO ESPECÍFICO (CAUCHO, ADITIVO, REGENERADOR</t>
  </si>
  <si>
    <t>OTROS SUMINISTROS MATERIAL TRABAJOS IMPRENTA: RESMAS PAPELES ESTUCADOS DIFERENTES GRAMAJES Y TIPOS</t>
  </si>
  <si>
    <t>CONSUMO Y ALQUILER DE LAS FOTOCOPIADORAS DE LOS CPM NO TRANSFERIDOS DEL 7 /02 AL  31 /12 DE2020 Y DEL 01/01 AL 8/02/2021</t>
  </si>
  <si>
    <t>OTROS SUMINISTROS MATERIAL A IMPRENTA: PAPELES ESTUCADOS ARTE, BRILLO, CARTULINAS GRÁFICAS Y OFFSET PARA MAQ. DIGITAL</t>
  </si>
  <si>
    <t>DISPOSICIÓN CRÉDITO FUTUROS PRÓRROGA CONTRATO SUMINISTRO MATERIAL OFICINA 2020 (LOTE 2), R.I.</t>
  </si>
  <si>
    <t>2020 01 9205 22699</t>
  </si>
  <si>
    <t>HERA HOLDING Y HÁBITAT, ECOLOGÍA Y RESTAURACIÓN AMBIENTAL, S.L.</t>
  </si>
  <si>
    <t>OTROS GASTOS IMPRENTA: GESTIÓN INTEGRAL RESIDUOS CONTAMINANTES GENERADOS (TRAPOS, ENVASES, RESTOS PINTURA/TINTA)</t>
  </si>
  <si>
    <t>DISPOSICIÓN CRÉDITO FUTUROS PRÓRROGA CONTRATO SUMINISTRO MATERIAL OFICINA 2020 (LOTE 3), R.I.</t>
  </si>
  <si>
    <t>COORDINACIÓN SEGURIDAD Y SALUD OBRAS AMPLIACIÓN AGENCIA DE INNOVACIÓN</t>
  </si>
  <si>
    <t>ESPEJO 5MM C/P (1803X1200) - C.C. CASA CUNA</t>
  </si>
  <si>
    <t>AC MARCO EXP. V14-2015 MANDO FLEXIBLE REPARACION PLATAFORMA VEHICULO 0984 FGF DE Sº DE LIMPIEZA</t>
  </si>
  <si>
    <t>MANTENIMIENTO SISTEMAS CONTRAINCENCIOS EN EDIFICIOS Y VEHÍCULOS DE LA POLICÍA MUNICIPAL. EJERCICIO 2020.</t>
  </si>
  <si>
    <t>NUEVO CONTRATO DE IMPRESION Y FOTOCOPIADO. DOS MAQUINAS VINCULADAS AL SERVICIO DE EDUCACION. 08/02/2020 A 07/02/2021.</t>
  </si>
  <si>
    <t>2020 08 1532 213</t>
  </si>
  <si>
    <t>Alb:20-200064 PED:19-051555-1017 S/PED: Parque / Reparación de Martillo, marca: Bosch modelo:GBH11 NS:0080/REF.RP R</t>
  </si>
  <si>
    <t>MANTENIMIENTO Y ASISTENCIA TÉCNICA DEL SOFTWARE KNOSYS</t>
  </si>
  <si>
    <t>SAN SEBASTIAN DE LOS REYES</t>
  </si>
  <si>
    <t>ACUERDO MARCO: SUMINISTRO MATERIAL DE ALBAÑILERIA. LOTE 7  (*MANTENIMIENTO)</t>
  </si>
  <si>
    <t>DISPOSICIÓN CRÉDITO FUTUROS PRÓRROGA CONTRATO SUMINISTRO MATERIAL OFICINA 2020 (LOTE 5), R.I.</t>
  </si>
  <si>
    <t>ANDOS ASESORES, S.L.</t>
  </si>
  <si>
    <t>ACTUALIZACIÓN  APLICACIÓN CONSUL, (PRESUPUESTOS PARTICIPATIVOS)</t>
  </si>
  <si>
    <t>2020 08 1513 83100</t>
  </si>
  <si>
    <t>Demolición parcial en C/ Loma 1, con carga y transporte de escombros a vertedero (canon incluido)</t>
  </si>
  <si>
    <t>SERVICIOS DE PRENSA COMUNICAPLUS, S.A.</t>
  </si>
  <si>
    <t>Inserción dos páginas sobre movilidad sostenible en suplemento `I+D desarrollo sostenible´ de El Dia de Vallaldolid</t>
  </si>
  <si>
    <t>CONTRATO RECOGIDA DE DOCUMENTACIÓN CONFIDENCIAL PARA RECICLAR EJERCICIO 2020.</t>
  </si>
  <si>
    <t>ACUERDO MARCO. SUMINISTRO MATERIAL CONSTRUCCIÓN PARA POLICÍA.</t>
  </si>
  <si>
    <t>SE 67/2019. OBRAS SUSTITUCION CARPINTERIAS. CEIP G.QUINTANA, A.MACHADO Y C.MENDOZA. ESTUDIO SEGURIDAD Y SALUD. IFS 2019</t>
  </si>
  <si>
    <t>2020 10 2313 213</t>
  </si>
  <si>
    <t>CONTRATO MANT.FOTOCOP-IMPRESION CONCEJALIA-DIREC.AREA Y SECRET.EJEC.AREA SERV.SOC.Y MEDIACION COMUN DEL 8/2/20 A 7/2/21</t>
  </si>
  <si>
    <t>2020 06 3231 213</t>
  </si>
  <si>
    <t>AVISO DE AVERIAS CENTRAL DE ALARMAS DE INCENDIOS EN LAS EIM Y SUSTITUCION DE PIEZAS</t>
  </si>
  <si>
    <t>CONTROL CALIDAD DE LOS LOTES 1 Y 2 DE LA REFORMA Y ADECUACION DEL CPM DELICIAS Y SU JARDIN</t>
  </si>
  <si>
    <t>2020 06 3231 622</t>
  </si>
  <si>
    <t>EXPTE. SE 81/2019. CONTRATO DE OBRAS DE AMPLIACION DE LA EIM EL TOBOGAN Y ADECUACION DE ASEOS. CONTROL DE CALIDAD.</t>
  </si>
  <si>
    <t>INICIATIVAS-CSE S.COOP.MAD.</t>
  </si>
  <si>
    <t>TALLER ""MUJERES QUE SE CUIDAN"" EL 27 Y 28 DE ENERO DE 2020 EN EL CENTRO MUNICIPAL DE LA IGUALDAD. PLAN IGUALDAD</t>
  </si>
  <si>
    <t>ACUERDO MARCO, MANTENIMIENTO MAQUINARIA.</t>
  </si>
  <si>
    <t>AC MARCO EXP V36-2017: REPUESTOS REPARACION FRENOS BARREDORA E8109BFB DEL S. DE LIMPIEZA VIARIA</t>
  </si>
  <si>
    <t>AC MARCO EXP V.36-2017: REPUESTOS PARA REPARACIONES VEHICULOS DEL Sº DE LIMPIEZA</t>
  </si>
  <si>
    <t>MANTENIMIENTO DEL SISTEMA DE SEGURIDAD DEL CENTRO MUNICIPAL DE LA IGUALDAD HASTA EL 31/01/2021</t>
  </si>
  <si>
    <t>AC MARCO EXP V36-2017: REPIUESTOS PARA REPARACION VEHICULOS DEL Sº DE LIMPIEZA</t>
  </si>
  <si>
    <t>SUSCRIPCIONES COMPUTER HOY 555 A 580 PARA BIBLIOTECAS MUNICIPALES</t>
  </si>
  <si>
    <t>DISPOSICIÓN CRÉDITO FUTUROS PRÓRROGA CONTRATO SUMINISTRO MATERIAL OFICINA 2020 (LOTE 4), R.I.</t>
  </si>
  <si>
    <t>ALCALA DE HENARES</t>
  </si>
  <si>
    <t>2020 04 9321 22602</t>
  </si>
  <si>
    <t>INSERCIONES PUBLICITARIAS PUNTUALES EN PRENSA EN MATERIA TRIBUTARIA MUNICIPAL 2020</t>
  </si>
  <si>
    <t>RESMA OFFSET ""PAPERFECT"" LASER BLANCO EXTRA (TAMAÑO 45X64  * INSTANCIAS)</t>
  </si>
  <si>
    <t>webcifras (web.valladolidencifras.es) - Dominio y alojamiento anual Enero 2020 - Diciembre 2020</t>
  </si>
  <si>
    <t>AC MARCO EXP V36-2017: REPUESTOS PARA REPRACION VEHICULOS Y BARREDORAS DE LIMPIEZA VIARAIA</t>
  </si>
  <si>
    <t>REAJUSTE ANUALIDADES CONTRATO EXPLOTACIÓN PUNTO LIMPIO C/ VALLE DE ARAN  DE1 1-1-2020 AL 22-1-2021 (INCLUSIVE)</t>
  </si>
  <si>
    <t>AC MARCO EXP V36-2017: REPUESTOS PARA REPARACION VEHICULOS DE LIMPIEZA VIARIA</t>
  </si>
  <si>
    <t>AC MARCO EXP V36-2017: CEPILLOS REPARACION BARREDORAS // LIMPIEZA VIARIA</t>
  </si>
  <si>
    <t>AC MARCO EXP V36-2017: REPUESTOS REPARACION VEHICULOS Sº LIMPIEZA</t>
  </si>
  <si>
    <t>AC MARCO EXP V36-2017: REPUESTOS REPARACIONES VEHICULOS Sº DE LIMPIEZA</t>
  </si>
  <si>
    <t>AC MARCO EXP. V36-2017: REPUESTOS PARA REPARACION VEHICULOS Sº DE LIMPIEZA</t>
  </si>
  <si>
    <t>SUMINISTRO DIARIO AÑO 2020 DE PRENSA PARA ALCALDÍA / GABINETE GOBIERNO Y RELACIONES / UNIDAD DE MEDIOS DE COMUNICACIÓN</t>
  </si>
  <si>
    <t>2020 06 3232 22103</t>
  </si>
  <si>
    <t>SUMISTRO DE PELLETS COLEGIO PÚBLICO NUESTRA SEÑORA DEL DUERO. AÑO 2020. SE 96/2019</t>
  </si>
  <si>
    <t>AC MARCO EXP V36-2017: SUMINISTRO DE REPUESTOS REPARCION BARREDORA E7337BDK DE LIMPIEZA VIARIA</t>
  </si>
  <si>
    <t>SUMINISTRO ELECTRICIDAD PARA EL CENTRO DE FORMACION PARA EMPLEO DURANTE 2020</t>
  </si>
  <si>
    <t>SEGURIDAD Y SALUD CONTRATO SEÑALIZACION VIAL LOTE 2. 2020 Y 2021</t>
  </si>
  <si>
    <t>AC MARCO EXP V36-2017. TURBINA ASPRACION REPARACION BARREDORA E3813BDK DE LIMPIEZA VIARIA</t>
  </si>
  <si>
    <t>AC MARCO EXP V36-2017: RECAMBIOS PARA REPARACION VEHICULOS Sº DE LIMPIEZA</t>
  </si>
  <si>
    <t>2020 08 1532 203</t>
  </si>
  <si>
    <t>Alquiler y retirada de contenedores de obra, a demanda según necesidades.</t>
  </si>
  <si>
    <t>CAC MARCO EXP V36-2017: CABLE CON CONECTOR ECU REPARACION VEHICULO DE LIMPIEZA VIARIA</t>
  </si>
  <si>
    <t>COPIAS DE LAS FOTOCOPIADORAS QUE ESTAN FUERA DEL CONTRATO GENERAL DE FOTOCOPIADORAS- CPM - INICIATIVAS SOCIALES</t>
  </si>
  <si>
    <t>2020 10 2312 215</t>
  </si>
  <si>
    <t>JESÚS CARLOS ARRIBAS VILLÁN</t>
  </si>
  <si>
    <t>REAJUSTE CTTO SUMINISTRO Y SERVICIO REPARACION DE PRODUCTOS DE APOYO A LAS PERSONAS USUARIAS DE SAD HASTA JUNIO 2020</t>
  </si>
  <si>
    <t>ALQUILERES Y CONSUMIBLES FOTOCOPIADORAS CANON CONTRATO AÑO 2019</t>
  </si>
  <si>
    <t>AC MARCO EXP V36-2017: SENSOR DE PRESION REPARACION BARREDORA E-3812-BDK DE LIMPIEZA VIARIA</t>
  </si>
  <si>
    <t>PRORROGA CELADURIA COMEDOR SOCIAL DEL SERVICIO DE INTERVENCION SOCIAL DE ENERO A JULIO 2020</t>
  </si>
  <si>
    <t>2020 06 2315 22700</t>
  </si>
  <si>
    <t>LICITACION CONTRATO DE LIMPIEZA. LOTE 16. CENTRO MUNICIPAL DE LA IGUALDAD. AÑO 2020</t>
  </si>
  <si>
    <t>DISPAL ASTUR SA (SOCIEDAD UNIPERSONAL)</t>
  </si>
  <si>
    <t>MANTENIMIENTO LICENCIAS PRESTO, LOTE 1</t>
  </si>
  <si>
    <t>ACUERDO MARCO, EXPTE V.36/2017, LOTE 1: ESCALERA PLATAFORMA 7P 41975, BARANDILLA SUBIDA 41959</t>
  </si>
  <si>
    <t>ACUERDO MARCO. SUMINISTRO GUANTES DE NITRILO PARA POLICIA.</t>
  </si>
  <si>
    <t>2020 08 1341 213</t>
  </si>
  <si>
    <t>COPIAS_FOTOCOPIADORA CANON C55401 MODEL XVD02575_2020_CENTRO MOVILIDAD URBANA</t>
  </si>
  <si>
    <t>2020 06 3232 22706</t>
  </si>
  <si>
    <t>ESTUDIO DE SEGURIDAD Y SALUD.SERVICIOS VINCULADO AL CONTRATO DE CONSERVACION DE EDIFICIOS DEMANIALES Y ENCARGO SERV. EDU</t>
  </si>
  <si>
    <t>2020 09 4321 22100</t>
  </si>
  <si>
    <t>APROBACION CONTRATO SUMINISTRO ENERGIA ELECTRICA PARA ALBERGUE PEREGRINOS Y PANTALLA PLAZA ALBERTO FERNANDEZ. AÑO 2020</t>
  </si>
  <si>
    <t>ACUERDO MARCO, EXPTE V.36/2017, LOTE 1-----COVID-19-----: GUANTES 490 IMPACT Y BUZOS TYVEK CLASSIC T-XL</t>
  </si>
  <si>
    <t>AC MARCO EXP V36-2017: CEPILLOS BARRENDERO ROJO 520MM PARA LIMPIEZA VIARIA</t>
  </si>
  <si>
    <t>INSTITUTO CONSTRUCCION DE CASTILLA-LEON</t>
  </si>
  <si>
    <t>MANTENIMIENTO DE LICENCIAS SISTEMA DE INFORMACIÓN, (RECITE),  LOTE 2</t>
  </si>
  <si>
    <t>PRORROGA CONTRATO SERVICIO MANTENIMIENTO LIMPIEZA CENTRO MEDICO C/ FLOR, 10.  AÑO 2020  (*MANT.)</t>
  </si>
  <si>
    <t>PRORROGA CTTO TALLERES DE SENSIBILIZACION LOTE 1  SOBRE DIVERSIDAD FUNCIONAL Y ACCESIBILIDAD DEL 1 ENERO AL 30 MAYO 2020</t>
  </si>
  <si>
    <t>MANTENIMIENTO DE AULAS DE INFORMATICA DEL CPM HUERTA.Z.ESTE-FRAY LUIS Y ARCA REAL DURANTE ENERO Y FEBRERO DE 2020</t>
  </si>
  <si>
    <t>OTROS SUMINISTROS DE MATERIAL PARA TRABAJOS DE IMPRENTA: TELA SONTARA LIMPIEZA MÁQUINA OFFSET SPEEDMASTER</t>
  </si>
  <si>
    <t>AC MARCO EXP V36-2017: CEPILLO BARRENDERO ROJO 520MM (96 UNIDADES)</t>
  </si>
  <si>
    <t>ACUERDO MARCO, EXPTE V.36/2017, LOTE 1: ABSORBICA-I DE 150 CM, CONECTOR M34A TL, MOSQUETON VERTIGO TWIST-LOCK</t>
  </si>
  <si>
    <t>ACUERDO MARCO, EXPTE V.36/2017, LOTE 1: MANGO CEPILLO DOMESTICO, CEPILLO SUSI GRANDE 1746, ESCALERA MULTIUSO SINEX 4X4</t>
  </si>
  <si>
    <t>LIMPIEZA FOSA SÉPTICA EN VESTUARIOS DE ZONA EN PARQUE MORERAS EJERCICIO 2020</t>
  </si>
  <si>
    <t>2020 11 4315 22102</t>
  </si>
  <si>
    <t>CONTRATO SUMINISTRO GAS NATURAL OMIC - ENERO A DICIEMBRE 2020 Y ENERO A 30 SEPTIEMBRE 2021 -EXPTE. SE 10/2019</t>
  </si>
  <si>
    <t>PRÓRROGA CONTRATO MANTENIMIENTO GRUPOS ELECTRÓGENOS. LOTE 2</t>
  </si>
  <si>
    <t>PRÓRROGA CONTRATO MANTENIMIENTO EXTINTORES Y SISTEMAS CONTRA INCENDIO. LOTE 4</t>
  </si>
  <si>
    <t>PRÓRROGA CONTRATO MANTENIMIENTO CONTROL DE PLAGAS. LOTE 6</t>
  </si>
  <si>
    <t>CONTRATO SISTEMAS IMPRESIÓN Y FOTOCOPIADO (SERVICIO DE LIMPIEZA)</t>
  </si>
  <si>
    <t>SEGURIDAD Y SALUD OBRAS DE MEJORA INSTALACIONES PINAR DE ANTEQUERA. SE-EIJI 10/2019</t>
  </si>
  <si>
    <t>PROLISER S.L.</t>
  </si>
  <si>
    <t>PRODUCTO ESPECIAL QUITA SOMBRAS PARA ELIMINACION PINTADAS S. LIMPIEZA VIARIA</t>
  </si>
  <si>
    <t>ACUERDO MARCO, EXPTE V.36/2017, LOTE 1: CINTA EXPRESS DAISY CHAINE 1 M (3 UNIDADES)</t>
  </si>
  <si>
    <t>SUMINISTRO DE REPUESTOS NEUMÁTICOS PARA REPARACION VEHICULOS DE LIMPIEZA VIARIA</t>
  </si>
  <si>
    <t>REPARACIONES EMISORAS MÓVILES PARA EL PERSONAL DEL S. DE LIMPIEZA VIARIA</t>
  </si>
  <si>
    <t>SERVICIOS DE GRÚAS PARA TRASLADO VEHÍCULOS AVERIADOS DEL Sº DE LIMPIEZA</t>
  </si>
  <si>
    <t>AC MARCO EXP V36-2017: GUANTES PARA PERSONAL TALLER MECÁNICO DEL Sº DE LIMPIEZA</t>
  </si>
  <si>
    <t>SEVICIOS GRÚAS PARA TRASLADO VEHICULOS AVERIADOS DEL S. LIMPIEZA VIARIA</t>
  </si>
  <si>
    <t>SUSCRIPCIÓN ANUAL AL PERIÓDICO EL DÍA DE VALLADOLID - UNIDAD DE MEDIOS DE COMUNICACIÓN</t>
  </si>
  <si>
    <t>DOS SUSCRIPCIONES ANUALES AL PERIÓDICO EL NORTE DE CASTILLA - UNIDAD DE MEDIOS DE COMUNICACIÓN</t>
  </si>
  <si>
    <t>ACUERDO MARCO, EXPTE V.36/2017, LOTE 1: VARILLA ROSCADA ZINCADA 5.6 METRICA, TUERCA EXAG DIN-934 C8 ZN, CARTUCHO RESINA</t>
  </si>
  <si>
    <t>Suministros de áridos (arena lavada,arena mina, piñón, gravas...) mediante retirada según necesidades.</t>
  </si>
  <si>
    <t>AC MARCO EXP V36-2017: SUMINSITROS SERVICIO LIMPIEZA</t>
  </si>
  <si>
    <t>AMPLIACION DE CONTRATO PARA UNA FOTOCOPIADORA  T6 EN SERVICIOS  CENTRALES DE INICIATIVAS SOCIALES</t>
  </si>
  <si>
    <t>Suministro hormigones y morteros retirados con camion municipal o puestos en obra con hormigonera del proveedor.</t>
  </si>
  <si>
    <t>OTROS SUMINISTROS PARA TRABAJOS DE IMPRENTA: TINTA OFFSET DIVERSOS COLORES (CMYK)</t>
  </si>
  <si>
    <t>2020 08 1532 22199</t>
  </si>
  <si>
    <t>Instalación de detector de alarma en despacho del fondo, no contemplado en la instalación inicial.</t>
  </si>
  <si>
    <t>AC MARCO EXP. V36-2017: GUNATES PARA PERSONAL TALLER Sº LIMPIEZA</t>
  </si>
  <si>
    <t>AC MARCO EXP V36-2017: BOTAS GOMA PARA PERSONAL DEL Sº DE LIMPIEZA</t>
  </si>
  <si>
    <t>2020 08 1532 22699</t>
  </si>
  <si>
    <t>Legalización de la instalación de consumo propio de gasóleo en el Parque del Cabildo.</t>
  </si>
  <si>
    <t>Alquier de vehiculo tipo ""clio"" o similar por plazo de 6 meses, con un kilometraje máximo de 25.000 km/año.</t>
  </si>
  <si>
    <t>GETAFE</t>
  </si>
  <si>
    <t>ALQUILER DE FOTOCOPIADORAS DEL SERVICIO DE ESPACIO PUBLICO E INFRAESTRUCTURAS (SEPI).-</t>
  </si>
  <si>
    <t>TINSA Tasaciones Inmobiliarias SAU</t>
  </si>
  <si>
    <t>CONTRATO MENOR PARA VALORACIÓN DE LA PARCELA PT-2 DEL AE 32 ""FÁBRICA DE LEVADURAS""</t>
  </si>
  <si>
    <t>MANATENIMIENTO CONTENEDORES HIGIÉNICO SANITARIOS PARA EDIFICIOS CASA DEL BARCO Y OMIC AÑO 2020</t>
  </si>
  <si>
    <t>SAN FERNANDO DE HENARES</t>
  </si>
  <si>
    <t>PRORROGA SERVICIO DE FOTOCOPIADORAS. RESTO CENTROS DEPENDIENTES DEL SERVICIO DE INTERVENCION SOCIAL 2020</t>
  </si>
  <si>
    <t>2020 11 1621 203</t>
  </si>
  <si>
    <t>MANTENIMIENTO EQUIPO POU (FUENTE AGUA) DEL Sº DE LIMPIEZA DURANTE EL AÑO 2020</t>
  </si>
  <si>
    <t>L'HOSPITALET DEL LLOBREGAT</t>
  </si>
  <si>
    <t>MANTENIMIENTO COLUMNAS ELEVADORAS VEHICULOS TALLER MECÁNICO DEL Sº DE LIMPIEZA</t>
  </si>
  <si>
    <t>2020 04 9209 625</t>
  </si>
  <si>
    <t>ADQUISICIÓN DE MOBILIARIO CON DESTINO A LA INTERVENCIÓN MUNICIPAL.</t>
  </si>
  <si>
    <t>2020 05 4312 22104</t>
  </si>
  <si>
    <t>PRÓRROGA CONTRATO DE SUMINISTRO DE VESTUARIO SALUD Y CONSUMO - LOTES 1, 2, 5 Y 6.</t>
  </si>
  <si>
    <t>SUMINISTRO VESTUARIO RÉGIMEN INTERIOR INVIERNO-VERANO (LOTE 7) AÑO 2020. R.I.</t>
  </si>
  <si>
    <t>SUMINISTRO REPUESTOS ELECTRÓNICOS REPARACION RECOLECTORES VEHICULOS Sº LIMPIEZA</t>
  </si>
  <si>
    <t>CONTRATO ABIERTO DE SERVICIOS DE MANTENIMIENTO DE LOS PORTALES WEB DEL ÁREA DE CULTURA Y TURISMO 2020</t>
  </si>
  <si>
    <t>SUSCRIPCION REVISTA SUPER FOTO DIGITAL DESDE 01/01/2020 HASTA 31/12/2020</t>
  </si>
  <si>
    <t>SUMINISTRO REPUESTOS REPARACION BARREDORAS (RAVO Y ELGIN) DEL S. DE LIMPIEZA VIARIA (DISTIBUIDOR DE LAS BARREDORAS)</t>
  </si>
  <si>
    <t>SUMINISTRO DE FUNGIBLES PARA LAS IMPRESORAS DEL AYTO.DE VALLADOLID - LOTE 2 (REAJUSTE DE ANUALIDADES)</t>
  </si>
  <si>
    <t>SUMINISTRO REPUESTOS PARA REPARACION CAJAS DE CAMBIOS AUTOMÁTICAS ALLISON PARA VEHICULOS DEL Sº DE LIMPIEZA</t>
  </si>
  <si>
    <t>CONTRATO DEL SERVICIO DE MANTENIMIENTO DE LA CLIMATIZACIÓN Y LAS INSTALACIONES ELECTRICAS DE LA CUPULA DEL MILENIO</t>
  </si>
  <si>
    <t>2020 07 1721 623</t>
  </si>
  <si>
    <t>CONTROL CALIDAD INSTALACIÓN FOTOVOLTAICA CC INTEGRACO ZONA ESTE</t>
  </si>
  <si>
    <t>2020 11 1621 219</t>
  </si>
  <si>
    <t>SUMINISTRO REPUESTOS PARA REPARACIÓN DE CONTENEDORES DEL Sº DE LIMPIEZA</t>
  </si>
  <si>
    <t>REPARACION Y SUMNISTRO REPUESTOS PARA VEHCIULOS SCANIA DEL Sº DE LIMPIEZA (CONCESIONARIO OFICIAL)</t>
  </si>
  <si>
    <t>FUENSALDAÑA</t>
  </si>
  <si>
    <t>MECANIZADO Y FABRICACIÓN AL TORNO DE PIEZA PARA REPARACION VEHICULOS DEL SERVICIO DE LIMPIEZA</t>
  </si>
  <si>
    <t>ADQUISICIÓN DE MOBILIARIO CON DESTINO A LA SECRETARÍA EJECUTIVA DE PLANIFICACIÓN Y RECURSOS (1 SILLÓN DE TRABAJO).</t>
  </si>
  <si>
    <t>SALMA SUMINISTROS INTEGRALES, S.L.</t>
  </si>
  <si>
    <t>ADQUISICIÓN DE MOBILIARIO CON DESTINO AL GRUPO MUNICIPAL VOX ( 3 SILLAS DE DESPACHO).</t>
  </si>
  <si>
    <t>2020 11 1631 212</t>
  </si>
  <si>
    <t>AC MARCO EXP V36-2017: COLOCACION DE CRISTALES EN VESTUARIOS C/ ASTROFISICO Y C/ TREPADOR</t>
  </si>
  <si>
    <t>ADQUISICIÓN DE MOBILIARIO CON DESTINO AL DEPARTAMENTO DE GESTIÓN DE RECURSOS HUMANOS.</t>
  </si>
  <si>
    <t>2020 09 3341 22700</t>
  </si>
  <si>
    <t>CONTRATO LIMPIEZA CÚPULA DEL MILENIO</t>
  </si>
  <si>
    <t>IMPORTE GUANTES DE SERVICIO PARA POLICÍA, LOTE Nº 5, EXPTE. 12/2017.</t>
  </si>
  <si>
    <t>CONTROL CALIDAD OBRA REHABILITACIÓN ANTIGUA ESCUELA DE LA OVERUELA</t>
  </si>
  <si>
    <t>CONTRATO FOTOCOPIADORAS DEL 1 DE ENERO AL 7 DE FEBRERO DE 2020. EXPEDIENTE 28/2017.</t>
  </si>
  <si>
    <t>CONTRATO DE LIMPIEZA CENTRO DE FORMACIÓN PARA EL EMPLEO  JACINTO BENAVENTE AÑO 2020</t>
  </si>
  <si>
    <t>ESPEJO 3MM C/P (1750X1065) - CENTRO MUNICIPAL PUENTE DUERO</t>
  </si>
  <si>
    <t>2020 11 1361 22103</t>
  </si>
  <si>
    <t>ACUERDO MARCO. REPARACIÓN MOTOCICLETA POLCIA.</t>
  </si>
  <si>
    <t>ARMADO (623X555) / ARMADO (885X550) - C.I.C. CONDE ANSUAREZ</t>
  </si>
  <si>
    <t>CONTRATO LIMPIEZA DEL CENTRO DE FORMACION JACINTO BENAVENTE P.M. PARQUES Y JARDINES 2019-2020</t>
  </si>
  <si>
    <t>COPIA LLAVE SEGURIDAD (9) / COPIA LLAVE SEGURIDAD AGA (9) / COPIA LLAVE SEGURIDAD TUBULA(9)/LLAVES MECANIZADAS ACERO(9)</t>
  </si>
  <si>
    <t>2020 01 9203 22799</t>
  </si>
  <si>
    <t>RECOGIDA PAPE DEPENDENCIAS MUNICIPALES CASA CONSISTORIAL, SAN BENITO, SANTA ANA, AÑO 2020, R.I.</t>
  </si>
  <si>
    <t>MANTENIMIENTO SISTEMAS DE SEGURIDAD VARIOS EDIF. MPALES. DEPENDIENTES DEL AREA DE URBANISMO. DEL 01/01/19 A 31/12/19 *M</t>
  </si>
  <si>
    <t>SERVICIO DE REPARTO E INTERCAMBIO DE DOCUMENTACION ENTRE SERV.CENTRALES INT.SOCIAL Y CENTROS DEPENDIENTES(31DIRECCIONES)</t>
  </si>
  <si>
    <t>SUSCRIPCION ANUAL DE LA REVISTA EL ECOLGISTA PARA EL AÑO 2020 CON DESTINO A LAS BIBLITECAS MUNICIPALES.</t>
  </si>
  <si>
    <t>SUMINISTRO Y MONTAJE CRISTALES Y PARABRISAS EN BARREDORAS Y VEHICULOS DEL SEVICIO LIMPIEZA Y VIARIA</t>
  </si>
  <si>
    <t>2020 10 2311 22001</t>
  </si>
  <si>
    <t>SUSCRIPCION NORTE DE CASTILLA DE VARIOS CEAS / J.ZONA / COMEDOR SOCIAL DURANTE EL AÑO 2020</t>
  </si>
  <si>
    <t>SERV.DE LIMPIEZA DE 2 AULAS EN CEIP LEON FELIPE OCUPADOS POR CIBERCAIXA DIAS 23,26,27 Y 30 DIC 2019/2,3 Y 7 ENERO 2020</t>
  </si>
  <si>
    <t>INSTALACION Y SUMINISTRO DE DOS TOMAS DE TV PARA EL CPM RONDILLA</t>
  </si>
  <si>
    <t>Mixto - Mixto</t>
  </si>
  <si>
    <t>2020 05 4331 22699</t>
  </si>
  <si>
    <t>TECNICAS REUNIDAS DE ARTES GRAFICAS S.L.</t>
  </si>
  <si>
    <t>Adquisicion de material promocional Agencia de Innovacion. Botellas cristal y bolsas con funda y grabado.</t>
  </si>
  <si>
    <t>2020 05 4331 22606</t>
  </si>
  <si>
    <t>Contratación Cena Oficial ECONOMIC DEVELOMENT FORUM RED EUROCITIES en Museo Patio Herreriano dia 13/2/2020</t>
  </si>
  <si>
    <t>2020 05 4331 203</t>
  </si>
  <si>
    <t>Mantenimiento y revisiones de fuente de agua instalada en Agencia de Innovación.Año 2020</t>
  </si>
  <si>
    <t>CONTRATO DE LIMPIEZA DEL CENTRO DE FORMACION JACINTO BENAVENTE P. M. TURISMO VALLADOLID 2019-2020</t>
  </si>
  <si>
    <t>CONTRATO DE LIMPIEZA DEL CENTRO DE FORMACION JACINTO BENAVENTE P.M. PINTURA DECORATIVA II 2019-2020</t>
  </si>
  <si>
    <t>REPUESTOS REPARACION FRENOS BARREDORA E8108BFB DEL S DE LIMPIEZA VIARIA</t>
  </si>
  <si>
    <t>CONTROL CALIDAD INSTALACIÓN FOTOVOLTAICA CC RONDILLA</t>
  </si>
  <si>
    <t>SUMINISTRO COMPONENETES REPARACIONES CIRCUITOS CERRADO TV RECOLECTORES VEHICULOS DEL Sº DE LIMPIEZA</t>
  </si>
  <si>
    <t>PATERNA</t>
  </si>
  <si>
    <t>ADJUDICACION CONTRATO SERVICIO SISTEMAS DE SEGURIDAD Y ALARMA DE LA CUPULA DEL MILENIO DE VALLADOLID. AÑO 2020</t>
  </si>
  <si>
    <t>ALTERNATIVAS ECONÓMICAS, S.C.C.L.</t>
  </si>
  <si>
    <t>SUSCRIPCIÓN ANUAL EN PAPEL PARA LAS BIBLIOTECAS MUNICIPALES.(1 AÑO)</t>
  </si>
  <si>
    <t>SUSCRIPCION REVISTA PEONZA AÑO 2020 PARA LAS BIBLIOTECAS MUNICIPALES.</t>
  </si>
  <si>
    <t>CONTROL CALIDAD INSTALACIÓN FOTOVOLTAICA PARQUE BOMBEROS CENTRAL</t>
  </si>
  <si>
    <t>2020 06 3321 22699</t>
  </si>
  <si>
    <t>RACCOON PLANET ESP J</t>
  </si>
  <si>
    <t>JUEGOS DE ANIMACIÓN A LA LECTURA (STORY CUBES) PARA LAS BIBLIOTECAS MUNICIPALES (1 DÍA)</t>
  </si>
  <si>
    <t>SUSCRIPCION DE PRENSA DIARIA (DIARIO AS) PARA LAS BIBLIOTECAS MUNICIPALES. 1 AÑO</t>
  </si>
  <si>
    <t>2020 06 3321 212</t>
  </si>
  <si>
    <t>SUMINISTRO DE GOMA DE CAUCHO NEGRO PARA BIBLIOTECAS MUNICIPALES.</t>
  </si>
  <si>
    <t>SUSCRIPCION DE PRENSA DIARIA (DIARIO ABC) PARA LAS BIBLIOTECAS MUNICIPALES (1 AÑO)</t>
  </si>
  <si>
    <t>RBA REVISTAS, S.L.</t>
  </si>
  <si>
    <t>SUSCRIPCION ANUAL  DE REVISTAS AÑO 2020 PARA LAS BIBLIOTECAS MUNICIPALES</t>
  </si>
  <si>
    <t>ACUERDO MARCO: SUMINISTRO MATERIALES DE FERRETERIA, HERRAMIENTAS Y ACCESORIOS. LOTE 1 (*MANTENIMIENTO)</t>
  </si>
  <si>
    <t>RELOJES DE PARED , 7 UNIDADES  PARA LAS SALAS DE ACTIVIDADES DEL CPM ZONA ESTE- INICITIVAS SOCIALES</t>
  </si>
  <si>
    <t>MANTENIMIENTO SUMINISTROS ELÉCTRICOS - CENTROS CPM  DELICIAS, SAN JUAN Y PUENTE COLGANTEY C. OCUPACIONAL- DURACION 1DIA</t>
  </si>
  <si>
    <t>SUSCRIPCION DE RESVISTAS PARA LAS BIBLIOTECAS MUNICIPALES (1 AÑO)</t>
  </si>
  <si>
    <t>REPUESTOS REPARACIÓN ELEVADOOR VEHÍCULO 4459KLP DEL Sº DE LIMPIEZA</t>
  </si>
  <si>
    <t>SOLUCIONES TECNICAS INDUSTRIALES Y DE INGENIERIA 2NC S.L.</t>
  </si>
  <si>
    <t>REPARACION INSTALACION ELECTRICA EN EL CEIP PONCE DE LEON.</t>
  </si>
  <si>
    <t>SUSCRIPCION DE PRENSA DIARIA (EL PAIS) PARA LAS BIBLIOTECAS MUNICIPALES . 1 AÑO</t>
  </si>
  <si>
    <t>SUMINISTRO CON DESTINO: C. C. ZONA SUR / MANILLA (0,50) //// DESTINO. C.C ZONA José Mª Luelmo/Escalera Tijera (1)</t>
  </si>
  <si>
    <t>2020 06 3321 223</t>
  </si>
  <si>
    <t>SERVICIO DE REPARTO DE MERCANCIA PARA LAS BIBLIOTECAS MUNICIPALES. (1 AÑO)</t>
  </si>
  <si>
    <t>FOTOCOPIAS S.E.P.I.-</t>
  </si>
  <si>
    <t>SUSCRIPCION REVISTA MUY INTERESANTE Y SER PADRES AÑO 2020.</t>
  </si>
  <si>
    <t>120 PERCHAS DE MADERA PARA EL CPM RONDILLA</t>
  </si>
  <si>
    <t>CONTRATO SERVICIO MANTEN. Y CONSERVACIÓN INSTALAC. TÉRMICAS EDIFICIOS S.E.I.S. PRESTACIONES BÁSICAS.  01/01 A 30/11/2020</t>
  </si>
  <si>
    <t>CONTRATO SERVICIO MANTEN. Y CONSERVACIÓN INSTALAC. TÉRMICAS EDIFICIOS S.E.I.S. PRESTACIONES COMPLEMEN 01/01 A 30/11/2020</t>
  </si>
  <si>
    <t>2020 10 2311 215</t>
  </si>
  <si>
    <t>CTTO SUMINISTRO Y SERVICIO REPARACION DE PRODUCTOS DE APOYO A LAS PERSONAS USUARIAS DE SAD HASTA JUNIO 2020</t>
  </si>
  <si>
    <t>PRÓRROGA CONTRATO SERVICIO DE TELECOMUNICACIONES EXPTE. P-26/2014. LOTE Nº2, DEL 1 DE ENERO AL 30 DE JUNIO DE 2020.</t>
  </si>
  <si>
    <t>2020 10 2311 22199</t>
  </si>
  <si>
    <t>AC MARCO EXP V36-2017: SUMINISTROS VARIOS PARA EL Sº DE LIMPIEZA</t>
  </si>
  <si>
    <t>TALLER DE PERGAMINO MEIDEVAL PARA LAS BIBLIOTECAS MUNICIPALES (1MES)</t>
  </si>
  <si>
    <t>ECOOLID,S.L.</t>
  </si>
  <si>
    <t>Suministro de 500 m.l.. de ""banderola"" (cinta señalizadora de obra).</t>
  </si>
  <si>
    <t>CERCAOLID, S.L.</t>
  </si>
  <si>
    <t>Suministro materiales y reparación de dos tramos cerramiento con malla de tela metálica de simple torsión, 65 y 80ml.</t>
  </si>
  <si>
    <t>CC CANAL DE CASTILLA - CANDADO IFAM LAT.K-  20 NÂº 345 (25 UNIDADES)</t>
  </si>
  <si>
    <t>2020 10 2311 625</t>
  </si>
  <si>
    <t>DESTINO: CENTRO CIVICO JOSE MARIA LUELMO / CERRADURA AGA REF.135  C-40 (6 UNIDADES)</t>
  </si>
  <si>
    <t>Suministro de pinturas de todo tipo, disolventes, herramientas de pintos, etc. Retirada según necesidades.</t>
  </si>
  <si>
    <t>MANTENIMIENTO SISTEMA GESTIÓN TCP 3 Y EQUIPO EXPENDEDOR GASOIL DEL SERVICIO DE LIMPIEZA</t>
  </si>
  <si>
    <t>SUMINISTROS CENTROS CÍVICOS PARQUESOL/ PILARICA/ DELICIAS</t>
  </si>
  <si>
    <t>C.I.C. CONDE ANSUREZ  Y C.C. ESGUEVA / ADORNOS NAVIDAD/ PORTAETIQUETAS LLAVERO / GANCHO / ACEITE</t>
  </si>
  <si>
    <t>2020 05 4331 22200</t>
  </si>
  <si>
    <t>Prórroga de contrato general de servicio de telecomunicaciones - Primer semestre de 2020 -Agencia Innovación</t>
  </si>
  <si>
    <t>SUMINISTROS VARIOS PARA:  C.C. PARQUESOL Y C.C. JOSE MARÍA LUELMO</t>
  </si>
  <si>
    <t>SUMINISTRO REPUESTOS PARA REPARACIÓN CONTENEDORES Y PAPELERAS MARCA PLASTIC-OMNIUM (FABRICANTE)</t>
  </si>
  <si>
    <t>Suministro de áridos (arena de machaque, filler, zahorras naturales etc.) mediante retirada según necesidades.</t>
  </si>
  <si>
    <t>2020 11 1361 22200</t>
  </si>
  <si>
    <t>CONTRATO DE SUMINISTRO TELEFONÍA FIJA Y DATOS DESDE EL 1 DE ENERO AL 30 DE JUNIO 2020.SERVICIO DE EXTINCIÓN DE INCENDIOS</t>
  </si>
  <si>
    <t>Suministro de áridos reciclados (especialmente zahorras) y recepción de escombro a granel, retirada según necesidades.</t>
  </si>
  <si>
    <t>INCIPRESA, S.A.</t>
  </si>
  <si>
    <t>SUMINISTRO DE CUCHILLAS PARA HERRAMIENTA DE RESCATE (CIZALLA CU 4050 NCT) DEL SERVICIO DE EXTINCIÓN DE INCENDIOS</t>
  </si>
  <si>
    <t>MOS</t>
  </si>
  <si>
    <t>CONTRATO MENOR PARA SERVICIOS DE ASISTENCIA TÉCNICA Y COORDINACIÓN EN EL EDF DE LA RED EUROCITIES. DEL 12-14 FEBR. 2020</t>
  </si>
  <si>
    <t>Suministro medidor de aislamiento electrico, para corrientes de fuga.</t>
  </si>
  <si>
    <t>REPARTO Y BUZONEO DE 150.000 TRÍPTICOS DE LA ""GUÍA DEL CONTRIBUYENTE 2020""</t>
  </si>
  <si>
    <t>2020 07 1711 22110</t>
  </si>
  <si>
    <t>PRODUCTOS DE HIGIENE Y LIMPIEZA.</t>
  </si>
  <si>
    <t>Publicación de dos páginas en suplemento mensual INNOVA+ El Norte de Castilla en 2020. Acuerdo Marco Inserciones Publ</t>
  </si>
  <si>
    <t>2020 07 1711 22113</t>
  </si>
  <si>
    <t>PRODUCTOS DE ALIMENTACION ANIMAL.</t>
  </si>
  <si>
    <t>REPARACION Y SUMINISTRO DE NEUMATICOS.</t>
  </si>
  <si>
    <t>DIVERSO MATERIAL DE JARDINERIA.</t>
  </si>
  <si>
    <t>MANTENIMIENTO SISTEMAS DE SEGURIDAD DISTINTAS DEPENDENCIAS DE JARDINES.</t>
  </si>
  <si>
    <t>TARIMA KRONO CLEAR WATER OAK / TERMOCEL / PLETINA ACERO INOX // ASOCIACIÓN VECINOS BAILARIN VICENTE ESCUDERO</t>
  </si>
  <si>
    <t>SUMIDERO HIERRO FUNDIDO 300 X 300</t>
  </si>
  <si>
    <t>MANTENIMIENTO DE MAQUINARIA (DUMPER).</t>
  </si>
  <si>
    <t>TUBO REDONDO 1,5 ML. D.100 / CODO REDONDO 45º Ø 100 / ADHESIVO PVC ""EVACUACION"" 250 CC. PINCEL</t>
  </si>
  <si>
    <t>REPARACION DE MAQUINARIA (SEGADORA).</t>
  </si>
  <si>
    <t>TRABAJOS EN VEHICULOS DE JARDINES.</t>
  </si>
  <si>
    <t>REPARACION DE MAQUINARIA (PLATAFORMA).</t>
  </si>
  <si>
    <t>LAVADO DE VEHICULOS.</t>
  </si>
  <si>
    <t>MATERIAL INFORMATICO.</t>
  </si>
  <si>
    <t>AC MARCO EXP V36-2017: CALZADO PARA PERSONAL DE LIMPIEZA VIARIA</t>
  </si>
  <si>
    <t>IMPEROLID  S.L.U.</t>
  </si>
  <si>
    <t>REPARACION CUBIERTA DEL CPM ZONA SUR</t>
  </si>
  <si>
    <t>2020 01 9203 214</t>
  </si>
  <si>
    <t>ACUERDO MARCO REPARACION VEHICULO OFICIAL RENAULT VEL SATIS 3161GFG, R.I.</t>
  </si>
  <si>
    <t>2020 06 3261 22699</t>
  </si>
  <si>
    <t>GUADALUPE GOMEZ LOPEZ</t>
  </si>
  <si>
    <t>SUMINISTRO 300 EJEMPLARES DEL LIBRO ""PERIPLO POR LA GEOMETRÍA DE VALLADOLID"".</t>
  </si>
  <si>
    <t>ACUERDO MARCO EXPTE V.36/2017, LOTE 1: ADAPTADOR GRIFO, BRIDA NYLON 4,8*290MM NEGRA, ALCOTANA, ALAMBRE, DESENCOFRADOR</t>
  </si>
  <si>
    <t>MANTENIMIENTO CONTENEDORES DE HIGIENE FEMENINA.</t>
  </si>
  <si>
    <t>CIGUÑUELA</t>
  </si>
  <si>
    <t>RECARGA Y REVISION DE EXTINTORES.</t>
  </si>
  <si>
    <t>ARIDOS PARA EL SERVICIO DE JARDINES.</t>
  </si>
  <si>
    <t>CORNELLA DE LLOBREGAT</t>
  </si>
  <si>
    <t>2020 04 9331 213</t>
  </si>
  <si>
    <t>ESTIMACIÓN COPIAS FOTOCOPIADORA MESES DE ENERO Y FEBRERO DE 2020.-DPTO. DE PATRIMONIO. MODELO TIPO 6-IR ADV C5540i.</t>
  </si>
  <si>
    <t>MADERAS TRATADAS.</t>
  </si>
  <si>
    <t>EL EJIDILLO VIVEROS INTEGRALES S.L.</t>
  </si>
  <si>
    <t>Acuerdo Marco DE PROVEEDORES. Adquisición de árboles y arbustos para el  proyecto URBAN GreenUP- Intervenciones arbóreas</t>
  </si>
  <si>
    <t>CONTROL CALIDAD INSTALACIÓN FOTOVOLTAICA CC CANAL DE CASTILLA</t>
  </si>
  <si>
    <t>2020 07 1711 203</t>
  </si>
  <si>
    <t>GAM NOROESTE,S.L.U.</t>
  </si>
  <si>
    <t>ALQUILER PLATAFORMA.</t>
  </si>
  <si>
    <t>ARTICULOS DE PINTURA.</t>
  </si>
  <si>
    <t>SUMINISTRO BATERIA ELECTRICA Y ELECTRODOS PARA DESFIBRILADOR UBICADO EN EDIF. SAN BENITO  (*MANT.)</t>
  </si>
  <si>
    <t>ESMELUX ESTANTERÍA RÁPIDA</t>
  </si>
  <si>
    <t>SUMINISTRO ESTANTERIAS DESTINADAS A MEMORIAL REPRESALIADOS *</t>
  </si>
  <si>
    <t>MOSTOLES</t>
  </si>
  <si>
    <t>SUMINISTRO REPUESTOS REPARACIÓN RECOLECTORES (DISTRIBUIDOR ROS ROCA) VEHICULOS Sº LIMPIEZA</t>
  </si>
  <si>
    <t>SUMINISTRO REPUESTOS HIDRÁULICOS REPARACION RECOLECTORES VEHICULOS Sº DE LIMPIEZA (FUERA DEL AC MARCO)</t>
  </si>
  <si>
    <t>2020 06 3231 22602</t>
  </si>
  <si>
    <t>MODIFICACION Y ADAPTACION DE DIPTICO Y CARTEL PARA LA ESCOLARIZACION 20-21</t>
  </si>
  <si>
    <t>SUMINISTRO DE DIPTICOS Y CARTEL  ESCUELAS INFANTILES, SERVIDA EN IMPRENTA MUNICIPAL.</t>
  </si>
  <si>
    <t>ACUERDO MARCO. PANELES LED PARA DEPENDENCIAS DE POLICIA MUNICIPAL.</t>
  </si>
  <si>
    <t>ACUERDO MARCO: SUMINISTRO MATERIAL ELECTRICO E INDUSTRIAL. LOTES 6 Y 12   (*MANTENIMIENTO)</t>
  </si>
  <si>
    <t>COORDINACION, SEGURIDAD Y SALUD LABORAL OBRA IMPERMEABILIZACION TEJADO Y CUBIERTA VERDE MERCADO DEL CAMPILLO</t>
  </si>
  <si>
    <t>2020 11 3111 22199</t>
  </si>
  <si>
    <t>ADQUISICION DE MICROCHIP, CERTIFICADOS, CARTILLAS Y DOCUMENTACION OFICIAL ANIMALES C.M.P.A. -AÑO 2020-</t>
  </si>
  <si>
    <t>10 SUSCRIPCIONES A LA REVISTA MI BIBLITECA PARA LAS BIBLIOTECAS MUNICIPALES</t>
  </si>
  <si>
    <t>MATERIAL DIFUSION DE EVENTOS EDUCATIVOS CON LOS QUE COLABORA LA CONCEJALIA DE EDUCACION, INFANCIA, JUVENTUD E IGUALDAD</t>
  </si>
  <si>
    <t>COPIAS-FOTOCOPIADORA CANON C55401 MODEL XMF 04638_2020_SERVICIO OCUPACIÓN VÍA PÚBLICA</t>
  </si>
  <si>
    <t>2020 01 9312 203</t>
  </si>
  <si>
    <t>ALQUILER FOTOCOPIADORA , INTERVENCION Y CONTABILIDAD, NOVIEMBRE-DICIEMBRE/2019</t>
  </si>
  <si>
    <t>2020 03 9241 203</t>
  </si>
  <si>
    <t>PRORROGA CONTRATO SMA.IMPR.Y FOTOCS. (EXP.SE-PC 28/217).- SECRETª.EJECUTª.Y SERV.MA.(GE/3948)CONT.01/01 A 07/02/2020.</t>
  </si>
  <si>
    <t>ALQUILER FOTOCOPIADORA NUMERO XVD04865 DE INTERVENCION GENERAL. ENERO.</t>
  </si>
  <si>
    <t>CONTROL DE CALIDAD. SERVICIOS VINCULADOS AL CONTRATO DE CONSERVACION DE EDIFICIOS DEMANIALES Y ENCARGADOS POR SERV. EDUC</t>
  </si>
  <si>
    <t>2020 08 1341 203</t>
  </si>
  <si>
    <t>ALQUILER FOTOCOPIADORA_CANON C55401 MODEL XVD02575_2020_CENTRO MOVILIDAD URBANA</t>
  </si>
  <si>
    <t>ALQUILER FOTOCOPIADORA_CANON C55401 MODEL XMF04638_2020_SERVICIO OCUPACIÓN VÍA PÚBLICA</t>
  </si>
  <si>
    <t>AC MARCO EXP V36-2017: DETECTORES MAGNETICOS REPARACION RECOLECTORES VEHICULOS DEL Sº DE LIMPIEZA</t>
  </si>
  <si>
    <t>ACUERDO MARCO. SUSTITUCIÓN BATERIAS Y COMPROBACIÓN SAI APC 1500 POLICIA.</t>
  </si>
  <si>
    <t>SUMINISTRO DE PAPEL PARA LA IMPRENTA MUNICIPAL PARA REALIZAR TRABAJOS DE BIBLIOTECAS MUNICIPALES.</t>
  </si>
  <si>
    <t>CONTROL CALIDAD INSTALACIÓN FOTOVOLTAICA CASA CONSISTORIAL</t>
  </si>
  <si>
    <t>PINTURA , DISOLVENTE, BARNIZ PARA EL CPM DELICIAS- DURACION 1 DIA</t>
  </si>
  <si>
    <t>TEKNOSERVICE S.L.</t>
  </si>
  <si>
    <t>CONTRATACIÓN DEL SUMINISTRO DE EQUIPAMIENTO INFORMÁTICO, LOTE 3</t>
  </si>
  <si>
    <t>BOLLULLOS DE LA MITACION</t>
  </si>
  <si>
    <t>MONITOR LED SAMSUNG PARA EL AULA DE INFORMATICA DEL CPM HUERTA DEL REY- DURACION 1 DIA</t>
  </si>
  <si>
    <t>REPARACIONES MAQUINAS VOLVO DEL SERVICIO LIMPIEZA (CONCESIONARIO OFICIAL DE LA MARCA)</t>
  </si>
  <si>
    <t>2020 10 2313 22699</t>
  </si>
  <si>
    <t>PATROCINIO CAMPAÑA -JUGUETE SOLIDARIO- SENSIBILIZAR A MENORES DE VALLAD.S/SITUAC.POBREZA DE OTROS MENORES DE LA CIUDAD</t>
  </si>
  <si>
    <t>COMERCIAL DANIEL SASTRE, S.L.</t>
  </si>
  <si>
    <t>REPARACION RESISTENCIA TERMO DEL CPM PTE, COLGANTE- DURACION 1 DIA</t>
  </si>
  <si>
    <t>SUSCRIPCION DE REVISTAS eMPRENDEDORES, CASA DIEZ Y  ELLE DECORATION PARA LAS BIBLIOTECAS MUNICIPALES. 1 AÑO.</t>
  </si>
  <si>
    <t>REPARACIONES DE EQUIPOS PESAJE Y GPS VEHICULOS Sº LIMPIEZA (EMPRESA INSTALADORA EQUIPOS)</t>
  </si>
  <si>
    <t>SAN ESTEBAN DE LITERA</t>
  </si>
  <si>
    <t>PROPUESTA DE GASTO FOTOCOPIADORA 2020 PROGRAMA MIXTO VALLADOLID CUIDA III</t>
  </si>
  <si>
    <t>ACUERDO MARCO: SUMINISTRO MATERIALES DE CERRAJERIA. LOTE 8 (*MANTENIMIENTO)</t>
  </si>
  <si>
    <t>ACUERDO MARCO, REPUESTOS PARA MAQUINARIA Y OTROS.</t>
  </si>
  <si>
    <t>ACUERDO MARCO, EXPTE V.36/2017. LOTE 8: PILA BOTON CR 1632 VARTA LITIO, PUNTA PLANA 5.5x0.8 BAHCO 5, BOMBILLA TESA</t>
  </si>
  <si>
    <t>CAMISETAS, GORRAS Y PAÑOLETAS PARA LAS ACTIVIDADES DE YOGA, TAICHI, MARCHA A PIE.. DE LOS CPM- DURACION 1 DIA</t>
  </si>
  <si>
    <t>POSTES SEPARADORES, 4 UNIDADES PARA EL E.MAYORES PARQUESOL- DURACION 1 DIA</t>
  </si>
  <si>
    <t>REPOSICION DESTRUCTORAS DE DOCUMENTACION SENSIBLE PARA CEAS Y SERVICIOS CENTRALES DE INTERV.SOCIAL</t>
  </si>
  <si>
    <t>SUMINISTRO DE PINTURA PARA COLEGIOS PUBLICOS SOLICITADA POR EL CENTRO DE MANTENIMIENTO DE VALLADOLID. 1 AÑO</t>
  </si>
  <si>
    <t>ALQUILER Y MANTENIMIENTO DE EQUIPOS IMPRESION Y FOTOCOP.COMEDOR SOCIAL DE 8 FEB 20 A 7 FEB 21</t>
  </si>
  <si>
    <t>LUBERR,S.L</t>
  </si>
  <si>
    <t>REPARACIÓN DE BOMBA GRUDFOS DEL SERVICIO DE EXTINCIÓN DE INCENDIOS.</t>
  </si>
  <si>
    <t>SEGURIDAD Y SALUD CONTRATO SEÑALIZACION VIAL LOTE 1</t>
  </si>
  <si>
    <t>CONTRATO SUMINISTRO GAS NATURAL CFE JACINTO BENAVENTE PARA EL AÑO 2020 Y HASTA SEPTIEMBRE 2021</t>
  </si>
  <si>
    <t>2020 03 9241 22602</t>
  </si>
  <si>
    <t>PUBLICIDAD EXPOSICIONES 2020</t>
  </si>
  <si>
    <t>LA VALCUEVA</t>
  </si>
  <si>
    <t>CONTROL CALIDAD DEL SOMBREAMIENTO ( PERSIANAS GRADUABLES) EN CARPINTERIA DE FACHADA DEL CPM JOSE LUIS MOSQUERA</t>
  </si>
  <si>
    <t>PUBLICIDAD MUESTRAS 2020 TEATRO VECINAL Y CULTURA TRADICIONAL</t>
  </si>
  <si>
    <t>2020 11 1321 212</t>
  </si>
  <si>
    <t>SUMINISTRO Y MONTAJE CANALETA EN GARAJE DEPENDENCIAS DISTRITO 4º. POLICIA.</t>
  </si>
  <si>
    <t>ACUERDO MARCO, EXPTE V.014/2015, LOTE 7:  LIMA PLANA STIHL PORTALIMAS MULT. 0814 252 3001, STIHL LIMA MAQUINA MOTOSIERRA</t>
  </si>
  <si>
    <t>ALQUILER DE MAQUINARIA.</t>
  </si>
  <si>
    <t>MATAPOZUELOS</t>
  </si>
  <si>
    <t>AJUSTE CONTRATO SUMINISTRO ELECTRICO PARA EL CENTRO DE FORMACION DE EMPLEO JACINTO BENAVENTE 2020.</t>
  </si>
  <si>
    <t>MANTENIM. INSTAL. CALEFACCIÓN C. CONSISTORIAL; IMPREN.; S. LABORAL Y PARQUE LAS ERAS. LOTE 1 DE 01/01/2020 A 30/06/2020*</t>
  </si>
  <si>
    <t>MANTENIMIENTO INSTALACIONES CALEFACCION-CLIMATIZACION EDIF. SAN BENITO. LOTE 2 DEL 01/01/2020 AL 30/06/2020 (*MANT.)</t>
  </si>
  <si>
    <t>CONTRATO MANTENIMIENTO CLIMATIZACION EDIF. SAN AGUSTIN (ARCHIVO) LOTE 3. DEL 01/01/2020 AL 30/06/2030 (*MANT.)</t>
  </si>
  <si>
    <t>SEMIC S.A.</t>
  </si>
  <si>
    <t>CONTRATACIÓN DEL SUMINISTRO DE EQUIPAMIENTO INFORMÁTICO, LOTE 2</t>
  </si>
  <si>
    <t>ACUERDO MARCO, EXPTE V.36/2017, LOTE 8: LAMPARA HALOGENA  400W 118MM OSRAM ( TOTAL 2 UNIDADES )</t>
  </si>
  <si>
    <t>CONTRATO MANTENIMIENTO INSTALACIONES VARIAS EN EDIF. SANTA ANA. LOTE 4. DEL 01/01/2020 AL 30/06/2020 (*MANT.)</t>
  </si>
  <si>
    <t>ACUERDO MARCO, TRABAJOS EN VEHICULO 515-KFV.</t>
  </si>
  <si>
    <t>CONTRATO MANTENIMIENTO EQUIPOS AIRE ACONDICIONADO VARIOS EDIF. MUNICIPALES LOTE 5. DEL 01/01/2020 AL 30/06/2020 (*MANT.)</t>
  </si>
  <si>
    <t>SUMINISTRO DE REPUESTOS PARA REPARACIÓN VEHICULOS DEL Sº DE LIMPIEZA</t>
  </si>
  <si>
    <t>VALV.FREGADERO C/REBOSADERO 70-1 1/2"" 40 / ALARGADERA UNA BOCA HEMBRA 1 1/2"" T.40</t>
  </si>
  <si>
    <t>SERV. MANTEN. INSTALAC. VARIAS EN EDIF. STA ANA. LOTE 4, DICIEMBRE/2019 (Existía saldo en documento AD Ref.22019004584)*</t>
  </si>
  <si>
    <t>2020 09 3341 22602</t>
  </si>
  <si>
    <t>PLAN SECRETO, S.L.</t>
  </si>
  <si>
    <t>CONTRATO MENOR DE PATROCINIO DEL CORTO TITULADO ""OGRO""  ENERO-ABRIL 2020</t>
  </si>
  <si>
    <t>2020 02 1501 22706</t>
  </si>
  <si>
    <t>FERNANDO JOSÉ FUENTES  SANTAMARTA</t>
  </si>
  <si>
    <t>DISEÑO Y MAQUETACIÓN DE PLACAS GRABADAS PARA MEMORIAL EN EL CEMENTERIO DEL CARMEN</t>
  </si>
  <si>
    <t>Suministro e instalación de stores polyscreen 155x145 en CEAS Centro</t>
  </si>
  <si>
    <t>2020 02 9332 22699</t>
  </si>
  <si>
    <t>SUMINISTRO PERSIANAS TIPO VENECIANA PARA OFICINAS DEL DPTO. DE PATRIMONIO EN CASA CONSISTORIAL  (*MANTENIMIENTO)</t>
  </si>
  <si>
    <t>SUMINISTRO DE PLACAS ROTULADORAS DE LAS VIAS PUBLICAS - AÑO 2020</t>
  </si>
  <si>
    <t>CONTRATO SERVICIO MANTENIMIENTO INSTALAC. DE CONTROL DE ACCESOS EN EDIF. SAN AGUSTIN (ARCHIVO) AÑO/2020.  (*MANT.)</t>
  </si>
  <si>
    <t>BUZONEO DE CARTAS - AÑO 2020</t>
  </si>
  <si>
    <t>ROPER MADRID S.L.</t>
  </si>
  <si>
    <t>Revisión obligatoria en periodo de garantia de 7 puertas mecanizadas en el Parque Vias Públicas de C/ Títulos, 51. (SEPI</t>
  </si>
  <si>
    <t>DAGANZO DE ARRIBA</t>
  </si>
  <si>
    <t>SERVICIO CONCILIACIÓN FAMILIAR EN EL CENTRO MUNICIPAL DE LA IGUALDAD MES DE ENERO 2020.</t>
  </si>
  <si>
    <t>SUMINISTROS FONTANERIA PARA CENTROS CÍVICOS</t>
  </si>
  <si>
    <t>VALDELAFUENTE</t>
  </si>
  <si>
    <t>MATERIAL SANITARIO PARALA REALIZACIÓN DE LOS CURSOS DEL CENTRO DE FORMACION PARA EL EMPLEO EN  2020</t>
  </si>
  <si>
    <t>Inserción publicitaria en suplemento de EL MUNDO DE VALLADOLIDcon motivo del congreso SOMOS Castilla y León. Febr.2020</t>
  </si>
  <si>
    <t>MANTENIMIENTO INST. TÉRMICAS EDIFICIOS POLICIA DIC. 2019. ARTº 26.2.B   R.D. 500/90.</t>
  </si>
  <si>
    <t>CONTROL DE CALIDAD EN OBRA DE REPARACIÓN DEL TÚNEL PEATONAL DE VADILLOS.-</t>
  </si>
  <si>
    <t>ACUERDO MARCO: SUMINISTRO MATERIALES DE CERRAJERÍA. LOTE 8 (*MANTENIMIENTO)</t>
  </si>
  <si>
    <t>IMPRESION Y PLEGADO DE CARTAS, DOCUMENTOS Y NOTIFICACIONES 2020</t>
  </si>
  <si>
    <t>SUMINISTROS FONTANERIA (CC BAILARÍN VICENTE ESCUDER / CEAS CENTRO)</t>
  </si>
  <si>
    <t>Suministro hormigones y morteros  varias dosificaciones,retirados de planta con camión municipal u hormigonera proveedor</t>
  </si>
  <si>
    <t>AC MARCO EXP V36-2017: SUMINITRO ELEMENTOS DE CERRAJERIA PARA LIMPIEZA VIARIA</t>
  </si>
  <si>
    <t>SUMINISTRO DE MATERIALES PLÁSTICOS SINGULARES NECESARIOS PARA EL SERVICIO.</t>
  </si>
  <si>
    <t>CONTRATO MANTENIMIENTO LIMPIEZA ZONAS VERDES, JARDINERÍA. LOTE 5</t>
  </si>
  <si>
    <t>PRORROGA CONTRATO SERVICIO MANTENIMIENTO LIMPIEZA PARQUE LAS ERAS.  AÑO 2020 (*MANT.)</t>
  </si>
  <si>
    <t>PRORROGA CONTRATO SERVICIO MANTENIMIENTO LIMPIEZA NAVE SOTO DE MEDINILLA.  AÑO 2020  (*MANT.)</t>
  </si>
  <si>
    <t>ADQUISICIÓN DE PAPEL PARA IMPRENTA MUNICIPAL ELABORACIÓN FORMULARIOS PARA POLICIA.</t>
  </si>
  <si>
    <t>ALQUILER FOTOCOPIADORAS URBANISMO HASTA FIN CONTRATO</t>
  </si>
  <si>
    <t>ACUERDO MARCO. SUMINISTRO CERRADURAS, COPIAS DE LLAVE, ETC. PARA POLICÍA.</t>
  </si>
  <si>
    <t>ACUERDO MARCO, EXPTE V.36/2017, LOTE 8: TELA PLASTICO TRANS 4M (M.LINEAL) 120M G/600 (10 UNIDADES)</t>
  </si>
  <si>
    <t>AMAESTRAMIENTOS ESPECIALES DE LLAVES PARA EL SERVICIO DE POLICIA.</t>
  </si>
  <si>
    <t>ADQUISICIÓN DE ELECTRODOS PARA DESFIBRILADORES DE POLICÍA.</t>
  </si>
  <si>
    <t>ACUERDO MARCO. MATERIAL FERRETERIA PARA DEPENDENCIAS POLICÍA.</t>
  </si>
  <si>
    <t>ACUERDO MARCO, COPIAS DE LLAVE.</t>
  </si>
  <si>
    <t>AC MARCO EXP V36-2017: MATERIALES DE CERRAJERIA PARA LIMPIEZA VIARIA</t>
  </si>
  <si>
    <t>ACUERDO MARCO EXPTE V.36/2017, LOTE 8: TORNILLO DIN 571 6.8 BARRAQUERO 8X120MM (12 UD), TACO FISCHER SX 12 NYLON (12 UD)</t>
  </si>
  <si>
    <t>SUMINISTROS FONTANERIA - C.C DELICIAS, C.C EL EMPECINADO, C.C CAMPILLO</t>
  </si>
  <si>
    <t>ACUERDO MARCO, ELEMENTOS DE RIEGO.</t>
  </si>
  <si>
    <t>CC ZONA ESTE - ORKLI-LLAVE TERMOSTAT/ JUNTA AMIANTO RADIADOR/ PRESTO CABEZA URINARIO/ PRESTO PISTÓN</t>
  </si>
  <si>
    <t>SERVICIO DE LIMPIEZA PARA COMEDOR SOCIAL AÑO 2020</t>
  </si>
  <si>
    <t>AC MARCO EXP V36-2017: SUMINISTROS PARA LIMPIEZA VIARIA</t>
  </si>
  <si>
    <t>2020 11 1631 634</t>
  </si>
  <si>
    <t>SUSTITUIR MOTOR (RECONSTRUIDO) EN VEHICULO 3855 GLG DEL S. DE LIMPIEZA VIARIA</t>
  </si>
  <si>
    <t>SUMINISTRO MATERIAL DIVERSO PARA EL CENTRO DE FORMACION PARA EL EMPLEO ( SIN PROYECTO)- DURACION 1 DIA</t>
  </si>
  <si>
    <t>PEQUEÑAS REPARACIONES EN LAVADERO DE VEHÍCULOS DE POLICÍA.</t>
  </si>
  <si>
    <t>Control de Calidad. LOTE 2 - CONTRATO  DE OBRAS DE CUBIERTA VEGETAL EN MERCADO CAMPILLO- Proyecto URBAN GreenUP-</t>
  </si>
  <si>
    <t>PROPUESTA DE GASTO FOTOCOPIADORA 2020 PROGRAMA MIXTO TURISMO VALLADOLID</t>
  </si>
  <si>
    <t>2020 01 9201 213</t>
  </si>
  <si>
    <t>Fotocopias de toda Secretaría General mes enero de 2020.</t>
  </si>
  <si>
    <t>AC MARCO EXP V36-2017: SUMINISTRO MATERAILES PARA EQUIPO QUITAPINTADAS PARA LIMPIEZA VIARIA</t>
  </si>
  <si>
    <t>FERNANDO MARTINEZ  BERMEJO</t>
  </si>
  <si>
    <t>SUMINISTRO MATERIAL PARA GALERIA DE TIRO DESTINADO A LOS ALUMNOS EN PRÁCTICAS.</t>
  </si>
  <si>
    <t>ALQUILER FOTOCOPIADORA NUMERO XVD04868 DE DEPARTAMENTO DE CONTABILIDAD. ENERO</t>
  </si>
  <si>
    <t>2020 10 2412 214</t>
  </si>
  <si>
    <t>DIAGNOSIS: VEHÍCULO FORD TRANSIT 0394 CCX - NO ABRE BIEN EL MANDO DEL CENTRO DE FORMACION PARA EL EMPLEO- DURACION 1 DIA</t>
  </si>
  <si>
    <t>ELEMENTOS CORRECTIVOS EN INSTALACIONES EXISTENTES ( ASCENSORES).</t>
  </si>
  <si>
    <t>AC MARCO EXP V36-2017: SUMINISTRO MATERIALES PARA LIMPIEZA VIARIA</t>
  </si>
  <si>
    <t>TRABAJOS EN HORMIGÓN CASTILLA, S.L.</t>
  </si>
  <si>
    <t>Fabricación y elaboración de 1.574 Kg de ferralla en 012 y 016mm. cortada y armada, sin transporte ni montaje.</t>
  </si>
  <si>
    <t>VALLADOLIS</t>
  </si>
  <si>
    <t>AJUSTE SUMINISTRO ELECTRICIDAD PARA EL CENTRO DE FORMACION PARA EMPLEO DURANTE 2020.</t>
  </si>
  <si>
    <t>AUTORIZA SUMINISTRO JABÓN ESPECÍFICO LIMPIEZA RESTOS TINTA OFFSET PARA MANOS PERSONAL IMPRENTA</t>
  </si>
  <si>
    <t>AC MARCO EXP 36-2017: SUMINISTRO MATERIALES PARA LIMPIEZA VIARIA</t>
  </si>
  <si>
    <t>2020 08 1532 22606</t>
  </si>
  <si>
    <t>ALINER CONSULTORES, S.L.</t>
  </si>
  <si>
    <t>Formación para 6 trabajadores del Servicio de Espacio Público en recurso preventivo nivel básico con duración de 60 h.</t>
  </si>
  <si>
    <t>RIVAS VACIAMADRID</t>
  </si>
  <si>
    <t>2020 07 1701 213</t>
  </si>
  <si>
    <t>Mantenimiento del ascensor en Casa del Barco-edificio anexo. 01.01 - 31.12.2020.</t>
  </si>
  <si>
    <t>PROPUESTA GASTO FOTOCOPIADORA 2020 SIN PROYECTO</t>
  </si>
  <si>
    <t>El mantenimiento preventivo de los equipos de climatización del Edificio Anexo a Casa del Barco. 01.01-31.12.2020.</t>
  </si>
  <si>
    <t>2020 10 2311 22706</t>
  </si>
  <si>
    <t>CTTO DE ASESORAMIENTO DE DCHO DE FAMILIA Y LEY DE 2ª OPORTUNIDAD 2020-2021 HASTA ABRIL 2022</t>
  </si>
  <si>
    <t>SERVICIO DE MANTEN. PREVENTIVO Y CORREC.DE INSTALAC. FOTOVOLTACICAS. LOTE2 // MES DICIEMBRE 2019</t>
  </si>
  <si>
    <t>SERVICIO DE MANTEN. PREVENTIVO Y CORRECTIVO DE INSTALAC. FOTOVOLTAICAS / LOTE 1/ MES DICIEMBRE 2019</t>
  </si>
  <si>
    <t>2020 07 1701 22110</t>
  </si>
  <si>
    <t>Productos de limpieza, papel y jabón para uso del personal en baños del edificio Casa del Barco y anexo. 01.01-31.12.20.</t>
  </si>
  <si>
    <t>SUMINISTRO DE MATERIAL - PROGRAMA MIXTO FORMAC.Y EMPLEO  PARQUES Y JARDINES - NºEXP.47/0001/2019- DURACION 1 DIA</t>
  </si>
  <si>
    <t>2020 10 2316 22799</t>
  </si>
  <si>
    <t>PRORROGA CTTO TALLERES SENSIBILIZACION LOTE 3: FORMACION INTERCULTURAL EN CENTROS ESCOLARES DEL 1 ENERO AL 30 DE MAYO 20</t>
  </si>
  <si>
    <t>2020 01 9312 213</t>
  </si>
  <si>
    <t>ESTIMACION REALIZACION COPIAS FOTOCOPIADORA XVD04865 DE LA OFICINA DE INTERVENCION GENERAL. HASTA 7 DE FEBRERO DE 2020</t>
  </si>
  <si>
    <t>2020 06 2315 22611</t>
  </si>
  <si>
    <t>IMPRESIÓN DE SOPORTES PUBLICITARIOS (MUPPIS, ROLL-UP...) PARA EL SERVICIO DE IGUALDAD E INFANCIA.</t>
  </si>
  <si>
    <t>IMPRESIÓN DE SOPORTES PUBLICITARIOS (DÍPTICOS, CARTELES...) A TRAVÉS DE IMPRENTA MUNICIPAL. AÑO 2020.</t>
  </si>
  <si>
    <t>2020 11 1361 22699</t>
  </si>
  <si>
    <t>MANTENIMIENTO, REPARACIONES LAMPARA PH GENIE 14W/865 / TASA ECORAEE (20) // CPM RONDILLA- DURACION 1 DIA</t>
  </si>
  <si>
    <t>2020 10 2312 22001</t>
  </si>
  <si>
    <t>91 SUSCRIPCIONES DE EL NORTE E CASTILLA PARA TODOS LOS CPM DURANTE 2020</t>
  </si>
  <si>
    <t>SERVICIO DE LIMPIEZA PARA CAI AÑO 2020</t>
  </si>
  <si>
    <t>CONTRATO MANTENIMIENTO SISTEMA CONTRA INCENDIOS DE CÚPULA DEL MILENIO (UN AÑO)</t>
  </si>
  <si>
    <t>IMPRESIÓN DE VARIOS SOPORTES PUBLICITARIOS A TRAVÉS DE IMPRENTA MUNICIPAL DURANTE EL AÑO 2020.</t>
  </si>
  <si>
    <t>REGLETA  OBO 74CE BL / LAMPARA LED PH  / TASA ECORAEE / ARO EMP //CC CASA CUNA-CC J.L.MOSQUERA. MARTIN LUTER.</t>
  </si>
  <si>
    <t>SUSCRIPCIÓN ANUAL ACCESIO AL FICHERO DE CARGO DE LAS ADMINISTRACIONES</t>
  </si>
  <si>
    <t>2020 10 2311 212</t>
  </si>
  <si>
    <t>MODIFICACION INST.GAS EXISTENTE Y SUSTITUCION DE REGULADOR EN VIVIENDA VINOS DE RUEDA22, 3ºM</t>
  </si>
  <si>
    <t>TECNO VALLADOLID,S.L.</t>
  </si>
  <si>
    <t>REPARACION DE CALDERA BAXIROCA EN VIVIENDA PASEO ARCO DE LADRILLO 75,1ºD</t>
  </si>
  <si>
    <t>SUSTITUCION TERMOSTATO DE AMBIENTE + DESPLAZAMIENTO + MANO DE OBRA VIVIENDA PSO.ARCO LADRILLO-75,1ºD</t>
  </si>
  <si>
    <t>MANTENIMIENTO DE SISTEMAS DE SEGURIDAD Y VIDEO VIGILANCIA DE LOS CENTROS DEPENDIENTES DE INTERV.SOCIAL DURANTE 2020</t>
  </si>
  <si>
    <t>CESAR LAHOZ SERRANO</t>
  </si>
  <si>
    <t>SUMINISTRO A IMPRENTA DE LÍQUIDO REGENERADOR DE PLANCHAS. AÑO 2020</t>
  </si>
  <si>
    <t>LOS ROZAS</t>
  </si>
  <si>
    <t>FRANYAL, S.L.</t>
  </si>
  <si>
    <t>PEÑAFIEL</t>
  </si>
  <si>
    <t>EXPTE. SE 81/2019. CONTRATO DE OBRAS DE AMPLIACION DE LA EIM EL TOBOGAN Y ADECUACION DE ASEOS. ESTUDIO SEGURIDAD Y SALUD</t>
  </si>
  <si>
    <t>2020 07 1701 22706</t>
  </si>
  <si>
    <t>CASA COLEGIO MAYOR MENENDEZ PELAYO PROVINCIA DE ESPAÑA</t>
  </si>
  <si>
    <t>Coordinación y desarrollo de la Red de Huertos Urb. hasta formalziación del contrato Expte. V.25/2020.  01.01-15.04.2020</t>
  </si>
  <si>
    <t>PRORROGA CONTRATO TELECOMUNICACIONES C. JACINTO BENAVENTE HASTA JUNIO DE 2020</t>
  </si>
  <si>
    <t>COORD.SEGURIDAD Y SALUD DE LOS LOTES 1 Y 2 DE LA REFORMA Y ADECUACION DEL CPM DELICIAS Y SU JARDIN</t>
  </si>
  <si>
    <t>CONTROL CALIDAD CONVERSIÓN INSTALACIONES FOTOVOLTAICAS A BALANCE NETO</t>
  </si>
  <si>
    <t>TE BATERIA H-H-M PVC COL.EL.1"" PROFES (4 UNIDADES)PARA EL CENTRO DE FORMACION PARA EL EMPLEO- CURSO DE JARDINES- DURACIO</t>
  </si>
  <si>
    <t>2020 11 3111 203</t>
  </si>
  <si>
    <t>FOTOCOPIADORAS CASA DEL BARCO DEL 1 ENERO AL 7 DE FEBRERO DE 2020</t>
  </si>
  <si>
    <t>ELENA TORIBIO  RODRIGUEZ</t>
  </si>
  <si>
    <t>TALLERES DE BIENESTAR Y EMPODERAMIENTO EN EL CENTRO MUNICIPAL DE LA IGUALDAD HASTA EL MES DE ABRIL 2020.</t>
  </si>
  <si>
    <t>CONTRATO MANTENIMIENTO CENTRO TRANSFORMACION DEL VIVERO DE RENEDO.</t>
  </si>
  <si>
    <t>2020 07 1701 22799</t>
  </si>
  <si>
    <t>ERRE ESE 2012, S.L.</t>
  </si>
  <si>
    <t>Elaboración de la Agenda Urbana 2030.  Duración 6 meses.</t>
  </si>
  <si>
    <t>SERVICIO DE MONITOR EN EL CENTRO MUNICIPAL DE LA IGUALDAD PARA CONCILIAR LA VIDA FAMILIAR. DE FEBRERO A DICIEMBRE 2020.</t>
  </si>
  <si>
    <t>MANTENIMIENTO JARDIN DEL CPM RONDILLA Y DELICIAS  DURANTE 2020</t>
  </si>
  <si>
    <t>SUMINISTRO CABLE USB 2.0 MICRO (PROG.MIXTO FORMAC.Y EMPLE. VALLADOLID CUIDA III EXP.47/0014/2019 ) DURACION 1 DIA</t>
  </si>
  <si>
    <t>SUMINISTRO DE 6 CONTENEDORES CARGA LATERAL GRIS 2400L</t>
  </si>
  <si>
    <t>2020 11 3111 22700</t>
  </si>
  <si>
    <t>PRORROGA CONTRATO LIMPIEZA DEPENDENCIAS CENTRO CANINO AÑO 2020 - EXPTE. 19/2018 - LOTE 3</t>
  </si>
  <si>
    <t>AC MARCO EXP. V36-2017: SUMINISTROS PARA LIMPIEZA VIARIA</t>
  </si>
  <si>
    <t>ACUERDO MARCO. SUMINISTRO MATERIAL ELECTRICO MANTENIMIENTO POLICÍA.</t>
  </si>
  <si>
    <t>2020 11 4315 22700</t>
  </si>
  <si>
    <t>PRORROGA CONTRATO LIMPIEZA DEPENDENCIAS OMIC AÑO 2020 - EXPTE.19/2018 - LOTE 3</t>
  </si>
  <si>
    <t>PRORROGA CONTRATO LIMPIEZA DEPENDENCIAS CONSULTORIO PINAR ANTEQUERA AÑO 2020 - EXPTE. 19/2018 - LOTE 3</t>
  </si>
  <si>
    <t>Cuaderno A4. Encuadernación rústica fresada de 40 págs., 20 hojas en blanco grabado a color en portada y contrap.</t>
  </si>
  <si>
    <t>MARGARITA GARCIA ALVAREZ</t>
  </si>
  <si>
    <t>Dirección facultativa del derribo de inmueble en ruina inminente en calle Monegros nº 19 y vallado del solar</t>
  </si>
  <si>
    <t>CONTROL CALIDAD DE LA RENOVACION VENTANAS DEL LOTE 2 DEL CPM RIO ESGUEVA</t>
  </si>
  <si>
    <t>SERVICIO MANTENIMIENTO ASCENSOR EDIF. SALUD LABORAL (SERV. MEDICO)  AÑO/2020  (*MANT.)</t>
  </si>
  <si>
    <t>RECAUCHUTADO DE NEUMATICOS PARA VEHICULOS DE C. MANTENIMIENTO  (*MANT.)</t>
  </si>
  <si>
    <t>GESTIÓN TÉCNICA Y ADMINISTRATIVA AUDITORIA DE CALIDAD POLICÍA 2020.</t>
  </si>
  <si>
    <t>2020 10 2316 22616</t>
  </si>
  <si>
    <t>IMPRESION CARTELES/VOLANTINAS/LIBRETAS DEL CONGRESO DE MIGRACIONES HUMANAS Y REFUGIO. 27-29 FEBRERO 2020</t>
  </si>
  <si>
    <t>ACUERDO MARCO_7614GSB:ACEITE,FILTRO DE ACEITE ,PASTILLAS DEL, RUEDAS TRASERAS , PASTILLAS DELANTERAS Y ALFOMBRILLAS.</t>
  </si>
  <si>
    <t>SERV.REPARTO DE DOCUMENTACION ENTRE CAI-SERVICIOS CENTRALES. XVII SEMANA INTERCULTURAL 2020</t>
  </si>
  <si>
    <t>Contrato de Seguridad  y alarmas de la Casa del Barco y Edificio Anexo, 01 - 31 /2020.</t>
  </si>
  <si>
    <t>CALEFACT SYP TLS-501 220V / LAMPARA  PH PL-S / TASA ECORAEE / CONMUTADOR - CENTROS CÍVICOS DE PARTICIPACIÓN CIUDADANA</t>
  </si>
  <si>
    <t>CUELGA FACIL PARA EL  - CURSOS DE VALLADOLID CUIDA III DEL  CENTRO DE FORMACIÓN JACINTO BENAVENTE- DURACION 1 DIA</t>
  </si>
  <si>
    <t>MATERIALES PARA EL PROG.MIXTO FORMAC.Y EMPLE. CURSO TURISMO/ EXP.47/0014/2019 - DURACION 1 DIA</t>
  </si>
  <si>
    <t>ACUERDO MARCO EXP. V.14-2015: REPRACION EN MOTOR VEHICULO 0755DWR DEL SERVICIO DE LIMPIEZA</t>
  </si>
  <si>
    <t>MATERIAL  PARA EL CURSO DE TURISMO DEL CENTRO DE FORMACION- DURACION 1 DIA</t>
  </si>
  <si>
    <t>AC MARCO EXP V14-2015: REPARACION DIRECCIÓN EJE TRASERO VEHICULO 4743BXD DEL SERVICIO DE LIMPIEZA</t>
  </si>
  <si>
    <t>AC MARCO EXP V14-2015: REPARACION EN MOTOR DE VEHICULO 0774 DWR DEL Sº DE LIMPIEZA</t>
  </si>
  <si>
    <t>PAVIMENTOS TORDESILLAS, S.L.</t>
  </si>
  <si>
    <t>Extensión y fratasado de hormigón en solera del centro de fabricación de asfalto fundido en nuevas instalaciones SEPI.</t>
  </si>
  <si>
    <t>TORDESILLAS</t>
  </si>
  <si>
    <t>ADQUISICIÓN DE MOBILIARIO CON DESTINO AL DEPARTAMENTO DE CONTABILIDAD (15 SILLONES DE TRABAJO Y 6 SILLAS CONFIDENTE).</t>
  </si>
  <si>
    <t>AC MARCO EXP V14-2015: REPARACION EN CAJA CAMBIOS VEHICULO 6644CYY DEL Sº D ELIMPIEZA</t>
  </si>
  <si>
    <t>REPARACION SISTEMA DE PESAJE DE VEHICULO 4178JDZ (Sº LIMPIEZA) SUSTITUYENDO CÉLULA FLECTOR</t>
  </si>
  <si>
    <t>CONTRATO MENOR MANTENIMIENTO DE ALARMA CENTRO DE FORMACION DE EMPLEO JACINTO BENAVENTE 2020.</t>
  </si>
  <si>
    <t>CONTRATO MENOR MANTENIMIENTO DE ALARMAS DEL CENTRO FORMACION DE EMPLEO JACINTO BENAVENTE 2020.</t>
  </si>
  <si>
    <t>RECTIFICADOS CARRION, S.A.</t>
  </si>
  <si>
    <t>REPARACIÓN EN CULATA DE VEHICULO 1526DZM</t>
  </si>
  <si>
    <t>2020 10 2312 22615</t>
  </si>
  <si>
    <t>DOMINIO, ALOJAMIENTO Y ACTUALIZACIONES DE CONTENIDOS DE LA WEB Valladolidsindrogas.net DURANTE 2020</t>
  </si>
  <si>
    <t>CONSUMOS FOTOCOPIADORA CONCEJALÍA Y SECRETARÍA EJECUTIVA DEL ÁREA DE SEGURIDAD Y MOVILIDAD (01-01-2020 AL 07-02-2020)</t>
  </si>
  <si>
    <t>PROPUESTA DE GASTO FOTOCOPIADORA 2020 PROGRAMA MIXTO PINTURA DECORATIVA II</t>
  </si>
  <si>
    <t>AC MARCO EXP V14-2015: SUSTITUIR VÁLVULA SECADORA VEHÍCULO 4459KLP DEL Sº DE LIMPIEZA</t>
  </si>
  <si>
    <t>PRORROGA SERV.INTEGRAL DE FOTOCOPIADO- SECRETARIA EJECUTIVA Y CONCEJALIA-DIRECCION AREA SERVICIOS SOCIALES-2020</t>
  </si>
  <si>
    <t>AC MARCO EXP V14-2015: REPUESTSO REPARACION VEHCIULOS DEL LIMPIEZA VIARIA</t>
  </si>
  <si>
    <t>AC MARCO V14-2015: SUSTITUIR SENSOR NOX EN VEHICULO 4223 JDZ DEL Sº DE LIMPIEZA</t>
  </si>
  <si>
    <t>SUMINISTRO DE OXÍGENO MEDICINAL PARA EL SERVICIO DE EXTINCIÓN DE INCENDIOS.</t>
  </si>
  <si>
    <t>PLACA FEINSTRATOS SK/ PLACA YESO3- CENTRO FORMACIÓN JACINTO BENAVENTE, PARA PRACTICAS  CURSO DE PINTURA-DURACION 1 DIA</t>
  </si>
  <si>
    <t>CAUERDO MARCO EXP V36-2017: REVISAR INYECTORES VEHICULO 0755 DWR-DEL Sº DE LIMPIEZA</t>
  </si>
  <si>
    <t>AC MARCO EXP V14-2015: PROGRAMAR CENTRALITA SUSPENCIÓN DE VEHICULO 3383 GJN DEL Sº LIMPIEZA</t>
  </si>
  <si>
    <t>ALQUILER DE FOTOCOPIADORAS DE CEAS/SERVICIOS CENTRALES/COMEDOR DE NOVIEMBRE 2019 A ENERO 2020</t>
  </si>
  <si>
    <t>AC MARCO EXP. V14-2015: REPUESTO REPARACION VEHICULO 0984FGF DEL S DE LIMPIEZA VIARIA</t>
  </si>
  <si>
    <t>AC MARCO EXP V14-2015: PROGRAMACION DE VALVULA SECADORA CON TEXA DE VEHICULO 0373GTW DEL Sº LIMPIEZA</t>
  </si>
  <si>
    <t>CONTROL DE CALIDAD EN LAS OBRAS DE REFORMA DE LA VIVIENDA .Pº CAUCE 75F,1ºD</t>
  </si>
  <si>
    <t>SUMINISTRO DE ADBLUE PARA VEHÍCULOS DEL SERVICIO DE EXTINCIÓN DE INCENDIOS.</t>
  </si>
  <si>
    <t>2020 07 1721 22112</t>
  </si>
  <si>
    <t>SUMINISTRO MATERIALES REPARACION FOTOVOLTAICAS</t>
  </si>
  <si>
    <t>SUMINISTRO DE TIERRA VEGETAL.</t>
  </si>
  <si>
    <t>PROYECTO PILOTO PARA ELABORAR PLAN ACTUACION TRANSVERSAL EN BARRIOS DE DELICIAS Y PAJARILLOS-2 MESES Y MEDIO</t>
  </si>
  <si>
    <t>SUMINISTRO MKATERIAL RODILLERA PROFESIONAL CON GEL KAPITALPROG.MIXTO FORM.Y EMPL. CURSO PINT.DECORATIVA II</t>
  </si>
  <si>
    <t>2020 08 1301 22706</t>
  </si>
  <si>
    <t>ESTUDIOS Y PROYECTOS LÍNEA, S.L.</t>
  </si>
  <si>
    <t>Ampliación del informe sobre el estado de la vegetación en la margen izquierda del río Pisuerga</t>
  </si>
  <si>
    <t>SUMINISTRO TODO TIPO DE PINTURA PARA EL MANTENIMIENTO DE EDIFICIOS ADSCRITOS AL AREA DE PLANEAMIENTO URBANISTICO (*MANT.</t>
  </si>
  <si>
    <t>MANTENIMIENTO SISTEMA DE EXTINCIÓN DE INCENDIOS, EDIFICIO ENRIQUE IV</t>
  </si>
  <si>
    <t>2020 04 9202 203</t>
  </si>
  <si>
    <t>ALQUILER FOTOCOPIADORAS CANON XVD02490, DPTO. RR. HH. Y XMF04279, A.S. Y FORMACION, ENE. Y PRIMERA SEMANA FEB. DE 2020</t>
  </si>
  <si>
    <t>ARRENDAMIENTO DE COPIADORAS SAMSUNG CLX 9201-NA  (FC008590)</t>
  </si>
  <si>
    <t>COPIAS DE COPIADORA SAMSUNG CLX 9201-NA  (FC008590)</t>
  </si>
  <si>
    <t>PROG.MIXTO FORMAC.Y EMPLE. CURSO PINTURA DECORATIVA EXP.47/0013/2019 ) SUMINISTRO MATERIAL - DURACION 1 DIA</t>
  </si>
  <si>
    <t>MATERIAL PARA EL CURSO DE PINTURA DECORATIVA II DEL CENTRO DE FORMACIÓN JACINTO BENAVENTE- DURACION 1 DIA</t>
  </si>
  <si>
    <t>MATERIAL PARA EL CENTRO DE FORMACION PARA EL EMPLEO- DURACION 1 DIA</t>
  </si>
  <si>
    <t>2020 06 3231 212</t>
  </si>
  <si>
    <t>E.I.MAFALDA Y GUILLE: BOMBILLO MCM - COPIA LLAVE // E.I.LA COMETA: BOMBILLOS / COPIA LLAVE</t>
  </si>
  <si>
    <t>ACUERDO MARCO_ Materiales electricidad</t>
  </si>
  <si>
    <t>MATERIAL CONSTRUCCION: PLACA POREXPAN/ SACO RAFIA/ CEMENTO BLANCO/ CEMENTO RÁPIDO/ ROJO MATE PRENSADO - COLEGIOS</t>
  </si>
  <si>
    <t>2020 06 3321 629</t>
  </si>
  <si>
    <t>SUMINISTROS DE DIFERENTES TÍTULOS PARA BIBLIOTECAS PUBLICAS (TOTAL 37)</t>
  </si>
  <si>
    <t>POZUELO DE ALARCON</t>
  </si>
  <si>
    <t>SUMINISTRO E INSTALACION DE MEGAFONIA PARA EL CPM RONDILLA</t>
  </si>
  <si>
    <t>VIANA DE CEGA</t>
  </si>
  <si>
    <t>SUMINISTRO PERSIANAS, ESTORES Y OTROS ACCESORIOS  (*MANTENIMIENTO)</t>
  </si>
  <si>
    <t>REPARACION DE MODULO DE CIERRE DE LA FUGONETA 0394CCX DEL CENTRO DE FORMACION PARA ELEMPLEO</t>
  </si>
  <si>
    <t>COORDINACIÓN SEGURIDAD INSTALACIÓN FOTOVOLTAICA CC INTEGRADO ZONA ESTE</t>
  </si>
  <si>
    <t>MANTENIMIENTO, REPARACIONES PULSADOR LEGRAND GRIS  PLEXO / TUBO FLU / TASA ECORAEE - CPM DELICIAS- DURACION 1 DIA</t>
  </si>
  <si>
    <t>SEGURIDAD Y SALUD OBRA REHABILITACIÓN ANTIGUA ESCUELA DE LA OVERUELA</t>
  </si>
  <si>
    <t>Suministro de placas de vado (permanente y horario) destinadas a la renovación por deterioro</t>
  </si>
  <si>
    <t>2020 03 9241 22699</t>
  </si>
  <si>
    <t>FESTIVAL DE LA CANCIÓN SCOUTS GIMNASIO HUERTA DEL REY.</t>
  </si>
  <si>
    <t>FOTOCOPIAS MAQUINAS INTERVENCION Y DPTO.CONTABILIDAD, NOVIEMBRE-DICIEMBRE/2019.</t>
  </si>
  <si>
    <t>SUMINISTRO DE DIFERENTES TITULOS (9 UNIDADES)</t>
  </si>
  <si>
    <t>ESTIMATIVO COPIAS DE LA FOTOCOPIADORA XVD04865 DEL DEPARTAMENTO DE CONTABILIDAD HASTA 7 DE FEBRERO 2020</t>
  </si>
  <si>
    <t>2020 08 1532 214</t>
  </si>
  <si>
    <t>REPARACION VA-4085-U: DESPLAZAMIENTO/ SALIDA FURGON TALLER/ COMPROBAR BATERÍA/ SUSTITUIR BATERÍA/ BATERÍA</t>
  </si>
  <si>
    <t>FOTOCOPIADORAS SERVICIO INFORMACION Y ADMINISTRACION ELECTRONICA - ENERO 2020</t>
  </si>
  <si>
    <t>MANTENIMIENTO DE PINTURA PARA PC. SAN BENITO.</t>
  </si>
  <si>
    <t>2020 11 3111 213</t>
  </si>
  <si>
    <t>CONTRATO DE MANTENIMIENTO PREVENTIVO CLIMATIZACION EDIFICIO CASA DEL BARCO Y CENTRO DE PROTECCION ANIMAL 2020</t>
  </si>
  <si>
    <t>ADQUISICIÓN TAQUILLAS PARA VESTUARIOS/WC FEMENINO DEL CMPA</t>
  </si>
  <si>
    <t>SERVICIO DE CANGUROS PARA ACTIVIDADES DE COLECTIVOS EN EL AREA DE SERVICIOS SOCIALES Y MEDIACION COMUNITARIA</t>
  </si>
  <si>
    <t>ECONOMIC DEVELOPMENT FORUM RED EUROCITIES- Catering Comida Sala U. Múltiples Auditorio Museo Ciencia 12-2-2020 12:00h</t>
  </si>
  <si>
    <t>MATERIAL VARIO CONSTRUCCION</t>
  </si>
  <si>
    <t>Prestacion Servicio Exámenes Ginecologicos periodo Enero  Febrero de 2020  para el Dpto. Prevencion y Salud Laboral</t>
  </si>
  <si>
    <t>MATERIAL VARIO CONSTRUCCION: SILICONA BLANCA (3 UNIDADES) // SILICONA TRASLUCIDA (5 UNIDADES) // COLEGIOS</t>
  </si>
  <si>
    <t>SUMINISTROS ELÉCTRICOS - CENTROS CÍVICOS</t>
  </si>
  <si>
    <t>ALQUILER Y COPIAS CANON XMF04342 -TESORERÍA- ENERO Y FEBRERO 220</t>
  </si>
  <si>
    <t>ALQUILER VEHÍCULO C4 6871 JWG. CONTRATO MENOR EXPTE. 21/2018</t>
  </si>
  <si>
    <t>2020 04 9311 203</t>
  </si>
  <si>
    <t>PREVISION FOTOCOPIAS OFICINA PRESUPUESTARIA DEL 1 DE ENERO AL 7 DE FEBRERO DE 2020. MAQUINA Nº DE SERIE XVD 02482</t>
  </si>
  <si>
    <t>2020 06 3321 213</t>
  </si>
  <si>
    <t>CONTRATO DE SUSUTITUCIÓN DE APARATOS ELECTRONICOS, ELECRIRESO Y DE FONTANERIA, POR FIN DE SU VIDA UTIL. 1 AÑO.</t>
  </si>
  <si>
    <t>SERVICIO DE REPARTO DE PUBLICIDAD DE LAS ACTUACIONES DE IGUALDAD, INFANCIA Y CONTRA LA VIOLENCIA DE GÉNERO. AÑO 2020.</t>
  </si>
  <si>
    <t>SISTAC ILS, S.L.</t>
  </si>
  <si>
    <t>2 FUNDAS MALETÍN PARA 2 ORDENADORES PORTÁTILES.</t>
  </si>
  <si>
    <t>2020 06 3202 213</t>
  </si>
  <si>
    <t>PRÓRROGA CONTRATO SE-PC 28/2017. CONTRATACION DE IMPRESIÓN Y FOTOCOPIADO DIRECCION DEL ÁREA. DE ENERO A 7 DE FEBRERO</t>
  </si>
  <si>
    <t>2020 01 9207 22602</t>
  </si>
  <si>
    <t>CREATIVIDAD PARA CAMPAÑA TELÉFONO 010 POR WHATSAPP</t>
  </si>
  <si>
    <t>INSTALACION EN: LEON FELIPE / ISABEL LA CATOLICA / FCO PINO /PONCE LEON /EL PERAL /TIERNO GALVÁN/ ALLUE MORER</t>
  </si>
  <si>
    <t>PATROCINIO GALA RECONOCIMIENTOS DEPORTIVOS CADENA SER</t>
  </si>
  <si>
    <t>PATROCINIO CAMPAÑA 165 AÑOS PERIÓDICO EL NORTE DE CASTILLA</t>
  </si>
  <si>
    <t>Suministro y colocación de dos vidrios dobles de seguridad en los laterales acceso peatonal del aparcamiento Plaza Mayor</t>
  </si>
  <si>
    <t>FOTOCOPIADORAS TESORERÍA Y RECAUDACIÓN NOVIEMBRE 2019 A ENERO 2020</t>
  </si>
  <si>
    <t>SE-PC 28/2017. PRÓRROGA CONTRATO IMPRESIÓN Y FOTOCOPIADO. SERVICIO DE EDUCACION. 01 DE ENERO A 07 DE FEBRERO 2020</t>
  </si>
  <si>
    <t>SE-PC 28/2017 PRORROGA CONTRATO IMPRESIÓN Y FOTOCOPIADO. SERVICIO DE IGUALDAD E INFANCIA HASTA 7 DE FEBRERO 2020</t>
  </si>
  <si>
    <t>COLABORACIÓN PUBLICACIÓN ESPECIAL 'MUNICIPALISMO. EL PATRIMONIO DE CASTILLA Y LEÓN', EN NORTE DE CASTILLA</t>
  </si>
  <si>
    <t>ALQUILER Y COPIAS CANON XMF04329- SERVICIO GESTIÓN RECAUDATORIA- ENERO Y FEBRERO 220</t>
  </si>
  <si>
    <t>2020 07 1711 22106</t>
  </si>
  <si>
    <t>PRODUCTOS FARMACEUTICOS.</t>
  </si>
  <si>
    <t>2020 07 1721 213</t>
  </si>
  <si>
    <t>GILSON INTERNACIONAL BV SUCURSAL EN ESPAÑA</t>
  </si>
  <si>
    <t>REPARACION ROBOT LABORATORIO</t>
  </si>
  <si>
    <t>2020 01 9206 22799</t>
  </si>
  <si>
    <t>DESTRUCCIONES PERIÓDICAS DE DOCUMENTACIÓN PROCEDENTE DEL ARCHIVO MUNICIPAL</t>
  </si>
  <si>
    <t>TRABAJOS PARA COLEGIO JOSE ZORRILLA / ALLUE MORER / PEDRO GÓMEZ BOSQUE</t>
  </si>
  <si>
    <t>REPARACIÓN DE MOTOR ELÉCTRICO DE 3 ELECTROBOMBAS DEL SERVICIO DE EXTINCIÓN DE INCENDIOS.</t>
  </si>
  <si>
    <t>SUSCRICION DE PRENSA DIARIA (EL NORTE DE CASTILLA) PARA LAS BIBLIOTECAS MUNICIPALES. 1 AÑO</t>
  </si>
  <si>
    <t>ACREDITACION NACIONAL RED DE CONTROL DE LA CALIDAD DEL AIRE</t>
  </si>
  <si>
    <t>DREW MARINE SIGNAL &amp; SAFETY SPAIN, S.L.</t>
  </si>
  <si>
    <t>BOTES DE HUMO INSPECCIONES AMBIENTALES</t>
  </si>
  <si>
    <t>ESQUIROZ DE GALAR</t>
  </si>
  <si>
    <t>Alquiler de maquinaria sin conductor (rodillos compactadores de distintos tamaños, carretillas elevadoras, barredoras..)</t>
  </si>
  <si>
    <t>ALQUILER Y COPIAS CANON XVD04879 -CONTROL DE INGRESOS-, ENERO Y FEBRERO 2020</t>
  </si>
  <si>
    <t>2020 11 1361 16200</t>
  </si>
  <si>
    <t>CENTRO DE FORMACIÓN RONDA DEL SUR S.L.</t>
  </si>
  <si>
    <t>CURSO TÉCNICAS DE INTERVENCIÓN CON MERCANCÍAS PELIGROSAS PARA MANDOS INTERMEDIOS DEL SERVICIO DE EXTINCIÓN DE INCENDIOS.</t>
  </si>
  <si>
    <t>ARGANDA DEL REY</t>
  </si>
  <si>
    <t>INSTALACION SONOMETROS INTEMPERIE</t>
  </si>
  <si>
    <t>2020 07 1721 22706</t>
  </si>
  <si>
    <t>INCORPORACION A LA RCCAVA DE LDR</t>
  </si>
  <si>
    <t>ACUERDO MARCO. SUMINISTRO CINTA BALIZAMIENTO Y PILAS PARA POLICIA.</t>
  </si>
  <si>
    <t>CONTROL DE CALIDAD DE LAS OBRAS DE RESTAURACION DE LA FACHADA DE MADERA DEL ALBEGUE DE PEREGRINOS. IFS 2019</t>
  </si>
  <si>
    <t>ACUERDO MARCO V36/2017. LOTE 1: 4X 40 TORNILLO 8.8, 9021-M 4 ARAND.PL.ALA ANCHA, 80 DISCOS DE DIAMANTE TRONZADORA STIHL</t>
  </si>
  <si>
    <t>COORDINACIÓN SEGURIDAD INSTALACIÓN FOTOVOLTAICA CC RONDILLA</t>
  </si>
  <si>
    <t>COORDINACIÓN SEGURIDAD INSTALACIÓN FOTOVOLTAICA PARQUE BOMBEROS CENTRAL</t>
  </si>
  <si>
    <t>AC MARCO EXP V.36-2017: DESENGRASANTE USO GENERAL  25 kg.(3 UNIDADES) PARA LIMPIEZA VIARIA</t>
  </si>
  <si>
    <t>ACUERDO MARCO. SUMINISTRO MATERIAL  MANTENIMIENTO POLICIA.</t>
  </si>
  <si>
    <t>Alquiler /MODEL XVD02482 CASA CONSISTORIAL, GEST PRESUP FINANC SECCION COMPRAS/ DEL 01-11-19 A 31-01-20</t>
  </si>
  <si>
    <t>AC MARCO EXP V.36-2017: SUMINISTROS VARIOS PARA EL SERVICIO LIMPIEZA</t>
  </si>
  <si>
    <t>AC MARCO EXP V36-2017: DESENGRASANTE PARA LIMPIEZA VIARIA</t>
  </si>
  <si>
    <t>SUMINISTRO DE 300 LITROS DE ESPUMÓGENO PARA HIDROCARBUROS Y SOLVENTES POLARES.</t>
  </si>
  <si>
    <t>AC MARCO EXP V36-2017: REPUESTOS VEHICULOS Sº LIMPIEZA</t>
  </si>
  <si>
    <t>2020 04 9202 213</t>
  </si>
  <si>
    <t>COPIAS BLANCO/NEGRO Y COLOR FOTOCOPIADORA CANON XVD02490 DPTO. RR.HH. Y XMF04279, Y FORMACION, ENE. Y 1ª SEMANA FEB/20</t>
  </si>
  <si>
    <t>DIREC.OBRA  ADAPTACIÓN ANTIGUO CLG. SANTIAGO LOPEZ PARA CENTRO SOCIAL EXPTE.9/2019</t>
  </si>
  <si>
    <t>ADQUISICIÓN DE MOBILIARIO CON DESTINO AL DEPARTAMENTO DE PATRIMONIO (DOS SILLONES DE TRABAJO).</t>
  </si>
  <si>
    <t>2020 06 3232 22199</t>
  </si>
  <si>
    <t>SUMINISTRO DE PLASTICO FLIM PARA COLEGIOS PUBLICOS MUNICIPALES. 1 DIA</t>
  </si>
  <si>
    <t>AC MARCO EXP. V 36-2017: SUMINISTROS PARA EL SERVICIO LIMPIEZA</t>
  </si>
  <si>
    <t>AC MARCO EXP V36-2017: SUMINISTROS PARA LIMPIEZA VIARAIA</t>
  </si>
  <si>
    <t>2020 01 9207 203</t>
  </si>
  <si>
    <t>PRÓRROGA ENERO 2020 ALQUILER COPIADORAS (EXPED SE-PC 28/2017) GABINETE GOBIERNO Y RELACIONES (1261/1243/1283/4359)</t>
  </si>
  <si>
    <t>2020 04 9331 203</t>
  </si>
  <si>
    <t>ALQUILER DE FOTOCOPIADORA MESES ENERO Y FEBRERO DE 2020.-DPTO. DE PATRIMONIO. MODELO TIPO 6 - IR ADV C5540i.</t>
  </si>
  <si>
    <t>Renovación del Certificado SSL para la Web de Valladolid City of film</t>
  </si>
  <si>
    <t>ADJUD. CONTRATO CENTRALIZ. FOTOCOPIADORA A CANON DEL 1 DE ENERO AL 7 DE FEBRERO DE 2020. MAQUINA Nº SERIE XVD 02482</t>
  </si>
  <si>
    <t>ECONOMIC DEVELOPMENT FORUM  RED EUROCITIES Pausa Cafe en Museo de la ciencia día 12-2-2020 15:00 horas</t>
  </si>
  <si>
    <t>2020 05 4312 22799</t>
  </si>
  <si>
    <t>DINAMIZACION DELICIAS-SUMINISTRO ELECTRICO DE 4 PUESTOS  DEL MERCADO E ILUMINACION DEL 28 DE DIC.AL 4 DE ENERO</t>
  </si>
  <si>
    <t>ADAPTACIÓN DISEÑO CREATIVIDAD 'VALLADOLID CIUDAD ENOTURISMO' PARA ANUARIO TAURINO</t>
  </si>
  <si>
    <t>COORDINACIÓN SEGURIDAD INSTALACIÓN FOTOVOLTAICA CC CANAL DE CASTILLA</t>
  </si>
  <si>
    <t>ALQUILER FOTOCOPIADORA PRIMER TRIMESTRE 2020</t>
  </si>
  <si>
    <t>2020 04 3121 22799</t>
  </si>
  <si>
    <t>Realizacion de Radiologia para el Departamento de Prevención y Salud Laboral</t>
  </si>
  <si>
    <t>AC MARCO EXP. V36-2017: REPUESTOS PARA VEHICULOS Sº LIMPIEZA</t>
  </si>
  <si>
    <t>AC MARCO EXP V36-2017: TAPON COMBUSTIBLE S/M P892 (1 UNIDAD)</t>
  </si>
  <si>
    <t>Limpieza de batas, pijamas y sabanas de uso sanitario del Departamento de Prevención y Salud Laboral</t>
  </si>
  <si>
    <t>SUMINISTROS PARA COLEGIOS PÚBLICOS</t>
  </si>
  <si>
    <t>2020 04 3121 22199</t>
  </si>
  <si>
    <t>Papel de Bobina medidas higienicas universales para Departamento de Prevención y Salud  Laboral</t>
  </si>
  <si>
    <t>Suministro de contenedores para el tratamiento de residuos biologicos del Departamento de Prevención y Salud Laboral</t>
  </si>
  <si>
    <t>VIDRA FOC SA</t>
  </si>
  <si>
    <t>MATERIAL FUNGIBLE PARA EL LABORATORIO</t>
  </si>
  <si>
    <t>ACUERDO MARCO. SUMINISTRO MATERIALES TALLER REPARACIÓN VEHÍCULOS POLICIA.</t>
  </si>
  <si>
    <t>ACUERDO MARCO. SUMINISTRO MATERIAL REPARACIÓN VEHÍCULOS POLICÍA.</t>
  </si>
  <si>
    <t>ACUERDO MARCO SUMINISTRO MATERIAL REPARACIÓN VEHÍCULOS.</t>
  </si>
  <si>
    <t>AC MARCO EXP V36-2017: RADIADAOR REPARACION VEHICULO VA1681AG DEL Sº LIMPIEZA</t>
  </si>
  <si>
    <t>AC MARCO EXP V36-2017: SUMINISTRO ADITIVOS (BIOCIDA Y BACTERIZIDA) GASOLEO VEHCIULOS Sº LIMPIEZA</t>
  </si>
  <si>
    <t>AC MARCO EXP V.36-2017: LUBRICANTES PARA VEHICULOS DEL Sº DE LIMPIEZA</t>
  </si>
  <si>
    <t>AC MARCO EXP V36-2017: SUMINISTRO LUBICANTES PARA VEHICULOS DEL Sº DE LIMPIEZA</t>
  </si>
  <si>
    <t>AC MARCO EXP V36-2017. LUBRICANTES PARA MOTORES VEHICULOS Sº DE LIMPIEZA</t>
  </si>
  <si>
    <t>AC MARCO EXP V36-2017: SUMINISTRO ADBLUE A GRANEL (1600 LITROS) PARA VEHICULOS Sº DE LIMPIEZA</t>
  </si>
  <si>
    <t>PINTURA LDR</t>
  </si>
  <si>
    <t>SEMCAL, S.A.</t>
  </si>
  <si>
    <t>SUMINISTRO DE BOTELLAS DE AGUA PARA LA ACADEMIA DE POLICÍA.</t>
  </si>
  <si>
    <t>COORDINACION SEGURIDAD Y SALUD, RENOVACION DEL PARQUE DE LOS TRES ALMENDROS.</t>
  </si>
  <si>
    <t>MANTENIMIENTO PREVENTIVO Y SDERVICIO CORRECTIVO PLACAS SOLARES Y CALDERA ABIOMASA CENTRO MPAL DE PROTEC. ANIMAL - 2020</t>
  </si>
  <si>
    <t>PLANOS FOTOLUMINISCENTES ""UD. ESTA AQUI"" DEL CPM SAN JUAN- DURACION 1 DIA</t>
  </si>
  <si>
    <t>DESTINO: COLEGIO PUBLICO FRANCISCO PINO / SILICONA SOUDAL ACETICA 280ML (3 UNIDADES)/ RUEDA REGULAB.TN 400 (30 UNIDADES)</t>
  </si>
  <si>
    <t>PROTECTORES SUELO PARA EL CPM HUERTA DEL REY- DURACION 1 DIA</t>
  </si>
  <si>
    <t>SCHARLAB, S.L.</t>
  </si>
  <si>
    <t>MATERIAL FUNGIBLE PARA LABORATORIO DE LA RCCAVA</t>
  </si>
  <si>
    <t>SENTMENAT</t>
  </si>
  <si>
    <t>ACUERDO MARCO. SUMINISTRO ACEITES PARA TALLER REPARACIÓN VEHÍCULOS POLICIA.</t>
  </si>
  <si>
    <t>REPARACION DE TERMO DE LECHE EN ALBERGUE MUNICIPAL</t>
  </si>
  <si>
    <t>CONCERTAR PLAZAS EN CENTRO DE DIA PARA PERSONAS CON DISCAPACIDAD POR ENFERMEDAD MENTAL GRAVE COMPLEMENTARIA EPAP.2020</t>
  </si>
  <si>
    <t>Complementario servicio de asistencia técnica de un ingeniero técnico de obras públicas para el Serv. Espacio Público</t>
  </si>
  <si>
    <t>NAUTILUS OCEÁNICA S.L.</t>
  </si>
  <si>
    <t>Ampliación levantamiento batimétrico del área del río Pisuerga afectada por el proyecto riberas del Pisuerga (fase 4.3)</t>
  </si>
  <si>
    <t>ALCORCÓN</t>
  </si>
  <si>
    <t>2020 04 3121 22106</t>
  </si>
  <si>
    <t>Suministro de Medicamentos para la asistencia sanitaria del Departamento de Prevención y Salud Laboral</t>
  </si>
  <si>
    <t>LAMPARA *PH PLC-26/840 2P G24D3 62100970 (30 UNIDADES) / TASA ECORAEE (30 UNIDADES) // C.C.J.M.LUENGO</t>
  </si>
  <si>
    <t>COORDINACIÓN SEGURIDAD INSTALACIÓN FOTOVOLTAICA CASA CONSISTORIAL</t>
  </si>
  <si>
    <t>ACUERDO MARCO. SUMINISTRO PRODUCTOS TQALLER REPARACIÓN VEHÍCULOS.</t>
  </si>
  <si>
    <t>ESCUELA DE MUSICA: COPIA LLAVE// C.P.CARDENAL MENDOZA: CERRADURA// CEIP ALONSO BERRUG.:PASADOR/ PINTURA SPRAY/ MANILLA</t>
  </si>
  <si>
    <t>MANTENIMIENTO, SUMINISTRO DE MATERIAL ELECTRICO // DESTINO: CPM FRAY LUIS DE LEON - CPM RONDILLA - DURACION 1 DIA</t>
  </si>
  <si>
    <t>AC MARCO EXP V36-2017: SUMINISTRO AD BLUE PARA VEHICULOS DEL Sº DE LIMPIEZA</t>
  </si>
  <si>
    <t>AC MARCO EXP V36-2017: SUMINISTRO ADITIVO BIOCIDA GASOIL PARA VEHICULOS Sº LIMPIEZA</t>
  </si>
  <si>
    <t>ACUERDO MARCO. SUMINISTRO MATERIAL  PARA TALLER DE REPARACIONES DE POLICÍA.</t>
  </si>
  <si>
    <t>DESTINO: COLEGIO PUBLICO MIGUEL ISCAR / BARRA PVC NEGRA APC 1731 ( MTS )- (12 UNIDADES). PLAZO EJECUCION 1 DIA</t>
  </si>
  <si>
    <t>MONGIL DEMOLICIONES, S.L.</t>
  </si>
  <si>
    <t>Derribo de inmueble en ruina inminente en C/ Monegros nº 19 y vallado del solar mediante ejecución subsidiaria</t>
  </si>
  <si>
    <t>ACUERDO MARCO. SUMINISTRO HERRAMIENTAS PARA POLICÍA</t>
  </si>
  <si>
    <t>ACUERDO MARCO. MANNESMANN MALETIN HERRAMIENTAS 215 PZAS</t>
  </si>
  <si>
    <t>5000 SOBRES VENTANILLA DERECHA SECCION PROCEDIMIENTO</t>
  </si>
  <si>
    <t>TALLER CUENTA CUENTOS PROYECTO DINAMIZACIÓN DELICIAS</t>
  </si>
  <si>
    <t>TUDELA DE DUERO</t>
  </si>
  <si>
    <t>LUDOTECA Y ACTIVIDADES INFANTILES PROYECTO DINAMIZACIÓN MERCADOS</t>
  </si>
  <si>
    <t>REAJUSTE FACTURACION (NOV Y DIC EN ENERO) FOTOCOPIADORAS SECRETARIA EJECUTIVA Y CONCEJALIA DEL AREA  SERVICIOS SOCIALES</t>
  </si>
  <si>
    <t>ACUERDO MARCO, POSTES TRATADOS.</t>
  </si>
  <si>
    <t>ESPECTACULO LUDICO FAMILIAR PROYECTO DINAMIZACIÓN DE MERCADOS</t>
  </si>
  <si>
    <t>SUMINISTRO DE MATERIAL DE FONTANERIA PARA REPARACIONES EN LOS COLEGIOS PUBLICOS DE VALALDOLID.</t>
  </si>
  <si>
    <t>ACUERDO MARCO, EXPTE V.36/2017, LOTE 8: REDONDO PINO LAMINADO 28, TIRAFONDOS SPAX EXPOSITOR, -4x60,200 udes, CORTES</t>
  </si>
  <si>
    <t>SUMINISTRO CON DESTINO: COLEGIO PUBLICO MIGUEL DELIBES / PERNIO SOLDAR 16x120 GOTA C/RODAMI (2 UNIDADES)</t>
  </si>
  <si>
    <t>SERVICIO DE VIGILANCIA, CONTROL Y  ARCHIVO MUNICIPAL AMPLIACIÓN EXPOSICIÓN DIC.  2019. ARTº 26.2.B .    R.D. 500/90.</t>
  </si>
  <si>
    <t>MANTENIMIENTO, REPARACIONES PLACA BA TICINO/ CONMUTADOR TICINO/ PLACA BA TICINO - CPM JOSE LUIS MOSQUERA</t>
  </si>
  <si>
    <t>2020 05 4331 22001</t>
  </si>
  <si>
    <t>SUSCRIPCION A ""EL NORTE DE CASTILLA"". PERIODO 01-01-220 AL 31-12-2020</t>
  </si>
  <si>
    <t>RENOVACION SUSCRIPCION A ""EL PAIS"", PERIODO DEL 02-09-2019 AL 01-09-2020</t>
  </si>
  <si>
    <t>SUMINISTRO PIZARRA CABALLETE Y ROLLO ADHESIVO PIZARRA VELLEDA+ROTULADOR</t>
  </si>
  <si>
    <t>SERVICIOS DE CATERING Y MANUTENCION PARA PROYECTO INTERREG EUROPE P4TRANS, REUNION SOCIOS 20-21 DE FEBRERO</t>
  </si>
  <si>
    <t>Servicios de Cloud donde alojar web y software asociado, basada en contenido colaborativo (WIKI) sobre innovación. 2020</t>
  </si>
  <si>
    <t>SEPI: ASIENTO TAPIZADO 9992FVL/ ACEITE/ TASA RECIL.ACEITE LUB./ VÁLVULAS PLASTIC - GEMELAS</t>
  </si>
  <si>
    <t>CERRADURA TESA ANTIP. 1970 VR 90 8 NVR (1 UNIDAD)  // PARA  COLEGIO VICENTE ALEIXANDRE</t>
  </si>
  <si>
    <t>SERVICIO DE VIGILANCIA, CONTROL Y PROTECCIÓN ARCHIVO MUNICIPAL DIC. 2019. ARTº 26.2.B R.D. 500/90.</t>
  </si>
  <si>
    <t>COORDINACIÓN SEGURIDAD Y SALUD EN OBRA DE REPARACIÓN DEL TÚNEL PEATONAL DE VADILLOS.-</t>
  </si>
  <si>
    <t>2020 01 9201 203</t>
  </si>
  <si>
    <t>Alquiler fotocopiadoras  A. Jurídica T5-iRADU 4545, T6-iRADV5540, enero 2020.</t>
  </si>
  <si>
    <t>CONSUMIBLES PARA EQUIPOS FOTOGRÁFICOS PARA USO DE LA POLICÍA MUNICIPAL. DURANTE 2020.</t>
  </si>
  <si>
    <t>ALQUILER FOTOCOPIADORA CONCEJALÍA Y SECRETARÍA EJECUTIV DEL ÁREA DE SEGURIDAD Y MOVILIDAD (01-01-2020 AL 07-02-2020)</t>
  </si>
  <si>
    <t>2020 06 2314 212</t>
  </si>
  <si>
    <t>ACUERDO MARCO ESPACIO JOVEN // CINTA MARCO (2 UNIDADES)</t>
  </si>
  <si>
    <t>SUMINISTRO DE MATERIALES CONSUMIBLES PARA LAS GRÚAS MUNICIPALES.</t>
  </si>
  <si>
    <t>INDUSTRIA 46</t>
  </si>
  <si>
    <t>TIRAF AUTO.7504N 4.8X38 ZN / MANGUITO DESA M-6X20 (CP ANTONIO ALLUE MORE)</t>
  </si>
  <si>
    <t>SUMINISTRO MATERIAL PARA REPARACIONES DEPENDENCIA POLICÍA POR PERSONAL MANTENIMIENTO.</t>
  </si>
  <si>
    <t>ALB: 20-203423 // DESTINO: IÑIGO DE TORO //// SUMINISTRO DE MATERIAL DIVERSO // DEL 01-02-20 AL 17-02-20</t>
  </si>
  <si>
    <t>SUMINISTRO E INSTALACIÓN DE CONTADOR DE GAS Y OTROS EQUIPOS PARA DEPENDENCIAS POLICÍA.</t>
  </si>
  <si>
    <t>ESPEJO SEGURIDAD 3+3 C/P (1950X1100) - E.I.M. PRINCIPITO</t>
  </si>
  <si>
    <t>IMPRESIÓN Y FOTOCOPIADO CONCEJALÍA/DIRECCIÓN Y SECRETARÍA EJECUTIVA ÁREA DE HACIENDA. PERIODO DE 01/01/2020 A 07/02/2020</t>
  </si>
  <si>
    <t>ZANHE S.L.</t>
  </si>
  <si>
    <t>SUSTITUCIÓN DE HIDROLIMPIADORA Y VARIOS  PARA TALLER REPARACIÓN VEHÍCULOS POLICÍA MUNICIPAL</t>
  </si>
  <si>
    <t>SERVICIO DE VIGILANCIA, CONTROL Y PROTECCIÓN DE LA  CASA CONSISTORIAL MES DICIEMBRE 2019. ARTº 26.2.B. R.D. 500/90.</t>
  </si>
  <si>
    <t>REALIZACIÓN DE PRUEBAS CONFIRMATORIAS DE DROGA EN SALIVA.</t>
  </si>
  <si>
    <t>CEBADOR (25) / TUBO FLU *PH TLD NG (26) / TASA ECORAEE (26) / PANTALLA B.LED (1)// C.C.DELICIAS- C.C.ZONA SUR</t>
  </si>
  <si>
    <t>2020 05 4314 22799</t>
  </si>
  <si>
    <t>Diseño de línea gráfica Maquetación Infografías</t>
  </si>
  <si>
    <t>MONTAJES Y TRANSPORTES DE ESCENARIOS, SILLAS Y MESAS</t>
  </si>
  <si>
    <t>SERVICIO CONSERVACIÓN PREVENTIVA Y RESTAURACIÓN ARCHIVO NUÑEZ DE ARCE Y BIENES MUEBLES</t>
  </si>
  <si>
    <t>ACTUACIONES EN CENTROS CÍVICOS PROGRAMA MENUDO FIN DE SEMANA</t>
  </si>
  <si>
    <t>C.P.M. LA VICTORIA -MANTENIMIENTO,  SUMINISTRO Y COLOCACION DE PERFILES DE ALUMINIO CON CEPILLO- DURACION 1 DIA</t>
  </si>
  <si>
    <t>ALB: 20-202223 /C.P. GONZALO CORDOBA / BARRA 1 ML. /CASQUILLO / CODO/ MANGUITO/ ENLACE ROSCA/ TUERCA</t>
  </si>
  <si>
    <t>ACTUACIÓN EN CM LA OVERUELA PROGRAMA MENUDO FIN DE SEMANA</t>
  </si>
  <si>
    <t>ACTUACION EN CC CANAL DE CASTILLA PROGRAMA MENUDO FIN DE SEMANA</t>
  </si>
  <si>
    <t>2020 04 9321 203</t>
  </si>
  <si>
    <t>Sistemas de impresión/fotocopiado/escáner para los Servicios de GI (3) e Inspección (1) enero 2020</t>
  </si>
  <si>
    <t>CABEZON DE PISUERGA</t>
  </si>
  <si>
    <t>ACTUACION MAGIA EN CC JM LUELMO PROGRAMA MENUDO FIN DE SEMANA</t>
  </si>
  <si>
    <t>ACTUACION CANTACUENTOS EN CC PROGRAMA MENUDO FIN DE SEMANA</t>
  </si>
  <si>
    <t>2020 05 4301 203</t>
  </si>
  <si>
    <t>Alquiler 01/10/2019 - 31/10/2019 // MODEL JPA10733 // AYTO DE VALLADOLID, CASA CONSISTORIAL, TORREON IZQUIERDO</t>
  </si>
  <si>
    <t>ACTUACIONES EN CENTROS CÍVICOS PROGRAMA MENUDO FIN DE SEMANA Y CARNAVAL</t>
  </si>
  <si>
    <t>ALB: 20-201423 // SUMINISTROS PARA EDUCACIÓN</t>
  </si>
  <si>
    <t>ALB: 20-202156 / C.P. ROSA CHACEL / BARRA 1 ML. / CODO / ENLACE / RED MARSELLA / BOLSA 5 UNIDA.CASQUILLO</t>
  </si>
  <si>
    <t>SERVICIO DE VIGILANCIA, CONTROL Y PROTECCIÓN EDIFICIO SAN BENITO DIC. 2019. ARTº 26.2.B R.D. 500/90.</t>
  </si>
  <si>
    <t>SERVICIO DE VIGILANCIA, CONTROL Y PROTECCIÓN EDIFICIO SANTA ANA MES DICIEMBRE 2019. ARTº 26.2.B R.D. 500/90.</t>
  </si>
  <si>
    <t>ALB: 20-201061 // CP ENTRERIOS // SUMINISTROS VARIOS // MES ENERO 2020</t>
  </si>
  <si>
    <t>ACTUACION MAGIA EN CC JOSE LUIS MOSQUERA PROGRAMA MENUDO FIN DE SEMANA</t>
  </si>
  <si>
    <t>SONIA  ZUBIAGA  HERNÁN</t>
  </si>
  <si>
    <t>ACTUACION EN CC LA PILARICA PROGRAMA MENUDO FIN DE SEMANA</t>
  </si>
  <si>
    <t>ACTUACION EN CC J.M. LUELMO PROGRAMA MENUDO FIN DE SEMANA</t>
  </si>
  <si>
    <t>ACTUACION MIMO EN CC J.L. MOSQUERA PROGRAMA MENUDO FIN DE SEMANA</t>
  </si>
  <si>
    <t>ALDEA DE SAN MIGUEL</t>
  </si>
  <si>
    <t>ACTUACION TITERES EN CC J.M. LUELMO PROGRAMA MENUDO FIN DE SEMANA</t>
  </si>
  <si>
    <t>DIPTICOS DE LA PRIMAVERA. 3500 UNIDADES PARA EL SERVICIO DE I. SOCIALES- CPM</t>
  </si>
  <si>
    <t>VINILOS PARA EL COM VICTORIA</t>
  </si>
  <si>
    <t>COLOCACION Y REPARACION CUBIERTAS EN BARREDORAS DEL SERVICIO DE LIMPIEZA VIARIA</t>
  </si>
  <si>
    <t>SUMINISTRO MATERIALES TECNOLÓGICOS ESPECIALES PARA POLICÍA.</t>
  </si>
  <si>
    <t>ADQUISICIÓN DE AGUA MINERAL EN GARRAFAS PARA EL PARQUE VÍAS PÚBLICAS. EJERCICIO 2020.-</t>
  </si>
  <si>
    <t>Recarga periódica de las botellas de O2 y de Ar/CO2 para los equipos de oxicorte.-</t>
  </si>
  <si>
    <t>PRORROGA CTTO TALL SENSIBILIZACION LOTE 4: ANIMACION INTERCULTURAL EN CEAS DEL 1 ENERO AL 30 MAYO 2020.</t>
  </si>
  <si>
    <t>2020 11 3111 214</t>
  </si>
  <si>
    <t>LABADO DE VEHÍCULOS DEL SERVICIO DE SALUD Y CONSUMO</t>
  </si>
  <si>
    <t>SUMINISTRO DE MATERIAL DE DIFUSIÓN Y SENSIBILIACIÓN PARA ACTUACIONES DEL SERVICIO DE IGUALDAD, JUVENTUD E INFANCIA. 2020</t>
  </si>
  <si>
    <t>GEMA POVEDA MONTES</t>
  </si>
  <si>
    <t>TALLER ""LAS NIÑAS Y LA CIENCIA"" POR LA PROGRAMACIÓN DE LA MUJER Y LA NIÑA EN LA CIENCIA. PLAN DE IGUALDAD. PLAZO: 1 DIA</t>
  </si>
  <si>
    <t>PALOMA FERNANDEZ BENITO</t>
  </si>
  <si>
    <t>TALLER ""MENSAJES PARA LA REFLEXIÓN"" POR EL DÍA INTERN. MUJER. PLAN DE IGUALDAD. PLAZO EJECUCIÓN: 5 Y 6 DE MARZO 2 DÍAS</t>
  </si>
  <si>
    <t>LA PARRILLA</t>
  </si>
  <si>
    <t>ADAPTACIÓN DISEÑO CREATIVIDAD 'VALALDOLID CIUDAD DE CULTURA' PARA PUBLICACIÓN 'MUNICIPALISMO PATRIM. CyL' DE EL NORTE C.</t>
  </si>
  <si>
    <t>Trabajos de revisión y mantenimiento periódico de grúa FASSI instalada en vehículo 4746-FZF</t>
  </si>
  <si>
    <t>2020 01 9207 22699</t>
  </si>
  <si>
    <t>WATSON SOMHAIRLE</t>
  </si>
  <si>
    <t>TRADUCCIÓN DE TEXTOS PARA EL FORO 'CIUDADES QUE CAMBIAN EL MUNDO Y PENSAR EN LAS RELACIONES INTERNACIONALES. PARÍS</t>
  </si>
  <si>
    <t>Conexionado y puesta en servicio de las cámaras de circuito cerrado de TV del Parque del Cabildo.-</t>
  </si>
  <si>
    <t>2020 08 1341 22199</t>
  </si>
  <si>
    <t>CONTRATO DE SUMINISTRO DE DISCOS DE CONTROL HORARIO</t>
  </si>
  <si>
    <t>Alquiler de maquinaria pesada (motoniveladora,retroexcavadora,pala,rodillo compactador) con conductor y camiones a deman</t>
  </si>
  <si>
    <t>Alquiler maquinaria sin conductor (rodillos compactadores,carretillas elevadoras,etc.) y pequeña maquinaria a demanda .-</t>
  </si>
  <si>
    <t>COPIAS B&amp;W AND COLOUR 01/10/2019-31/10/2019 // MODEL JPA10733 // CASA CONSISTORIAL: TORREÓN IZQUIERDO</t>
  </si>
  <si>
    <t>Reposición del cercado de malla de tela metálica de simple torsión de aproximad.30ml. y recolocación de puerta.</t>
  </si>
  <si>
    <t>Suministro de estores para ventanas de las oficinas, salas de reuniones, etc. del nuevo Parque de Vías Públicas.-</t>
  </si>
  <si>
    <t>REPUESTOS PARA REPARACION BUJES Y FRENOS DE BARREDORA E3814BDK PARA LIMPIEZA VIARIA</t>
  </si>
  <si>
    <t>3 BISAGRAS PARA TRES COFRES DE MATERIALES PESADOS PARA VEHÍCULO MÁQUINA URBANA PESADA</t>
  </si>
  <si>
    <t>PARACUELLOS DE JARAMA (MADRID)</t>
  </si>
  <si>
    <t>DISEÑO Y MAQUETACIÓN DE DISEÑOS PARA CAMPAÑAS Y EVENTOS DEL SERVICIO DE IGUALDAD E INFANCIA. HASTA DICIEMBRE 2020.</t>
  </si>
  <si>
    <t>MAQUETACION DE DOCUMENTACION Y ADAPTACIONES WEB DEL CONGRESO DE MIGRACIONES HUMANAS Y REFUGIO. 29 DE FEBRERO 2020</t>
  </si>
  <si>
    <t>1A INGENIEROS,  S.L.P.</t>
  </si>
  <si>
    <t>CERTIFICADOS ENERGÉNTICOS DE LOS CEIP GARCÍA QUINTANA Y CARDENAL MENDOZA. 1 MES</t>
  </si>
  <si>
    <t>REPRESENTACION TEATRO FORO""PODEROSA MUJER MIGRANTE"".CONGRESO MIGRACIONES Y REFUGIO. 27/02/2020</t>
  </si>
  <si>
    <t>ALB: 20-205623 DESTINO: CP-JOSE ZORRILLA / REF.HS-200011 SIFON SENCILLO EXTENSIBLE 1-1/4""x32 RACOR CRO (2).</t>
  </si>
  <si>
    <t>ACTUACION CONCLUSIONES CONGRESO MIGRACIONES HUMANAS Y REFUGIO. 29 DE FEBRERO 2020 EN UNIV.DE VALLADOLID</t>
  </si>
  <si>
    <t>GESTIÓN BILLETES- ESTANCIA PARA DRA.CAROLINA MARTÍNEZ EL 12 DE FEBRERO DE 2019. ""LA MUJER Y LA NIÑA EN LA CIENCIA"" 1 DIA</t>
  </si>
  <si>
    <t>COPIAS B&amp;N Y COLOR 01/11/2019-31/01/2020 // MODEL JPA10733 // CASA CONSISTORIAL, TORREÓN IZQUIERDO</t>
  </si>
  <si>
    <t>MANTENIMIENTO DE ZONAS VERDES Y JARDINESEN CAI / COMEDOR SOCIAL DURANTE AÑO 2020</t>
  </si>
  <si>
    <t>2020 11 1361 22602</t>
  </si>
  <si>
    <t>MATERIALES PUBLICITARIOS Y OBSEQUIOS PARA VISITA AL CENTRO SAN JUAN DE DIOS CON MOTIVO CELEBRACIÓN PATRÓN BOMBEROS.</t>
  </si>
  <si>
    <t>MEDIA MARKT</t>
  </si>
  <si>
    <t>PLACA DE COCINA DE GAS TEKA EN ALOJAMIENTO PROVISIONAL EN CALLE SALUD 15, 2ºDERECHA</t>
  </si>
  <si>
    <t>2020 01 9206 22001</t>
  </si>
  <si>
    <t>COMPRA DE LIBROS PARA LA BIBLIOTECA DEL ARCHIVO MUNICIPAL DE VALLADOLID.</t>
  </si>
  <si>
    <t>TRASLADO DOCUMENTACION DEL CENTRO INTEGRADO DE SERVICIOS A LADEPENDECIA A SAN BENITO- INICIATIVAS SOCIALES-</t>
  </si>
  <si>
    <t>SUMINISTRO DE MATERIALES PARA REPARACIONES DE ESTORES DE LAS BIBLIOTECAS PUBLICAS MUNICIPALES. 1 AÑO</t>
  </si>
  <si>
    <t>EMERGENCIA LEGRAN (1) / REGLETA (8) /  AV.MONASTERIO DEL P. / P.C. PTE DUERO</t>
  </si>
  <si>
    <t>GRIFO SIMPLE REPISA ""GUAYAMA"" CAÑO GIRAT. (1 UNIDAD)  // COLEGIO TIERNO GALVÁN</t>
  </si>
  <si>
    <t>MATERIAL DIFUSION DE EVENTOS EDUCATIVOS CON LOS QUE COLABORA LA CONCEJALIA DE EDUCACION, INFANCIA, JUVENTUD E IGUALDAD.</t>
  </si>
  <si>
    <t>REALIZACIÓN INSTALACIÓN PUERTA ACSUTICA SERVICIO DE MEDIO AMBIENTE</t>
  </si>
  <si>
    <t>CONTRATO DE SUMINISTRO DE PINTURA PARA LOS COLEGIOS PUBLICOS PLAZO 1 AÑO.</t>
  </si>
  <si>
    <t>Alquiler 01/11/2019 - 31/01/2020 // MODEL JPA10733 // CASA CONSISTORIAL, TORREON IZQUIERDO</t>
  </si>
  <si>
    <t>MANTENIMIENTO, MATERIAL VARIO CONSTRUCCION, CANALONES,  PARA EL CPM RIO ESGUEVA- DURACION 1 DIA</t>
  </si>
  <si>
    <t>SUMINISTROS PARA LOS COLEGIOS PÚBLICOS (entre el 07/01/2020 y el 15/01/2020)</t>
  </si>
  <si>
    <t>SERVICIO PRESTADO POR AVISOS DE AVERIA O ALARMA EN INSTALACIONES CONTRA INCENDIOS EN EDIF. MUNICIPALES (*MANTENIMIENTO)</t>
  </si>
  <si>
    <t>ROSQUILLAS LEDESMINAS GDG SL</t>
  </si>
  <si>
    <t>SUMINISTRO DE ROSQUILLAS SIN AZUCAR PARA ENTREGAR A LOS ALUMNOS PARTICIPANTES EN EL CARNAVAL DE LOS COLES EL 21/02/2020</t>
  </si>
  <si>
    <t>ACUERDO MARCO REPARACIÓN VEHICULO OFICIAL RENAULT LAGUNA 0908 GKZ, R.I.</t>
  </si>
  <si>
    <t>CONTRATO OBRAS EN SERVICIOS DE VARIOS COLEGIOS PÚBLICOS.  PLAZO 1 MES</t>
  </si>
  <si>
    <t>INGEOLID PROYECTOS S.L.</t>
  </si>
  <si>
    <t>CONTRATO ACTUALIZACIÓN DEL PLAN DE EMERGENCIA DE LA CÚPULA Y PROYECTO DE ACTIVIDAD EN LA ANTIGUA HÍPICA MILITAR</t>
  </si>
  <si>
    <t>SUMINISTROS (COLEGIOS PÚBLICOS)</t>
  </si>
  <si>
    <t>CONTRATO DE SUMINISTRO DE MATERIAL PARA PINTAR PEQUEÑAS REPARACIONES DE LAS BIBLIOTECAS MUNICIPALES. 1 AÑO.</t>
  </si>
  <si>
    <t>AQUISICIÓN DE MOBILIARIO CON DESTINO A LA CONCEJALÍA DE INNOVACIÓN, DESARROLLO ECONÓMICO, EMPLEO Y COMERCIO (2 ARMARIOS)</t>
  </si>
  <si>
    <t>AC MARCO EXP V14-2015: REPUESTOS REPARACION VEHICULO 4848GZT DEL SERVICIO DE LIMPIEZA</t>
  </si>
  <si>
    <t>CIGALES</t>
  </si>
  <si>
    <t>CONTRATACIÓN DE LOS SISTEMAS DE IMPRESIÓN Y FOTOCOPIADO DEL 1 AL 31 DE ENERO 2020. SERVICIO DE EXTINCIÓN DE INCENDIOS.</t>
  </si>
  <si>
    <t>AC MARCO EXP V14-2015: LLAVE CONTACTO REPARACION VEHICULO 4848GZT DEL Sº DE LIMPIEZA</t>
  </si>
  <si>
    <t>TALLERES PARA LA PREVENCIÓN DE LA INTOLERANCIA Y DELITOS DE ODIO. ALUMNADO DE CENTROS DE LA ESO E INSTITUTOS</t>
  </si>
  <si>
    <t>PRORROGA SERVICIO DE FOTOCOPIADORAS PARA EL COMEDOR SOCIAL 2020</t>
  </si>
  <si>
    <t>AD Complementario contrato menor del servicio del programa cultural y educativo creativo</t>
  </si>
  <si>
    <t>2020 04 3121 213</t>
  </si>
  <si>
    <t>Mes de Enero de 2020 contrato prorrogado Fotocopiadora del Departamento de Prevencion y Salud Laboral</t>
  </si>
  <si>
    <t>REPARACIÓN TEJADO LOCAL MUNICIPAL CALLE MADRE DE DIOS, 4.</t>
  </si>
  <si>
    <t>SUMINISTRO DE PRODUCTOS SEPI CON MOTIVO DEL COVID 19.</t>
  </si>
  <si>
    <t>TALLERES POLI, S.L.</t>
  </si>
  <si>
    <t>SUMINISTRO CUBIERTAS TALLER REPARACIÓN VEHÍCULOS.</t>
  </si>
  <si>
    <t>VALALDOLID</t>
  </si>
  <si>
    <t>SARAH JANE MC LAUGHLIN</t>
  </si>
  <si>
    <t>GRABADO DE PLACAS PROFESIONALES INDIVIDUALIZADAS DE POLICÍA.</t>
  </si>
  <si>
    <t>SUMINISTRO DE EMBLEMAS Y NÚMEROS PROFESIONALES.</t>
  </si>
  <si>
    <t>MARIA LOURDES GONZALEZ MORRONDO</t>
  </si>
  <si>
    <t>CHARLA DEBATE ""CUIDADORAS DE DEMENCIAS"" EL 27 DE FEBRERO EN EL CENTRO MUNICIPAL DE LA IGUALDAD. PLAN DE IGUALDAD. 1 DIA</t>
  </si>
  <si>
    <t>ELECTROTECNIA CASTILLA Y LEON SL</t>
  </si>
  <si>
    <t>MANTENIMIENTO FILTROS CAMPANA LABORATORIO</t>
  </si>
  <si>
    <t>Alqyuiler fotocopiadora C356i 2AG01369, Sec Gob y Actas, prórroga cont marco fotocopiadoras Enero-Febrero 2020</t>
  </si>
  <si>
    <t>ACUERDO MARCO V.36/2017. LOTE 10: SUMINISTRO DE DIVERSOS MATERIALES SEGUN PDF ADJUNTO</t>
  </si>
  <si>
    <t>OTROS SUMINISTROS A IMPRENTA: MATERIAL CARTONAJE, MANIPULACIÓN, ENCUADERNACIÓN, PLASTIFICADOS Y TROQUELADOS ARTES GRÁFIC</t>
  </si>
  <si>
    <t>MANTENIMIENTO DEL SISTEMA DE SEGURIDAD DEL CENTRO MUNICIPAL DE ACÚSTICA.</t>
  </si>
  <si>
    <t>BIOTRAN GESTION DE RESIDUOS, S.L.</t>
  </si>
  <si>
    <t>TRATAMIENTO RESIDUOS GENERADOS EN EL LABORATORIO DE LA RCCAVA</t>
  </si>
  <si>
    <t>REALIZACIÓN AUDITORIA INTERNA RCCAVA</t>
  </si>
  <si>
    <t>MANTENIMIENTO DEL AIRE ACONDICIONADO DEL LABORATORIO</t>
  </si>
  <si>
    <t>SUMINISTROS PARA COLEGIOS PÚBLICOS. PLAZO DE EJECUCION 1 DIA.</t>
  </si>
  <si>
    <t>SUMINISTROS - COLEGIOS PÚBLICOS</t>
  </si>
  <si>
    <t>(CP MIGUEL DELIBES/ CP ENTRERRIOS/ CP IGNACIO MARTÍN BARÓ) SUMINISTROS</t>
  </si>
  <si>
    <t>RED.TE.AI 130 40 S/S C8 (4 UNIDADES)</t>
  </si>
  <si>
    <t>DETECTOR (1) / PORTALAMP. (10) / LAMPARA LED PH (10)/TASA(10) // C.C. J.L.MOSQUERA-CC CASA CUNA</t>
  </si>
  <si>
    <t>CIERRAPUERTAS 33AT50 (1)</t>
  </si>
  <si>
    <t>MANTENIMIENTO APP VALLAAIRE DEL RCCAVA</t>
  </si>
  <si>
    <t>2020 11 3111 22113</t>
  </si>
  <si>
    <t>ADQUISICION DE DIVERSIDAD DE PIENSO Y ARENA PARA EL CENTRO DE PROTECCIÓN ANIMAL</t>
  </si>
  <si>
    <t>ADQUISICION DE PRODUCTOS FARMACÉUTICOS VETERINARIOSY QUIRURGICOS PARA EL CENTRO MUNICIPAL DE PROTECCION ANIMAL - 2020</t>
  </si>
  <si>
    <t>ADQUISICION PRODUCTOS BIOCIDAS PARA CONTROL DE PLAGAS EN LA CIUDAD DE VALLADOLID</t>
  </si>
  <si>
    <t>OROZKO</t>
  </si>
  <si>
    <t>CONTRATO MENOR ELEMENTOS DECORATIVOS PLAZA MAYOR NAVIDAD 2019-2020</t>
  </si>
  <si>
    <t>2020 01 9203 22699</t>
  </si>
  <si>
    <t>OTROS GASTOS DIVERSOS COMPRA DE BANDERAS ACTOS/EDIFICIOS MPALES. R.I.</t>
  </si>
  <si>
    <t>MALIAÑO</t>
  </si>
  <si>
    <t>CONTRATACIÓN ACCESO FTTH 600/600 PARA ADECUAR RED DEL AYTO PARA LA PRESTACIÓN DEL SERVICIO DE CONEXIÓN REMOTA. COVID-19</t>
  </si>
  <si>
    <t>600 LITROS DE ESPUMÓGENO PARA LA EXTINCIÓN DE INCENDIOS DE LAS CLASES A Y B. SERVICIO DE EXTINCIÓN DE INCENDIOS.</t>
  </si>
  <si>
    <t>TROQUELADO DE DEFENSAS INDIVIDUALIZADA Y RÓTULOS SEÑALIZACIÓN.</t>
  </si>
  <si>
    <t>FIRST STOP SOUTHWEST, S.A.U.</t>
  </si>
  <si>
    <t>COLOCACION Y REPARACION CUBIERTAS EN VEHICULOS DEL SERVICIO DE LIMPIEZA</t>
  </si>
  <si>
    <t>ACTIVIDAD POR EL DÍA DE LA MUJER Y LA NIÑA EN LA CIENCIA ""UN DÍA EN LA VIDA DE ELBA"". 7 Y 14/02/2020. PLAN DE IGUALDAD.</t>
  </si>
  <si>
    <t>SUMINISTRO PARA EL MANTENIMIENTO DEL ROBOT DEL LABORATORIO</t>
  </si>
  <si>
    <t>Suministro de 75 discos de corte para radial EH 230 - 3,2</t>
  </si>
  <si>
    <t>MERCK CHEMICALS AND LIFE SCIENCE, S.A.U.</t>
  </si>
  <si>
    <t>MANTENIMIENTO SISTEMA AQUAPURA DE LABORATORIO</t>
  </si>
  <si>
    <t>TALLERE ""EDUCANDO EN IGUALDAD"" EN EL MES DE FEBRERO EN EL CENTRO MUNICIPAL DE LA IGUALDAD. PLAZO EJECUCIÓN: 4 DÍAS FEBRE</t>
  </si>
  <si>
    <t>ACUERDO MARCO.  SUMINISTRO MATERIALES REPARACION VEHÍCULOS POLICIA.</t>
  </si>
  <si>
    <t>ALQUILER DE SERVICIO TECNICO DE SALA PARA VARIAS ACTIVIDADES DEL SERVICIO DE IGUALDAD, JUVENTUD E INFANCIA. AÑO 2020.</t>
  </si>
  <si>
    <t>TELEFÓNICA MÓVILES ESPAÑA, S.A.</t>
  </si>
  <si>
    <t>CONEXIÓN REMOTA A LA RED PRIVADA DEL AYTO  TRABAJADORES MUNICIPALES A TRAVÉS DEL ESTABLECIMIENTO DE VPN SSL COVID-19</t>
  </si>
  <si>
    <t>SUMINISTRO DE PAPEL. IMPRESION DE PROGRAMAS, DIPTICOS ...RELACIONADOS CON LA EDUCACION A TRAVÉS DE LA IMPRENTA MUNICIPAL</t>
  </si>
  <si>
    <t>ALQUILER MEDIOS AUDIOVISUALES EVENTO REALIZADO EL 21 DE FEBRERO EN LA PLAZA MAYOR. ACTIVIDAD DE CARNAVAL CON ALUMNOS</t>
  </si>
  <si>
    <t>CIERRAPUERTAS TELESCO 33</t>
  </si>
  <si>
    <t>REGALOS, RECORDATORIOS QUE ENTREGA LA CONCEJALIA DE EDUCACION A PARTICIPANTES EN LOS EVENTOS QUE ORGANIZA O COLABORA</t>
  </si>
  <si>
    <t>ADQUISICION DE PROTECTORES DE SUELO(CHAIRMAT)PARA SILLAS DE OFICINA CON SUPERFICIE ANTIDESLIZANTE PARA CEAS HUERTA REY</t>
  </si>
  <si>
    <t>CIERRA PUERTAS TELESCO 33</t>
  </si>
  <si>
    <t>AC MARCO EXP V36-2017. REPUESTOS PARA REPARACION VEHICULOS Sº DE LIMPIEZA</t>
  </si>
  <si>
    <t>ACUERDO MARCO. SUMINISTRO MATERIAL PARA TALLER REPARACIONES POLICIA MUNICIPAL.</t>
  </si>
  <si>
    <t>ACUERDO MARCO, EXPTE V.36/2017, LOTE 10: SUMINISTRO DE SEPIOLITA 30 - 60 (ALBARAN 174182)</t>
  </si>
  <si>
    <t>REAJUSTE ANUALIDADES CONTRATO DE SERVICIOS DE MANTENIMIENTO DE LOS PORTALES WE DEL ÁREA DE CULTURA Y TURISMO 2020</t>
  </si>
  <si>
    <t>AC MARCO EXP V.36-2017: RADIADOR RENAULT PREMIUN REPARACION VEHIUCLO 1526 DZM DEL Sº DE LIMPIEZA</t>
  </si>
  <si>
    <t>AC MARCO EXP V36-2017: RADAIADOR E INTERCOOLER PARA REPARACION VEHICULOS 0999 FVN DEL Sº DE LIMPIEZA</t>
  </si>
  <si>
    <t>AC MARCO EXP V.36-2017: RECAMBIOS PARA REPARACION VEHICULOS DEL LIMPIEZA</t>
  </si>
  <si>
    <t>AC MARCO EXP V36-2017. FILTROS HIDRAULICOS PARA REPARACION BARREDORAS DE LIMPIEZA VIARIA</t>
  </si>
  <si>
    <t>CONTROL CALIDAD DE LA RENOVACION DE CARPINTERIA DEL CPM RIO ESGUEVA, LOTE 1</t>
  </si>
  <si>
    <t>ACUERDO MARCO: SUMINISTRO DE REPUESTOS, RECAMBIOS, CONSUMIBLES Y MATERIALES PARA MANT. Y REPAR. VEHICULOS (*MANTENIM.)</t>
  </si>
  <si>
    <t>ACUERDO MARCO SUMINISTRO VARIOS MATERIALES PARA POLICIA.</t>
  </si>
  <si>
    <t>SERVICIO DE ESPECTACULO DE ILUMINACIÓN DE FACHADA EDIFICIO VIVA POR EL 8 DE MARZO. PLAN DE IGUALDAD. PLAZO: 1 DIA</t>
  </si>
  <si>
    <t>MANTENIMIENTO, REPARACIONES DEL CPM ZONA SUR-ZONA ESTE Y HUERTA DEL REY- DURACION 1 DIA</t>
  </si>
  <si>
    <t>Prórroga de contrato centralizado alquiler y copias enero y febrero 2020. 2 máquinas Agencia de Innovación</t>
  </si>
  <si>
    <t>Pantalla estanca / Luminaria de superficie 50W-4000K / Luminaria de superficie 100W-4000K / Driver (ALBARÁN 28985)</t>
  </si>
  <si>
    <t>ESPECTACULO TEATRAL ""MUJER DE BRONCE Y MIEL"" EN EL CMI POR EL 8 DE MARZO. PLAN DE IGUALDAD. PLAZO EJEC: 1 DIA.</t>
  </si>
  <si>
    <t>PORTILLO</t>
  </si>
  <si>
    <t>MANTENIMIENTO SISTEMA DE CLIMATIZACIÓN CDIT</t>
  </si>
  <si>
    <t>VODAFONE ESPAÑA, S.A.U.</t>
  </si>
  <si>
    <t>COMPRA DE TELEFONOS MOVILES Y CONTRATACION DE SERVICIOS A CAUSA DEL COVID-19</t>
  </si>
  <si>
    <t>AC MARCO EXP V36-2017. FILTROS HIDRAULICOS PARA REPARACION VEHICULOS DEL Sº DE LIMPIEZA</t>
  </si>
  <si>
    <t>CARTELERÍA PROGRAMAS SERVICIO PARTICIPACIÓN CIUDADANA</t>
  </si>
  <si>
    <t>ACUERDO MARCO EXPTE V.36/2017, LOTE 11: AMOLU/165A - LAMP. PLAFONIER 24V 10W 11X44 (12 UNIDADES)</t>
  </si>
  <si>
    <t>SUMINISTRO DE LLAVES ELECTRÓNICAS CENTROS CÍVICOS</t>
  </si>
  <si>
    <t>CERRADURA 2241/20 ( 1)</t>
  </si>
  <si>
    <t>MANTENIMIENTO, REPARACIONES DE BOMBINES DEL C.P.M. LA VITORIA Y PLETINA  DEL CPM RONDILLA- DURACION 1 DIA</t>
  </si>
  <si>
    <t>MANTENIMIENTO, REPARACIONES DEL C.P.M. RONDILLA /  BOMBILLO TESA ( TOTAL 2 UNIDADES )- DURACION 1 DIA</t>
  </si>
  <si>
    <t>AC MARCO EXP V.36-2017: SUMINISTROS DEL SERVICIO DE LIMPIEZA</t>
  </si>
  <si>
    <t>AC MARCO EXP V36-2017:  SUMINISTRO MATERIALES PARA EL SERVICIO DE LIMPIEZA</t>
  </si>
  <si>
    <t>AC MARCO EXP V36-2017: ESCOBIJOS, MANGOS Y ESCOBAS PARA EL Sº DE LIMPIEZA</t>
  </si>
  <si>
    <t>AC MARCO EXP V36-2017: ESCOBIJO BARRENDERO CON MANGO 90MM (72 UNIDADES)</t>
  </si>
  <si>
    <t>CERRADURA MCM 1650-21</t>
  </si>
  <si>
    <t>PAR 30 LED MASTERLED Philips  9.5w=75w E27 2700K/25D (15 UNIDADES) / ECOTASA (ALB.28.374) - C.C CAMPILLO</t>
  </si>
  <si>
    <t>Alquiler fotocopiadora  Secret, General  T4 C356if,  enero 2020.</t>
  </si>
  <si>
    <t>SERVIOLID 2001, S.L.</t>
  </si>
  <si>
    <t>CONTRATO MENOR TRABAJO LIMPIEZA  JARDINERIA  PARCS. MUNICIPALES CALLE MONTES TOROZOS,2 (CASAS LUELMO)</t>
  </si>
  <si>
    <t>2020 09 3301 213</t>
  </si>
  <si>
    <t>CONTRATO IMPRESORA Y FOTOCOPIADORA AREA DE CULTURA Y TURISMO 2019/2020</t>
  </si>
  <si>
    <t>2020 11 4315 203</t>
  </si>
  <si>
    <t>FOTOCOPIADORAS CONSUMO/OMIC DEL 1 DE ENERO AL 7 DE FEBRERO 2020</t>
  </si>
  <si>
    <t>SUMINISTRO E INSTALACION DE ELECTROIMAN CC JOSE LUIS MOSQUERA</t>
  </si>
  <si>
    <t>CPM PARQUESOL -MANTENIMIENTO, REPARACIONES  PENTAFLON CARTUCHO PENTAGRAS SPT + CERA.- DURACION 1 DIA</t>
  </si>
  <si>
    <t>REPARACIONES CENTROS CÍVICOS</t>
  </si>
  <si>
    <t>SUMINISTRO BARNIZ SINTÉTICO Y DISOLVENTE TRABAJOS MANTENIMIENTO CENTROS CÍVICOS</t>
  </si>
  <si>
    <t>A &amp; B LABORATORIOS DE BIOTECNOLOGÍA, S.A.U.</t>
  </si>
  <si>
    <t>SUMINISTRO LIMPIADOR DESINFECTANTE PARA LIMPIEZA VIARIA. COVID-19</t>
  </si>
  <si>
    <t>ARABA</t>
  </si>
  <si>
    <t>VITORIA-GASTEIZ</t>
  </si>
  <si>
    <t>JESUS SILVERIO CAVIA CAMARERO</t>
  </si>
  <si>
    <t>CONCIERTO DIDÁCTICO EN CC PARQUESOL</t>
  </si>
  <si>
    <t>2020 03 9241 22199</t>
  </si>
  <si>
    <t>PIZARRA VITRIFICADA VERDE 240 x120 PARA UTILIZACIÓN EN CENTROS CÍVICOS</t>
  </si>
  <si>
    <t>PERSIANAS PARA CENTRO CIVICO DELICIAS</t>
  </si>
  <si>
    <t>ESTORES CENTRO CÍVICO JOSE MARIA LUELMO</t>
  </si>
  <si>
    <t>DISEÑO CARTELES Y LOGOTIPOS</t>
  </si>
  <si>
    <t>COLABORACIÓN Y CESION DE ESPACIOS EN FERIA DE VALLADOLID</t>
  </si>
  <si>
    <t>DIPLOMAS MUESTRAS DE TEATRO Y CULTURA</t>
  </si>
  <si>
    <t>SUMINISTRO E INSTALACIÓN DE VIDRIO PUERTA RÁPIDA CC JOSE LUIS MOSQUERA</t>
  </si>
  <si>
    <t>Seguridad y Salud . LOTE 2 - CONTRATO  DE OBRAS DE CUBIERTA VEGETAL EN MERCADO CAMPILLO- Proyecto URBAN GreenUP-</t>
  </si>
  <si>
    <t>BURLETE AMIG MOD.2-100 BLANCO (3 UNIDADES). PLAZO EJECUCION 1 DIA.</t>
  </si>
  <si>
    <t>CERRADURA MCM 1301-2-50</t>
  </si>
  <si>
    <t>CONTRATO SERV. MANT. INSTAL. PROTECC. CONTRA INCENDIOS EN EDIF. AREA DE PLANEAMIENTO URB. Y VIV. AÑO/2020. EXP. 38/2019*</t>
  </si>
  <si>
    <t>COLOCACIÓN Y REVISION DE EXTINTORES Y DISPOSICION DE PEANAS EN SOTANO EDIF. SAN BENITO (ANTIG. SALA EXPOSICIONES) *MANT.</t>
  </si>
  <si>
    <t>COMPLEMENTARIO  DEL CONTRATO DEL SISTEMA DE SEGURIDAD Y ALARMA DE LA CÚPULA DEL MILENIO POR 1 MES Y MEDIO</t>
  </si>
  <si>
    <t>SKYNET INFORMATICA SL</t>
  </si>
  <si>
    <t>PROVISIÓN DE CONTENIDOS PARA SISTEMA DE PANTALLAS INFORMATIVAS EN CENTROS CÍVICOS (PICC) EXP. SPC 88/19</t>
  </si>
  <si>
    <t>COPIAS / 01-11-19 A 31-01-20 /MOD: MFP UMZ02532 // CASA CONSISTORIAL, SERV. INFORM Y ADMON ELECTRONICA</t>
  </si>
  <si>
    <t>SUMINISTRO LLAVE MAESTRA PARA CENTRO MANTENIMIENTO  (*M)</t>
  </si>
  <si>
    <t>FONESVALL INSTALACIONES, S.L.</t>
  </si>
  <si>
    <t>Mantenimiento preventivo en periodo de garantía de instalación de agua caliente sanitaria y calefacción de Parque Cabild</t>
  </si>
  <si>
    <t>ANUNCIO DE 1/2 PÁGINA EN REVISTA N64</t>
  </si>
  <si>
    <t>JOSE ANDRES ADAN ALEGRE</t>
  </si>
  <si>
    <t>CATERING ANIVERSARIO CC JOSE MARIA LUELMO</t>
  </si>
  <si>
    <t>CERRADURA MCM 1301-2-40 ( 1 UNIDAD )</t>
  </si>
  <si>
    <t>Alquiler /MOD: MFP UMZ02532 CASA CONSISTORIAL, S.INFORM Y ADMON ELECTRONICA/ 01-11-19 AL 31-01-2020</t>
  </si>
  <si>
    <t>Emergencia Eco led opal / ECOTASA EMERGENCIA / Latiguillo UTP cat.6   LHFS RJ45-RJ45  lg7m.</t>
  </si>
  <si>
    <t>PASADOR ALUMINIO FUERTE 250 (2 UNIDADES)</t>
  </si>
  <si>
    <t>Alquiler 01/11/2019 - 31/01/2020 // MODEL 2AG01280 - 2AG01230 // SERV INF Y PARTIC CIUDADANA, PLTA BAJA</t>
  </si>
  <si>
    <t>SPRAY PINTURA RAL 6002 / GOLPETE TOVIC 4130 NEGRO (2 UNIDADES)</t>
  </si>
  <si>
    <t>MANTENIMIENTO, REPARACIONES, ESCALERA MULTIUSO ALUMINIO / COPIA LLAVE/ RUEDADEL CPM  VITORIA Y RONDILLA- DURACION  1 DIA</t>
  </si>
  <si>
    <t>TROFEOS CARNAVAL 2020</t>
  </si>
  <si>
    <t>ACTUACIONES EN CENTROS CIVICOS</t>
  </si>
  <si>
    <t>SARDON DE DUERO</t>
  </si>
  <si>
    <t>SUMINISTRO E INSTALACION DE EQUIPOS DE ILUMINACIÓN Y EMERGENCIA EN CIC NATIVIDAD A. CHACÓN. EXP SPC 6/2020</t>
  </si>
  <si>
    <t>ESPECTÁCULOS MIGUEL, S.L.</t>
  </si>
  <si>
    <t>ACTUACION MAGIA PARA AV. SANTOS PILARICA</t>
  </si>
  <si>
    <t>ACTUACION CARNAVAL 2020 CC ESGUEVA</t>
  </si>
  <si>
    <t>ACTUACION INFANTIL CARNAVALES 2020 EN CC BAILARIN VICENTE ESCUDERO</t>
  </si>
  <si>
    <t>Lámpara LED 12W E27 1100 Lm / ECOTASA LAMPARA LED / Tubo led T8 20W / ECOTASA</t>
  </si>
  <si>
    <t>CORONA FUNERARIA CON MOTIVO DEL FALLECIMIENTO DE UN BOMBERO.</t>
  </si>
  <si>
    <t>ACTUACIONES TEATRALES EN CENTROS CIVICOS</t>
  </si>
  <si>
    <t>ENRIQUETA MOREJON  JIMENEZ</t>
  </si>
  <si>
    <t>ACTUACION NAVIDAD EN CC BAILARIN VICENTE ESCUDERO</t>
  </si>
  <si>
    <t>Suministro de 5 muelles cierrapuertas telescópicos.-</t>
  </si>
  <si>
    <t>CONCIERTOS EN CENTROS CIVICOS</t>
  </si>
  <si>
    <t>TORNILLO 7504N 4,8X45 (200 UNIDADES)</t>
  </si>
  <si>
    <t>MANILLA ALMA 6085</t>
  </si>
  <si>
    <t>COORDINACIÓN SEGURIDAD CONVERSIÓN FOTOVOLTAICAS A BALANCE NETO</t>
  </si>
  <si>
    <t>MANILLA ALMA 6085 NEGRO ( 1)</t>
  </si>
  <si>
    <t>SUMINISTRO DE MATERIAL DE ELECTRICIDAD // DESTINO: BIBLIOTECA MARTIN AB.-JOSE Mª LUELMO // BIBLIOTECAS PUBLICAS</t>
  </si>
  <si>
    <t>LAMPARA PH CDM-T  35W/830 (6 UNIDADES) / TASA ECORAEE (6 UNIDADES) - BIBLIOTECA JOSE Mª LUELMO</t>
  </si>
  <si>
    <t>BIBLIOTECA LOPEZ GOMEZ SENCILLO (1050X460)</t>
  </si>
  <si>
    <t>DIFERENTES ALBARANES //TOTAL 97 EJEMPLARES // PARA BIBLIOTECAS PUBLICAS // MES MARZO DE 2020 // SE ADJUNTAN ALBARANES</t>
  </si>
  <si>
    <t>DISCO-MOVIL Y GENERADOR. BARRIO DELICIAS CARNAVAL 2020</t>
  </si>
  <si>
    <t>SELLADOR ADHESIVO BLANCO / CINTA ADHESIVA 2C. 25MMX15MT / CINTA ADH 19MMx 1,5MT</t>
  </si>
  <si>
    <t>INT.AUT.SERIE ( 1 UNIDAD ) / COREPRO LEDTUBE (24 UNIDADES) / REGL.DE CONEX.100 (3 UNIDADES)</t>
  </si>
  <si>
    <t>COORD. SEGURIDAD Y SALUD DE LA REPRACION DE LA CUBIERTA DELCPM ZONA SUR</t>
  </si>
  <si>
    <t>MANTENMIENTISUMINISTRO VARIOS C.P.M.: S. JUAN- Z. SUR- HUERTA- DELICIAS-A. REAL- F. L. LEON- LA VICTORIA- DURACION 1 DIA</t>
  </si>
  <si>
    <t>FOTOCOPIADORA CANON (PARA HACER FRENTE HASTA QUE ENTRE EN VIGOR EL NUEVO CONTRATO)</t>
  </si>
  <si>
    <t>COLA EUROPANOL 23:6 KG. / TABLERO CONTR.PINO II/III 18MM // BIBLIOTECA PARQUESOL</t>
  </si>
  <si>
    <t>ORKLI-LLAVE MONOT.UNILINE / ORKLI-RACOR MULTICAPA - BIBLIOTECA LÓPEZ GÓMEZ</t>
  </si>
  <si>
    <t>BIBLIOTECA LOPEZ GOMEZ: JUEGO TORNILLOS WC INOX/ MASILLA POLIMERO TOT-MS 35 BLANCO</t>
  </si>
  <si>
    <t>ALQUILERES PENDIENTES EQUIPOS MULTIFUNCIÓN GOBIERNO RELACIONES/MEDIOS DE COMUNICACIÓN/ PASILLO/ CONSEJO ECON.ADMIN.</t>
  </si>
  <si>
    <t>F-1728. CADIELSA VALLADOLID. SUMINISTRO MATERIAL DE ELECTRICIDAD. DESTINO: CEAS BELEN-PILARICA. DUR 1 DIA</t>
  </si>
  <si>
    <t>PERSIANAS VENECIANAS MANTENIMIENTO CENTROS CIVICOS</t>
  </si>
  <si>
    <t>2020 01 9207 213</t>
  </si>
  <si>
    <t>MANTENIMIENTO Y COPIAS FOTOCOPIADORAS PROGRAMA GOBIERNO Y RELACIONES</t>
  </si>
  <si>
    <t>MANTENIMIENTO SUMINISTROS REPARACIONES  CPM CENTRO C/ FRAY LUIS DE LEON/ CPM Z. ESTE/ HOGAR  CAUCE DE BELÉN- DURAC-1 DIA</t>
  </si>
  <si>
    <t>ESSENSE R80 SMART 9W 830 E27 230V (15) / COREPRO R7S 118MM 14-100W 830 D (7)</t>
  </si>
  <si>
    <t>F-538. CADIELSA VALLADOLID, S.L.U. PROYECTOR/TASA ECORAEE/INTERRUPT. COMEDOR  Y ALBERGUE MPAL. DURACION 1 DIA</t>
  </si>
  <si>
    <t>F-2865. CADIELSA VALLADOLID, S.L.U. TERMOSTATO EFIBAT TERMO ANALOGICO - VIVIENDA C/ MORADAS, 11.DRACION 1 DIA</t>
  </si>
  <si>
    <t>GASTO  FOTOCOPIADORAS DE LOS CPM PARA LOS MESES DE NOVIEMBRE DE 2019 A ENERO DE 2020</t>
  </si>
  <si>
    <t>F-291. EXCLUSIVAS MAOR, S.L. ALBERGUE MUNICIPAL. BANDEJA ARANIA 1000x400 GRIS. DURACION 1 DIA</t>
  </si>
  <si>
    <t>MANTENIMIENTO, REPARACIONES AGLOMERADO DM 2440*1220*4 // COLA EUROPANOL 23:6 KG. - CPM LA VICTORIA-DURACION 1 DIA</t>
  </si>
  <si>
    <t>ACTUACION TEATRAL CC DELICIAS</t>
  </si>
  <si>
    <t>Prensa y Servicios de la Lengua SLU</t>
  </si>
  <si>
    <t>CONTRATO MENOR PUBLICIDAD DE REPORTAJE ""VALLADOLID, LA CIUDAD DE LOS PREMIOS CERVANTES""</t>
  </si>
  <si>
    <t>F-1744. FERRETERIA ORTIZ.CEAS HUERTA DEL REY: REPOSAPIES ERGO AJUSTABLE (5 UDS). ALBERGE MUNICIPAL: CERRADURA.1 DIA</t>
  </si>
  <si>
    <t>SUMINISTROS PARA PARTIC.CIUDADANA</t>
  </si>
  <si>
    <t>(CC VTE ESCUD) DOSIF.JABÓN// (CC ZONA SUR) CABEZA URINARIO // (CC DELICIAS) DOSIF.JABÓN // (CC J.L.MOSQU) ASIENTO VICTOR</t>
  </si>
  <si>
    <t>SUMINISTRO DE 4 PATAS REGILABLES CC BAILARIN VICENTE ESCUDERO</t>
  </si>
  <si>
    <t>ACTUACION EN CC CANAL DE CASTILLA</t>
  </si>
  <si>
    <t>ACTUACION EN CC RONDILLA PROGRAMA MENUDO FIN DE SEMANA</t>
  </si>
  <si>
    <t>SANTA MARTA DE TORMES</t>
  </si>
  <si>
    <t>F-1269. GRUPO ELECTRO STOCKS, S.L. BASE 4 TOMAS 3680W 16A-250 CON TTL. PROLONGACION 1.5M.CEAS HUERTA REY.DUR 1 DIA</t>
  </si>
  <si>
    <t>SESION CUENTOS EN CC LA OVERUELA</t>
  </si>
  <si>
    <t>SUMINISTROS PARA EL CENTRO MUNICIPAL PUENTE DUERO</t>
  </si>
  <si>
    <t>(MANTENIMIENTO, REPARACIONES DEL CPM RONDILLA Y HUERTA DELREY- DURACION 1 DIA</t>
  </si>
  <si>
    <t>F-1664. MARINO DE LA FUENTE, S.A. CERRADURA FALLEBA HÄFELE (2 UNIDADES) CEAS ZONA SUR. DURACION 1 DIA</t>
  </si>
  <si>
    <t>F-914. SANE-RIEGO, S.A. DESATASCADOR LIQUIDO/ENLACE TUBO/ SIFON CURVO.VIVIENDA SOCIAL EN C/ ORION.DUR 1 DIA</t>
  </si>
  <si>
    <t>F-2824. SUMINISTROS GARCICHAO, S.L. SUMINISTROS PARA VIVIENDA MUNICIPAL C/ MORADAS, 11. DURACION 1 DIA</t>
  </si>
  <si>
    <t>GASTO DE LAS FOTOCOPIADORAS DE LOS CPM TRANSFERIDOS , MESES DE NOVIEMBRE DE 2019  A ENERO DE 2020</t>
  </si>
  <si>
    <t>F-877. SUMINISTROS GARCICHAO. MECANISMO UNIVERSAL ROCA LATIGUILLO FLEX (VIV. PASEO DE ZORRILLA 166 1ºD) DURACION 1 DIA</t>
  </si>
  <si>
    <t>TOPE PUERTA 302-30 (9 UNIDADES)</t>
  </si>
  <si>
    <t>TESA 2010P 40 HL / CILINDRO TESA 5030-3040L</t>
  </si>
  <si>
    <t>F-951. SUMINISTROS INDUSTRIALES SYRESA, S.L. ASA ALUMINIO 1012 NEGRO ( 2 UNIDADES). CEAS SUR-LA RUBIA. 1 DIA</t>
  </si>
  <si>
    <t>MANTENIMIENTO, SUMINISTROS PARA REPARACIONES DEL  - CPM DELICAS, CPM HUERTA DEL REY- DURACION 1 DIA</t>
  </si>
  <si>
    <t>F-1743. FERRETERIA ORTIZ VALLADOLID, S.L. CERRADURA ALETAS NGO PEQ. 202212 KEYA. COMEDOR. DURACION 1 DIA</t>
  </si>
  <si>
    <t>F-1809. SUMINISTROS GARCICHAO, S.L. COLLAK-DESATASCADOR 1 LT ACIDO.COMEDOR SOCIAL. DURACION 1 DIA</t>
  </si>
  <si>
    <t>MANTENIMIENTOS, SUMINISTROS, LLAVES, PULSADOR  PARA EL CPM DELICIAS, ROND Y Z. ESTE- DURACION 1 DIA</t>
  </si>
  <si>
    <t>MANTENIMIENTO, REPARACIONES GRIFO FREGADERO /SIFON / MONOMANDO GRIFO/ VALVULA DEL CPM RIO ESGUEVA- DURACION 1 DIA</t>
  </si>
  <si>
    <t>2020 08 1651 214</t>
  </si>
  <si>
    <t>REPARACION 7694-JCZ KMS.40206 D-M ACCESORIOS PARA ACCEDER Y SUSTITUIR LATIGUILLO DE LA PLUMA</t>
  </si>
  <si>
    <t>TRABAJOS DE CHAPA Y PINTURA / MATERIAL DE PINTURA // MATRICULA: 9992-FVL</t>
  </si>
  <si>
    <t>COORD.SEGURIDAD Y SALUD EN LAS OBRAS DE REFORMA DE LA VIVIENDA PºCAUCE 75,1ºD</t>
  </si>
  <si>
    <t>ACCESORIOS VARIOS (ALBARÁN 710)</t>
  </si>
  <si>
    <t>SUMINISTRO E INSTALACION CALDERA MURAL SAUNIER DUVAL 25 KW EN ANTIGUAS ESCUELAS DE LA OVERUELA</t>
  </si>
  <si>
    <t>ACUERDO MARCO: SUMINISTRO MATERIAL DE FERRETERIA, HERRAMIENTAS Y ACCESORIOS. LOTE 1  (*MANTENIMIENTO)</t>
  </si>
  <si>
    <t>MANTENIMIENTO, SUMINISTROS PARA CENTROS CPM  RIO ESGUEVA-PUENTE COLGANTE Y HUERTA Y CENTRO OCUPACIONAL- DURACION 1 DIA</t>
  </si>
  <si>
    <t>SUMINISTROS (ALBARÁN 31 - FECHA 07/01/2020)</t>
  </si>
  <si>
    <t>ALB.492 DEL 04/02/20 // PUNTERO 460MM 25*108 (8 U.) / PALA CURV 75 (4)/ RACOR (4)/ DISCO DESBASTEC(10)/DISCO CORTE (25)</t>
  </si>
  <si>
    <t>SUMINISTRO CON DESTINO: S.E.P.I. / PERFIL INOX 15x 15x 5.15 BRILLO MT / B. INOX A-304 D.6 KGS.</t>
  </si>
  <si>
    <t>ALQUILER DE 2 FOTOCOPIADORAS CANON DEL 01/11/2019 AL 31/01/2020 EN PARQUE DE LAS ERAS</t>
  </si>
  <si>
    <t>COLCACION DE CABLEADO Y ASISTENCIA TECNICA DE LAS AULAS DE INFORMATICA DEL CPM VICTORIA, HUERTA Y FRAY LUIS- DURACION 1</t>
  </si>
  <si>
    <t>ACUERDO MARCO. SUMINISTRO MATERIAL PROTECCIÓN POLICÍA.</t>
  </si>
  <si>
    <t>TABLERO DE CORCHO DE 80X100 PARA EL CPM RONDILLA- DURACION 1 DIA</t>
  </si>
  <si>
    <t>ALB: 20-201435 - C.P.ROSA CHACEL // SUMINISTROS PARA EDUCACIÓN</t>
  </si>
  <si>
    <t>2020 03 9241 22103</t>
  </si>
  <si>
    <t>SUMINISTRO DE PELLETS PARA CENTRO MUNICIPAL PUENTE DUERO. ANUAL</t>
  </si>
  <si>
    <t>ACUERDO MARCO. SUMINISTRO MATERIAL PARA MANTENIMINETO POLICIA.</t>
  </si>
  <si>
    <t>ALQUILER Y COPIAS DEL 01/11/2019 AL 31/01/2020 DEL CENTRO DE FORMACION PARA EL EMPLEO- JACINTO BENAVENTE</t>
  </si>
  <si>
    <t>2020 02 9332 203</t>
  </si>
  <si>
    <t>ALQUILER DE CONTENEDORES SEGUN NECESIDADES DEL CENTRO DE MANTENIMIENTO  (*MANT.)</t>
  </si>
  <si>
    <t>VIAS Y OBRAS // IPN 100 A 12M S 275 JR (8 UNIDADES DE 1500mm) // EXTRA POR CORTE A MEDIDA</t>
  </si>
  <si>
    <t>ALB: 20-200745 - PARQUE / SUMINISTROS VARIOS // MES ENERO 2020</t>
  </si>
  <si>
    <t>SUMINISTRO DE DIVERSOS MATERIALES PLASTICOS  (*MANTENIMIENTO)</t>
  </si>
  <si>
    <t>SUMINISTRO PERSIANAS TIPO VENECIANA PARA LA SECCION DE PROCEDIMIENTOS (Sº DE GESTION RECAUDATORIA) *MANTENIMIENTO</t>
  </si>
  <si>
    <t>NUEVO PARQUE CARRETERA BURGOS S/N / SERV.LOGISTICOS INTEGRADOS// SUMINISTRO VARIOS// MES ENERO 2020</t>
  </si>
  <si>
    <t>AC MARCO EXP V36-2017: SUMINISTROS MATERIAL FONTANERIA PARA EL SERVCIO DE LIMPIEZA C/ TOPACIO</t>
  </si>
  <si>
    <t>REPARACION SISTEMA CALEFACCIÓN EN INSTALACIONES DEL CENTRO MANTENIMIENTO (PARQUE LAS ERAS)  *MANT.</t>
  </si>
  <si>
    <t>BATERIA 12 V MATRICULA 8235HST / CALCULADORES / BATERIA 12 V</t>
  </si>
  <si>
    <t>Servicios de Hostering revalladolid. es . Año 2020</t>
  </si>
  <si>
    <t>TRULYESPAÑA, S.L.</t>
  </si>
  <si>
    <t>SUMINISTRO DE 500 UNIDADES DE GELES HIDROALCOHÓLICOS PARA EL PERSONAL DEL SERVICIO DE LIMPIEZA. COVID-19</t>
  </si>
  <si>
    <t>ACUERDO MARCO. SUMINISTRO MATERIAL DE FONTANERIA PARA MANTENIMIENTO DEPENDENCIA POLICIA.</t>
  </si>
  <si>
    <t>ADQUISICIÓN DE MOBILIARIO CON DESTINO AL GABINETE DE GOBIERNO Y RELACIONES Y A RÉGIMEN INTERIOR (4 SILLAS DE OFICINA).</t>
  </si>
  <si>
    <t>ALB: 20-201165 - CP ROSA CHACEL // SUMINISTROS PARA EDUCACIÓN</t>
  </si>
  <si>
    <t>BALDOSA H. BOTONES 750,24 // PALETS 62</t>
  </si>
  <si>
    <t>TORO</t>
  </si>
  <si>
    <t>ACUERDO MARCO. SUMINISTRO MATERIAL FONTANERIA DEPENDENCIAS DISTRITO 3º POLICIA.</t>
  </si>
  <si>
    <t>BALDOSA COLEGIATA-ALISTE-TABARA : 494,20 / PALETS 52 //</t>
  </si>
  <si>
    <t>COORDINACION EN MATERIA DE SEGURIDAD Y SALUD CONTRATO OBRA DE RESTAURACION FACHADA DEL ALBERGUE DE PEREGRINOS. IFS 2019</t>
  </si>
  <si>
    <t>TRATA/SE089 - QUITA HUMOS DE ESCAPE / ADPRO/METALLUBEDISE - METAL LUBE DIESEL 236ML / 0/0 - ESPEJO INDUST.9470245 / ADPR</t>
  </si>
  <si>
    <t>A.M. SUM. - CAJA EST GEWISS GW44002 REDO/ PROYECTOR LEDVANCE LED/ TASA ECORAEE / REGLETA   //// DESTINO: DEPOSITO CANINO</t>
  </si>
  <si>
    <t>CERROJO FAC / TORNILLO 603-934 6X50</t>
  </si>
  <si>
    <t>A.M. SUMINISTRO- Emisor dos canales motion con codIgo cambiante de alta seguridad CAREN (Albaranes 28727 y 28910)</t>
  </si>
  <si>
    <t>A.M.- SUMINISTRO - REPOSAPIES ERGO AJUSTABLE (1 UNIDAD)</t>
  </si>
  <si>
    <t>TRABAJOS DE DESINFECCIÓN CABINAS VEHICULOS Y VESTUARIOS PERSONAL Sº LIMPIEZA (MEDIADS PREVENTIVAS COVID-19)</t>
  </si>
  <si>
    <t>CONTRATACION EMPRESA DE SEGURIDAD PARA EL ALBERGUE MUNICIPAL DURANTE MARZO Y ABRIL 2020. COVID19</t>
  </si>
  <si>
    <t>CPM RONDILLA -MANTENIMIENTO, REPARACION DE  MANETA GERONTOLOGICA TEKA- DURACION 1 DIA</t>
  </si>
  <si>
    <t>REPARACIÓN AVERÍA DEL VENTILADOR DE LA UNIDAD FREE-COLLING SITUADO EN EL SÓTANO DEL EDIFICIO CDIT</t>
  </si>
  <si>
    <t>SUMINISTRO LICENCIAS VMWARE HORIZON CON DESTINO AL DEPARTAMENTO DE TECNOLOGÍAS DE LA INFORMACIÓN. COVID-19</t>
  </si>
  <si>
    <t>2020 04 9209 22706</t>
  </si>
  <si>
    <t>NUEVAS VENTAJAS, S.L.</t>
  </si>
  <si>
    <t>CONTRATACIÓN ESTUDIO ECONÓMICO PARA UNIFICAR PLAZO EXPLOTACIÓN PLANTAS APARCAMIENTO SUBTERRÁNEO PLAZA MAYOR.</t>
  </si>
  <si>
    <t>SE 88/2019 ADJUDICACION CONTRATO MENOR DE CONSERVACIONY MANTENIMIENTO DE ESCUELAS INFANTILES</t>
  </si>
  <si>
    <t>MIGUEL ÁNGEL PEROTE CID</t>
  </si>
  <si>
    <t>Contrato servicio de asistencia técnica de un ingeniero técnico industrial para el Centro de Alumbrado del SEPI</t>
  </si>
  <si>
    <t>ALDEAMAYOR DE SAN MARTÍN</t>
  </si>
  <si>
    <t>INSERCIÓN PUBLICITARIA (4 PÁGINAS) EN EL ANUARIO TAURINO DE 2020</t>
  </si>
  <si>
    <t>ADQUISICIÓN LATIGUILLOS TELECOMUNICACIONES</t>
  </si>
  <si>
    <t>SUMINISTRO DE REVISTAS ""Y AHORA QUE"" PARA LAS BIBLIOTECAS MUNICIPALES. AÑO 2020</t>
  </si>
  <si>
    <t>TRABAJOS DE IMPRESIÓN Y SUMINISTRO DE PAPEL PARA LA IMPRENTA CON DESTINO A LAS BILIOTECAS MUNICIPALES 1 AÑO.</t>
  </si>
  <si>
    <t>ACUERDO MARCO EXPTE V.36/2017, LOTE 1: CERRADURA LINCE 5056B-70 (2 UNIDADES)</t>
  </si>
  <si>
    <t>CERRADURA MCM 1549-21 (1 UNIDAD)</t>
  </si>
  <si>
    <t>ALB: 19-231117 PED: 19-054705-1006 S/PED: / REF.57300020 BOYA PLASTICO DN110 1/2 (M-6) / REF.57400020 VALVULA FLOTADOR L</t>
  </si>
  <si>
    <t>A.M. - SUMINISTROS -BOBINA DE RAFIA BL. (8) / CINTA AMERICANA (3) / PISTOLA MET. (3) / ESCARPIA (1) / PULIMENTO LIQ. (1)</t>
  </si>
  <si>
    <t>MANTENIMIENTO, REPARACIONES , MULTIUSO WD40 500ML DOBLE ACCION (3 UNIDADES)-  DEL CPM RONDILLA- DURACION 1 DIA</t>
  </si>
  <si>
    <t>MOTORPRESS IBERICA, S.A. SOC.UNIPERSONAL</t>
  </si>
  <si>
    <t>SUMINISTRO DE REVISTA ""SPORT-LIFE"" PARA LAS BIBLIOTECAS MUNICIPALES. 1 AÑO</t>
  </si>
  <si>
    <t>AC MARCO EXP V.36-2017: CERRADURA CVL 11B VESTUARIO DE LIMPIEZA VIARIA</t>
  </si>
  <si>
    <t>COVID-19 Desinfección diaria cabinas camiones,vestuarios,aseos en Centro Conservacion y Alumbrado. SEPI.</t>
  </si>
  <si>
    <t>MATERIAL, PLANTAS, SUSTRATO, ETC.. PARA EL CURSO DE PARQUES Y JARDINES DEL C. DE FORMACION PARA EL EMPLEO</t>
  </si>
  <si>
    <t>Revisión 2500 horas,mantenimiento y reparaciones en Retro-cargadora JCB matrícula E-3013-BGL</t>
  </si>
  <si>
    <t>ALB: 20-201151 - CP ROSA CHACEL // SUMINISTROS PARA EDUCACIÓN</t>
  </si>
  <si>
    <t>Adquisición EPI y material de Seguridad para el Departamento de Prevención y Salud Laboral COVID-19</t>
  </si>
  <si>
    <t>ACUERDO MARCO, CILINDRO PARA JARDINES.</t>
  </si>
  <si>
    <t>ACUERDO MARCO. SUMINISTRO DIVERSO MATERIAL PARA POLICICA.</t>
  </si>
  <si>
    <t>A.M. SUNMINISTRO - ADAPTADOR RAPIDO HEMBRA Y MACHO/ CONECTOR RIEGO/ CINTA DE EMBALAJE/ CUTTER TAJIMA/ ALICATE</t>
  </si>
  <si>
    <t>CENTRO MATERIAL SANITARIO, S.A.</t>
  </si>
  <si>
    <t>Revision, calibracion y certificacion de equipos medicos del Departamento de Prevención y Salud Laboral.</t>
  </si>
  <si>
    <t>Adquisición de Vacunas Hepatitis B y Tétanos para el Departamento de Prevención y Salud Laboral.</t>
  </si>
  <si>
    <t>TRES CANTOS</t>
  </si>
  <si>
    <t>TABLERO CONTR.PINO II/III 18MM (6,25 UNIDADES)  / CORTES (16 UNIDADES) // F/VF20/309.1</t>
  </si>
  <si>
    <t>A. M. SUMIN.- (CASA DEL BARCO) TE 90º HHH A-2  40/ CODO 90º HH A-1 40/ TUBERIA EVAC. B 40 5/ HOSTEL-GRIFO RELLENA VASOS</t>
  </si>
  <si>
    <t>OCU EDICIONES, S.A.</t>
  </si>
  <si>
    <t>SUMINISTRO DE REVISTAS ""COMPRA MAESTRA"" Y ""SALUD CENTRO"" PARA LAS BIBLIOTECAS MUNICIPALES. AÑO 2020</t>
  </si>
  <si>
    <t>ACUARDO MARCO SUMINISTRO - CERRADURA LINCE 5570-25 (1 UD)</t>
  </si>
  <si>
    <t>TALLER ""LAS APPS DE CITAS Y EL SEXTING"" EL 11 DE MARZO EN EL CENTRO MUNICIPAL DE LA IGUALDAD. PLAZO EJECUCIÓN: 1DÍA.</t>
  </si>
  <si>
    <t>DISEÑO Y MAQUETACIÓN DE DIVERSOS CARTELES PARA LAS ACTIVIDADES PROGRAMADAS POR LAS BIBLIOTECAS MUNICIPALES. AÑO 2020.</t>
  </si>
  <si>
    <t>Alquiler maquinaria pesada (motoniveladora,retroexcavadora, rodillo compactador..) + conduct y camiones diverso tonelaje</t>
  </si>
  <si>
    <t>ACUERDO MARCO, EXPTE V.36/2017, LOTE 1: TIRADOR ALMA 2124 BLANCO (2 UNIDADES)</t>
  </si>
  <si>
    <t>Revisión sistema GLP. Sustituir KIT de distribución.-</t>
  </si>
  <si>
    <t>REPARACIONES DE MATERIAL AUDIOVISUAL DEPENDENCIAS POLICIA.</t>
  </si>
  <si>
    <t>ACTUALIZACIÓN LICENCIAS PROGRAMA PRESTO</t>
  </si>
  <si>
    <t>DESINFECCIÓN DE VEHÍCULOS POLICIALES.</t>
  </si>
  <si>
    <t>ACUERDO MARCO, ASA ABATIBLE REFORZADA.</t>
  </si>
  <si>
    <t>SUMINISTRO REPUESTOS PARA REPARACION RECOLECORES MARCA GEESINK VEHICULOS DEL Sº DE LIMPIEZA</t>
  </si>
  <si>
    <t>TORREJÓN DE ARDOZ</t>
  </si>
  <si>
    <t>IMAGINE CREATIVITY CENTER, SL</t>
  </si>
  <si>
    <t>TRABAJO COLABORATIVO DE DESARROLLO ESTRATÉGICO: PROPUESTAS EUROPEAS DE INNOVACIÓN SOBRE REGENERACIÓN URBANA</t>
  </si>
  <si>
    <t>MANTENIMIENTO SISTEMA DE SEGURIDAD CENTROS CIVICOS. PERIODO 01/01/2020 AL 26/02/2020</t>
  </si>
  <si>
    <t>REPARACION MAQUINA RETROEXCAVADORA DEL CENTRO DE MANTENIMIENTO  (*MANT.)</t>
  </si>
  <si>
    <t>REPARACIONES DE LAS CORNISAS DE LA CUBIERTA DEL CPM ZONA SUR</t>
  </si>
  <si>
    <t>AC MARCO EXP V36-2017: SUMINISTRO MATERIALES LIMPIEZA (HIDROLIMPIADORA, BOMBA Y CAÑON)</t>
  </si>
  <si>
    <t>AC MARCO EXP V36-2017_ SUMINISTRO MATERIALES PARA REALIZAR ESTANTERIAS PARA TALLER MECÁNICO Sº LIMPIEZA</t>
  </si>
  <si>
    <t>AC MARCO EXP V36-2017: JUEGO HERRAMIENTAS PERSONAL TALLER Sº DE LIMPIEZA</t>
  </si>
  <si>
    <t>AC MARCO EXP V36-2017: SUMINISTROS VARIOS Sº LIMPIEZA</t>
  </si>
  <si>
    <t>SERVICIO COMPLEMENTARIO DE DESAYUNOS Y MERIENDAS EN ALBERGUE PROVISIONAL DEL 19 DE MARZO AL 30 DE ABRIL 2020. COVID-19</t>
  </si>
  <si>
    <t>SUMINISTRO GASÓLEO PARA VEHÍCULOS POLICÍA DEL 1 DE ENERO AL 31 DE DICIEMBRE DE 2020.</t>
  </si>
  <si>
    <t>ALQUILER AUDITORIO DIA 12 Y 13 DE FEBRERO / ALQUILER SALA USOS MULTIPLES / GASTOS USO SALA / GASTOS CASA DEL RÍO - EDF</t>
  </si>
  <si>
    <t>ACUERDO MARCO, EXPTE V.36/2017, LOTE 1: LAVAVAJILLAS MANUAL CIDASOL AMARILLO (100 UNIDADES)</t>
  </si>
  <si>
    <t>AC MARCO EXP V36-2017: SUMINISTROS VARIOS Sº LIMPIEZZA</t>
  </si>
  <si>
    <t>REPRESENTACIONES TEATRALES EN CENTROS CIVICOS</t>
  </si>
  <si>
    <t>OBSEQUIO JURADO CARNAVALES 2020</t>
  </si>
  <si>
    <t>AC MARCO EXP V36-2017: SUMINISTROS PARA Sº LIMPIEZA</t>
  </si>
  <si>
    <t>AC MARCO EXP V36-2017: BOQUILLA QUEMADOR PARA EL Sº D ELIMPIEZA</t>
  </si>
  <si>
    <t>ESPECTACULO TEATRAL EN CC JOSE LUIS MOSQUERA</t>
  </si>
  <si>
    <t>SERVICIO ESPECIAL LIMPIEZA EN LOCAL FEDERACION VECINOS ANTONIO MACHADO</t>
  </si>
  <si>
    <t>OBRA DE TITERES EN CIC CONDE ANSUREZ</t>
  </si>
  <si>
    <t>2020 01 9203 203</t>
  </si>
  <si>
    <t>ALQUILER MAQ. FOTOCOP. IR ADV C55401 MODEL XVD01603, DE 01/11/2019 A 31/01/2020, R.I.</t>
  </si>
  <si>
    <t>ACUERDO MARCO:  SERVICIO REPARACIÓN VEHICULOS DE CENTRO MANTENIMIENTO. LOTE 4 (*MANT.)</t>
  </si>
  <si>
    <t>ACUERDO MARCO_REPARACIÓN VEHÍCULO 5170HHZ: POLICIA.</t>
  </si>
  <si>
    <t>ACTUACION CARNAVAL CC PUENTE DUERO</t>
  </si>
  <si>
    <t>ACUERDO MARCO, EXPTE V.014/2015, LOTE 5: REPARACIÓN DE 1791CRZ: BOMBINES Y ZAPATAS TRASERAS Y LIQUIDO DE FRENOS</t>
  </si>
  <si>
    <t>ACUERDO MARCO. REPARACIÓN VEHÍCULO 3999JKP.</t>
  </si>
  <si>
    <t>CONTRATO PARA LA PRESTACIÓN DEL SERVICIO DE INTEGRACIÓN DE GT/WIN-PLATAFORMA ""NOTIFICA""</t>
  </si>
  <si>
    <t>ACUERDO MARCO REPARACIÓN VEHÍCULO 2098 HCN DE POLICÍA.</t>
  </si>
  <si>
    <t>COORDINACION SEGURIDAD Y SALUD DE LA RENOVACION DE CARPINTERIA EN ACERO INOXIDAABLE DEL CPM RIO ESGUEVA, LOTE I</t>
  </si>
  <si>
    <t>ACUERDO MARCO. REPARACIÓN VEHÍCULO 5170HHZ POLICIA</t>
  </si>
  <si>
    <t>ACUERDO MARCO. REPARACIÓN VEHÍCULO 3722KGD POLICIA.</t>
  </si>
  <si>
    <t>ACUERDO MARCO. REPARACIÓN VEHÍCULO 3715KGD DE POLICIA.</t>
  </si>
  <si>
    <t>AMPLIACION DE INSTALACIONES ELECTRICAS CIC NATIVIDAD ALVAREZ CHACON</t>
  </si>
  <si>
    <t>REPRESENTACION TEATRAL CIC EL EMPECINADO</t>
  </si>
  <si>
    <t>ACUERDO MARCO_7576GSB:CAMBIO ACEITE- FILTRO DE ACEITE,BUJIAS,LAVADO INTER--EXT.,LAMP.FRENO/POSICION TRASERO</t>
  </si>
  <si>
    <t>ACUERDO MARCO_2543HTB: Cº ACEITE.FILTROS ACEITE,AIRE Y POLEN/LAVADO INTER.-EXTERIOR// MOVILIDAD</t>
  </si>
  <si>
    <t>2020 01 9205 213</t>
  </si>
  <si>
    <t>SUMINISTROS Y MANTENIMIENTO INSTALACIÓN DE AGUA EN  IMPRENTA MUNICIPAL</t>
  </si>
  <si>
    <t>ACUERDO MARCO REPARACIÓN VEHÍCULO 3551FZR POLICIA.</t>
  </si>
  <si>
    <t>ACUERDO MARCO REPARACION VEHICULO: 8693-DHV DE POLICIA</t>
  </si>
  <si>
    <t>ACUERDO MARCO_7576GSB: CAMBIAR BATERIA 45AH // MOVILIDAD</t>
  </si>
  <si>
    <t>ACUERDO MARCO. REPARACIÓN VEHÍCULO 4078JKP POLICIA.</t>
  </si>
  <si>
    <t>ACUERDO MARCO. REPARACIÓN VEHÍCULO 4078JKP. POLICIA.</t>
  </si>
  <si>
    <t>AC MARCO EXP V14-2015:RENOVACION TIS WEB ANUAL VÁLIDO HASTA EL 01/01/2021 GESTIÓN TAC´GRAFOS VEH´CULOS Sº DE LIMPIEZA</t>
  </si>
  <si>
    <t>2020 08 1651 22199</t>
  </si>
  <si>
    <t>SUMINISTROS PARA ALUMBRADO PÚBLICO</t>
  </si>
  <si>
    <t>PASADOR ALUMINIO FUERTE 250 NE (2 UNIDADES)</t>
  </si>
  <si>
    <t>SUMINISTRO DIVERSO DE MATERIAL ELECTRICO ///  DESTINO: ALUMBRADO PUBLICO</t>
  </si>
  <si>
    <t>PORTALAMP. SOLERA 678-D (50 UNIDADES) / ALUMBRADO PUBLICO</t>
  </si>
  <si>
    <t>CAJA CONOS / CAJA CONOS / BARRYFLEX / COFRET</t>
  </si>
  <si>
    <t>PL-COMP ( 3 UNIDADES ) / TUBO ACERO RIGIDO M50 -LONGITUD 3 MTS. ( 3 UNIDADES )</t>
  </si>
  <si>
    <t>ROLLO DE FLEJE LISO/ CIERRE ABRAZADERA/ ACEITE LUBRICANTE SPRAY/ SELLADOR ADHESIVO</t>
  </si>
  <si>
    <t>MANILLA ALMA 6085 NEGRO</t>
  </si>
  <si>
    <t>DIFERENTES TÍTULOS LIBROS PARA Centro de Bibliotecas Municipales de Valladolid// DICIEMBRE 19.</t>
  </si>
  <si>
    <t>ASA ALUMINIO 1012 NEGRO</t>
  </si>
  <si>
    <t>LIBROS VARIOS PARA BIBLIOTECAS MUNICIPALES. ENVIO FEBRERO</t>
  </si>
  <si>
    <t>AC MARCO EXP V36-2017: MATERIALES REPARACION INSTALACIOINES ACS Y CLIMATIZACION Sº LIMPIEZA</t>
  </si>
  <si>
    <t>MATERIAL, SANEAMIENTO. PLAZA VIEJO COSO. SUMINISTROS.</t>
  </si>
  <si>
    <t>DIFERENTES TÍTULOS LIBROS PARA Centro de Bibliotecas Municipales de Valladolid.// DICIEMBRE 19.</t>
  </si>
  <si>
    <t>EL ÁNGEL / FIN DE CURSO EN EL PARAISO / TERRA ALTA / UN PERFECTO CABALLERO</t>
  </si>
  <si>
    <t>PRESENTACION Y ANIMACION CONCURSO CARNAVALES BARRIO VICTORIA</t>
  </si>
  <si>
    <t>CÓMO ENTRENAR A TU DRAGÓN 3 (5 UNIDADES)</t>
  </si>
  <si>
    <t>MANTENIMIENTO, REPARACIONES, CERRADURA P/CRISTAL (2 UNIDADES) DEL CPM ZONA SUR- DURACION 1 DIA</t>
  </si>
  <si>
    <t>ANNABELLE VUELVE A CASA (Centro de Bibliotecas Municipales de Valladolid - Monasterio de San Benito</t>
  </si>
  <si>
    <t>001103 LLAVE PARA ARMARIO DE DISTRIBU  (Gas, Agua y Electricidad)N KNIPEX / 83SH.5  LL.ALLEN LARGA C.ESF. 5 MM   FACOM /</t>
  </si>
  <si>
    <t>UTE CANTERAC VALLADOLID</t>
  </si>
  <si>
    <t>CERTIFIC. Nº 3 Y FINAL // OBRA: ""INSTALACIÓN DE ALUMBRADO EN EL APARCAMIENTO CANTERAC Y REMODEL. DEL ALUMBRADO.</t>
  </si>
  <si>
    <t>MARTA MARÍA HERRETE SANZ</t>
  </si>
  <si>
    <t>CUENTACUENTOS EN PINAR DE ANTEQUERA Y CC ARTURO EYRIES</t>
  </si>
  <si>
    <t>2020 02 1511 624</t>
  </si>
  <si>
    <t>UTILMAX CABELLO, S.L.</t>
  </si>
  <si>
    <t>Dotación de equipamiento para el vehículo 3 Dacia Dokker 2810, adquirido para el Centro de Mantenimiento (*Mant.)</t>
  </si>
  <si>
    <t>Proyecto de red subterránea de baja tensión, suministro en C/ Traductores, para las nuevas naves de S.E.P.I.</t>
  </si>
  <si>
    <t>Dotación de equipamiento para el vehículo 1 Dacia Dokker 2810 mm Mixta, adquirido para el Centro de Mantenimiento (*Mant</t>
  </si>
  <si>
    <t>TA20 5 REPARACION 5667-CFT KMS.94610 COMPROBAR FRENOS, TENSAR FRENO MANO, DAR PRESION A LA VALVULA REGULADORA DE FRENO Y</t>
  </si>
  <si>
    <t>Dotación de equipamiento para el vehículo 2 Renault Traffic 3498 mm, adquirido para el Centro de Mantenimiento. (*Mant.</t>
  </si>
  <si>
    <t>REAJUSTE ANUALIDADES CONTRATO SERVICIO ASESORAMIENTO FISCAL AYUNTAMIENTO Y ENTIDADES DEPENDIENTES 2020, 2021, 2022, 2023</t>
  </si>
  <si>
    <t>REAJUSTE ANUALIDADES CONTRATO SERVICIO DE MANTENIMIENTO DE LA COMUNICACIÓN 2.0 DEL ÁREA DE CULTURA Y TURISMO. 2020 Y 21</t>
  </si>
  <si>
    <t>REAJUSTE PROYECTO CTTO SUMINISTRO Y SERVICIO REPARACION PRODUCTOS APOYO PERSONAS USUARIAS DE SAD HASTA JUNIO 2020</t>
  </si>
  <si>
    <t>(ESCUELA INFANTIL MAFALDA Y GUILLE) MONOMANDO LAVABO VICTORIA PLUS CR/ VALVULA ESCUADRA ALARG</t>
  </si>
  <si>
    <t>ROTULACION ESCUDO Y TEXTO EN PUERTAS VEHICULOS NUEVOS DE CENTRO MANTENIMIENTO (*MANT.)</t>
  </si>
  <si>
    <t>JUSTINO ASENJO PAREDES</t>
  </si>
  <si>
    <t>Ampliación de servicio instalacion-carpas temporales en calle Muro por traslado de mercado Pz España por obra Cubierta V</t>
  </si>
  <si>
    <t>Ampliación de servicio  de electricidad e iluminacion. Traslado de mercado de Pz España a Muro. Obras cubierta Vegetal</t>
  </si>
  <si>
    <t>TOPE PUERTA RETENEDOR 1057 INOX (3 UNIDADES) E.I.M. EL GLOBO</t>
  </si>
  <si>
    <t>REAJUSTE PROYECTO CTTO SUMINISTRO Y SERV. REPARACION PRODUCTOS DE APOYO PERSONAS USUARIAS DE SAD HASTA JUNIO 2020</t>
  </si>
  <si>
    <t>PLAFON DETECTOR EFILUX PIR 15W LED TECHO (2 UNIDADES) E.I. MAFALDA Y GUILLE</t>
  </si>
  <si>
    <t>CABORNERO BUS,S.L.</t>
  </si>
  <si>
    <t>CONTRATO DE TRASLADO DE ALUMNOS A EVENTOS EDUCATIVOS ORGANIZADOS O EN LOS QUE PARTICIPE LA CONCEJALIA DE EDUCACION</t>
  </si>
  <si>
    <t>Instalación de carpas temporales en Calle Muro-Traslado Mercado Pz España-Obra cubierta Verde Vegetal</t>
  </si>
  <si>
    <t>JOSE SANTOS TORRES</t>
  </si>
  <si>
    <t>TRABAJO COLABORATIVO DE DESARROLLO ESTRATÉGICO. VISITA DE ESTUDIO CON EXPERTOS EN REGENERACIÓN URBANA</t>
  </si>
  <si>
    <t>PRORROGA CONTRATO SUMINISTRO GASOLEO VEHICULOS SALUD PUBLICA 2020 - LOTE 5</t>
  </si>
  <si>
    <t>COPIAS B&amp;N Y COLOR DEL 01/11/2019 A 31/01/2020 DE 2 FOTOCOPIADORAS CANON EN PARQUE DE LAS ERAS.</t>
  </si>
  <si>
    <t>2020 05 4331 204</t>
  </si>
  <si>
    <t>Alquiler de baterias para vehículo eléctrico  Renault Twizy Technic matrícula 2499HKJ para el año 2020</t>
  </si>
  <si>
    <t>SUMINISTRO MATERIAL REPARACIONES FONTANERIA EN CASA CONSISTORIAL  (*MANTENIMIENTO)</t>
  </si>
  <si>
    <t>ADQUISICIÓN REPOSAPIES AJUSTABLE  Y UNA JUNTA DE GOMA</t>
  </si>
  <si>
    <t>DIVERSOS SERVICIOS REALIZADOS EN MERCADO TEMPORAL CALLE MURO (ACOMETIDAS ELÉCTRICAS, TOMAS ENCHUFES, ETC). PROY. URBAN G</t>
  </si>
  <si>
    <t>AGRUPACIÓN EMPRESARIAL INNOVADORA PARA LA CONSTRUCCIÓN EFICIENTE</t>
  </si>
  <si>
    <t>Contrato de patrocinio publicitario para apoyo al ""Congreso de ingeniería, arquitectura, salud y bienestar""-Const.Eficie</t>
  </si>
  <si>
    <t>Periódico Norte de Castilla para los usuarios de catering, modalidad SAD, de 31 de marzo a 30 de abril 2020. COVID-19</t>
  </si>
  <si>
    <t>VERIFICACIÓN Y CERTIFICADO DE LA MISMA ETILOMETRO POLICÍA.</t>
  </si>
  <si>
    <t>2020 05 4312 22199</t>
  </si>
  <si>
    <t>++ MERCADOS ++ / COPIA LLAVE (11 UNIDADES)</t>
  </si>
  <si>
    <t>SUMINISTRO DE MATERIAL ACADÉMICO ALUMNOS ACADEMIA DE POLICÍA.</t>
  </si>
  <si>
    <t>SUMINISTRO ANUAL RECARGA GAS PISTOLAS GALERIA DE TIRO VIRTUAL POLICÍA.</t>
  </si>
  <si>
    <t>BARRADO DEL CONTRATO SUMINISTRO GAS NATURAL CFE JACINTO BENAVENTE PARA EL 2020 POR DISTRIBUCCON EN PROGRAMAS MIXTOS.</t>
  </si>
  <si>
    <t>CERRADURA AGA 135C40 E.I.M. LA COMETA</t>
  </si>
  <si>
    <t>MANTEN. MAQ. FOTOCOP. IR ADV C55401 MODEL XVD01603, DE 01/11/2019 A 31/01/2020, R.I.</t>
  </si>
  <si>
    <t>REVISION Y ACTUALIZACIÓN EXTINTORES CASA DEL BARCO Y CENTRO MUNICIPAL DE PROTECCIÓN ANIMAL - AÑO 2020</t>
  </si>
  <si>
    <t>SE 29/2019 CONTRATO DE GESTIÓN DE TALLERES DE CIENCIA SOSTENIBLE 2019/2020 (PERIODO ENERO A JUNIO 2020)</t>
  </si>
  <si>
    <t>2020 11 1321 16200</t>
  </si>
  <si>
    <t>CURSO DE INGLÉS DE 30 HORAS PARA FORMACIÓN DE POLICÍA MUNICIPAL.</t>
  </si>
  <si>
    <t>Localidad</t>
  </si>
  <si>
    <t>11. Salud pública y seguridad ciudadana</t>
  </si>
  <si>
    <t>05</t>
  </si>
  <si>
    <t>05. Innovación, desarrollo económico, empleo y comercio</t>
  </si>
  <si>
    <t>11</t>
  </si>
  <si>
    <t>9312</t>
  </si>
  <si>
    <t>4331. Desarrollo empresarial</t>
  </si>
  <si>
    <t>4331</t>
  </si>
  <si>
    <t>1513. Licencias urbanísticas</t>
  </si>
  <si>
    <t>1513</t>
  </si>
  <si>
    <t>2316. Mediación comunitaria</t>
  </si>
  <si>
    <t>2316</t>
  </si>
  <si>
    <t>4301. Dirección del área de innovación</t>
  </si>
  <si>
    <t>4301</t>
  </si>
  <si>
    <t>4315. Actuaciones en materia de consumo</t>
  </si>
  <si>
    <t>4315</t>
  </si>
  <si>
    <t>9339</t>
  </si>
  <si>
    <t>9339. Patrimonio I.F.S. área 05</t>
  </si>
  <si>
    <t>9333. Patrimonio I.F.S. área 03</t>
  </si>
  <si>
    <t>Procedimiento abierto</t>
  </si>
  <si>
    <t>Provincia</t>
  </si>
  <si>
    <t>Procedimiento negociado sin publicidad</t>
  </si>
  <si>
    <t>Procedimiento restringido</t>
  </si>
  <si>
    <t>(Todas)</t>
  </si>
  <si>
    <t>CONTRATACION MENOR / SERVICIOS / PRIMER TRIMESTRE EJERCICIO 2020</t>
  </si>
  <si>
    <t>CONTRATACION MENOR / SUMINISTROS / PRIMER TRIMESTRE EJERCICIO 2020</t>
  </si>
  <si>
    <t>CONTRATACION MENOR / OBRAS / PRIMER TRIMESTRE EJERCICIO 2020</t>
  </si>
  <si>
    <t>02. Planeamiento urbanístico y vivienda</t>
  </si>
  <si>
    <t>03. Participación ciudadana y deportes</t>
  </si>
  <si>
    <t>04. Planificación y recursos</t>
  </si>
  <si>
    <t>06. Educación, infancia, juventud e igualdad</t>
  </si>
  <si>
    <t>07. Medio ambiente y desarrollo sostenible</t>
  </si>
  <si>
    <t>08. Movilidad y espacio urbano</t>
  </si>
  <si>
    <t>10. Servicios sociales y mediación comunitaria</t>
  </si>
  <si>
    <t>CONTRATACION MENOR / OTROS / PRIMER TRIMESTRE EJERCICIO 2020</t>
  </si>
  <si>
    <t>CONTRATACION MENOR / MIXTOS / PRIMER TRIMESTRE EJERCICIO 2020</t>
  </si>
  <si>
    <t>Total General Mixto</t>
  </si>
  <si>
    <t>Acuerdo marco</t>
  </si>
  <si>
    <t>Contratación menor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</si>
</sst>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9"/>
      <name val="Arial Narrow"/>
      <family val="2"/>
    </font>
    <font>
      <sz val="8"/>
      <color theme="1"/>
      <name val="Arial"/>
      <family val="2"/>
    </font>
    <font>
      <sz val="8"/>
      <color theme="1"/>
      <name val="Arial Narrow"/>
      <family val="2"/>
    </font>
    <font>
      <sz val="8"/>
      <color theme="1"/>
      <name val="Calibri"/>
      <family val="2"/>
      <scheme val="minor"/>
    </font>
    <font>
      <b/>
      <sz val="8"/>
      <color theme="1"/>
      <name val="Arial Narrow"/>
      <family val="2"/>
    </font>
    <font>
      <b/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Arial Narrow"/>
      <family val="2"/>
    </font>
    <font>
      <b/>
      <sz val="10"/>
      <color theme="1"/>
      <name val="Arial Narrow"/>
      <family val="2"/>
    </font>
    <font>
      <b/>
      <sz val="9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1" fillId="0" borderId="1" applyNumberFormat="0" applyFill="0" applyAlignment="0" applyProtection="0"/>
    <xf numFmtId="9" fontId="9" fillId="0" borderId="0" applyFont="0" applyFill="0" applyBorder="0" applyAlignment="0" applyProtection="0"/>
  </cellStyleXfs>
  <cellXfs count="58">
    <xf numFmtId="0" fontId="0" fillId="0" borderId="0" xfId="0"/>
    <xf numFmtId="0" fontId="3" fillId="0" borderId="0" xfId="0" applyNumberFormat="1" applyFont="1"/>
    <xf numFmtId="0" fontId="0" fillId="0" borderId="0" xfId="0" applyNumberFormat="1" applyAlignment="1">
      <alignment horizontal="right"/>
    </xf>
    <xf numFmtId="0" fontId="0" fillId="0" borderId="0" xfId="0" applyNumberFormat="1"/>
    <xf numFmtId="0" fontId="0" fillId="0" borderId="0" xfId="0" applyNumberFormat="1" applyAlignment="1">
      <alignment horizontal="left"/>
    </xf>
    <xf numFmtId="0" fontId="0" fillId="0" borderId="0" xfId="0" applyNumberFormat="1" applyAlignment="1"/>
    <xf numFmtId="0" fontId="0" fillId="0" borderId="0" xfId="0" applyNumberFormat="1" applyAlignment="1">
      <alignment horizontal="right" indent="1"/>
    </xf>
    <xf numFmtId="0" fontId="4" fillId="0" borderId="0" xfId="0" pivotButton="1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3" xfId="0" pivotButton="1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4" fontId="4" fillId="0" borderId="2" xfId="0" applyNumberFormat="1" applyFont="1" applyBorder="1" applyAlignment="1">
      <alignment vertical="center" wrapText="1"/>
    </xf>
    <xf numFmtId="4" fontId="4" fillId="0" borderId="0" xfId="0" applyNumberFormat="1" applyFont="1" applyBorder="1" applyAlignment="1">
      <alignment vertical="center" wrapText="1"/>
    </xf>
    <xf numFmtId="0" fontId="5" fillId="0" borderId="0" xfId="0" pivotButton="1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/>
    <xf numFmtId="0" fontId="5" fillId="0" borderId="0" xfId="0" applyFont="1" applyAlignment="1">
      <alignment horizontal="center" vertical="center" wrapText="1"/>
    </xf>
    <xf numFmtId="0" fontId="5" fillId="0" borderId="2" xfId="0" pivotButton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2" xfId="0" applyFont="1" applyBorder="1" applyAlignment="1">
      <alignment horizontal="left" vertical="center" wrapText="1"/>
    </xf>
    <xf numFmtId="0" fontId="7" fillId="3" borderId="4" xfId="0" applyFont="1" applyFill="1" applyBorder="1" applyAlignment="1">
      <alignment horizontal="center" vertical="center" wrapText="1"/>
    </xf>
    <xf numFmtId="4" fontId="7" fillId="4" borderId="2" xfId="0" applyNumberFormat="1" applyFont="1" applyFill="1" applyBorder="1" applyAlignment="1">
      <alignment vertical="center" wrapText="1"/>
    </xf>
    <xf numFmtId="0" fontId="7" fillId="0" borderId="0" xfId="0" applyFont="1" applyAlignment="1">
      <alignment vertical="center" wrapText="1"/>
    </xf>
    <xf numFmtId="4" fontId="7" fillId="4" borderId="2" xfId="0" applyNumberFormat="1" applyFont="1" applyFill="1" applyBorder="1" applyAlignment="1">
      <alignment horizontal="left"/>
    </xf>
    <xf numFmtId="0" fontId="8" fillId="3" borderId="6" xfId="0" applyFont="1" applyFill="1" applyBorder="1" applyAlignment="1">
      <alignment horizontal="center" vertical="center" wrapText="1"/>
    </xf>
    <xf numFmtId="10" fontId="4" fillId="0" borderId="2" xfId="3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left"/>
    </xf>
    <xf numFmtId="4" fontId="0" fillId="0" borderId="2" xfId="0" applyNumberFormat="1" applyBorder="1"/>
    <xf numFmtId="0" fontId="0" fillId="0" borderId="2" xfId="0" pivotButton="1" applyBorder="1"/>
    <xf numFmtId="0" fontId="0" fillId="0" borderId="2" xfId="0" applyBorder="1" applyAlignment="1">
      <alignment horizontal="center"/>
    </xf>
    <xf numFmtId="1" fontId="5" fillId="0" borderId="0" xfId="0" applyNumberFormat="1" applyFont="1"/>
    <xf numFmtId="49" fontId="5" fillId="0" borderId="0" xfId="0" applyNumberFormat="1" applyFont="1"/>
    <xf numFmtId="14" fontId="5" fillId="0" borderId="0" xfId="0" applyNumberFormat="1" applyFont="1"/>
    <xf numFmtId="4" fontId="5" fillId="0" borderId="0" xfId="0" applyNumberFormat="1" applyFont="1"/>
    <xf numFmtId="49" fontId="10" fillId="0" borderId="0" xfId="0" applyNumberFormat="1" applyFont="1" applyAlignment="1">
      <alignment horizontal="left"/>
    </xf>
    <xf numFmtId="0" fontId="5" fillId="0" borderId="0" xfId="0" applyFont="1"/>
    <xf numFmtId="1" fontId="11" fillId="0" borderId="0" xfId="0" applyNumberFormat="1" applyFont="1"/>
    <xf numFmtId="1" fontId="12" fillId="0" borderId="0" xfId="0" applyNumberFormat="1" applyFont="1"/>
    <xf numFmtId="0" fontId="12" fillId="0" borderId="0" xfId="0" applyNumberFormat="1" applyFont="1"/>
    <xf numFmtId="14" fontId="12" fillId="0" borderId="0" xfId="0" applyNumberFormat="1" applyFont="1"/>
    <xf numFmtId="4" fontId="12" fillId="0" borderId="0" xfId="0" applyNumberFormat="1" applyFont="1"/>
    <xf numFmtId="0" fontId="10" fillId="0" borderId="0" xfId="0" applyNumberFormat="1" applyFont="1"/>
    <xf numFmtId="4" fontId="7" fillId="0" borderId="0" xfId="0" applyNumberFormat="1" applyFont="1"/>
    <xf numFmtId="1" fontId="10" fillId="0" borderId="0" xfId="0" applyNumberFormat="1" applyFont="1"/>
    <xf numFmtId="14" fontId="10" fillId="0" borderId="0" xfId="0" applyNumberFormat="1" applyFont="1"/>
    <xf numFmtId="4" fontId="10" fillId="0" borderId="0" xfId="0" applyNumberFormat="1" applyFont="1"/>
    <xf numFmtId="49" fontId="0" fillId="0" borderId="0" xfId="0" applyNumberFormat="1" applyAlignment="1">
      <alignment horizontal="right"/>
    </xf>
    <xf numFmtId="0" fontId="0" fillId="0" borderId="3" xfId="0" pivotButton="1" applyBorder="1"/>
    <xf numFmtId="0" fontId="0" fillId="0" borderId="3" xfId="0" applyBorder="1"/>
    <xf numFmtId="0" fontId="7" fillId="3" borderId="2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4" fontId="5" fillId="0" borderId="4" xfId="0" applyNumberFormat="1" applyFont="1" applyBorder="1" applyAlignment="1">
      <alignment vertical="center" wrapText="1"/>
    </xf>
    <xf numFmtId="4" fontId="5" fillId="0" borderId="0" xfId="0" applyNumberFormat="1" applyFont="1" applyAlignment="1">
      <alignment vertical="center" wrapText="1"/>
    </xf>
  </cellXfs>
  <cellStyles count="4">
    <cellStyle name="Buena" xfId="1"/>
    <cellStyle name="Normal" xfId="0" builtinId="0"/>
    <cellStyle name="Porcentaje" xfId="3" builtinId="5"/>
    <cellStyle name="Título 1" xfId="2"/>
  </cellStyles>
  <dxfs count="3170"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font>
        <sz val="8"/>
        <family val="2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ydelpozo" refreshedDate="44067.491770138891" createdVersion="6" refreshedVersion="6" minRefreshableVersion="3" recordCount="1834">
  <cacheSource type="worksheet">
    <worksheetSource name="Tabla1"/>
  </cacheSource>
  <cacheFields count="24">
    <cacheField name="Nº Operación" numFmtId="1">
      <sharedItems containsSemiMixedTypes="0" containsString="0" containsNumber="1" containsInteger="1" minValue="220179000024" maxValue="220200010640"/>
    </cacheField>
    <cacheField name="Fase" numFmtId="49">
      <sharedItems/>
    </cacheField>
    <cacheField name="Fecha" numFmtId="14">
      <sharedItems containsSemiMixedTypes="0" containsNonDate="0" containsDate="1" containsString="0" minDate="2020-01-02T00:00:00" maxDate="2020-04-01T00:00:00"/>
    </cacheField>
    <cacheField name="Referencia" numFmtId="1">
      <sharedItems containsSemiMixedTypes="0" containsString="0" containsNumber="1" containsInteger="1" minValue="22019000561" maxValue="22020003097"/>
    </cacheField>
    <cacheField name="Aplicación" numFmtId="49">
      <sharedItems/>
    </cacheField>
    <cacheField name="Importe" numFmtId="4">
      <sharedItems containsSemiMixedTypes="0" containsString="0" containsNumber="1" minValue="-3000000" maxValue="4889600"/>
    </cacheField>
    <cacheField name="Nombre Ter." numFmtId="49">
      <sharedItems count="1253">
        <s v="ARCAL GESTIÓN DOCUMENTAL, S.A."/>
        <s v="JOYERÍA RELOJERÍA ZURRO"/>
        <s v="RUDELGRAF, S.L."/>
        <s v="SOLRED S.A."/>
        <s v="ANTALIS IBERIA"/>
        <s v="EDICIONES EL PAIS, S.L."/>
        <s v="DIARIO ABC, S.L."/>
        <s v="EL MUNDO-UNIDAD EDITORIAL S.A."/>
        <s v="AUDIOVISUAL ESPAÑOLA 2.000, S.A."/>
        <s v="MIGUEL ANGEL JURADO  NARANJO"/>
        <s v="ABACO C.E. INFORMATICOS, S.L."/>
        <s v="ACQUAJET SEMAE, S.L.U."/>
        <s v="AGENCIA DE NOTICIAS ICAL, S.L"/>
        <s v="COMPAÑÍA DE REPROGRAFÍA Y SISTEMAS KONI-COPY S.L.L."/>
        <s v="RED ESPAÑOLA DE SERVICIOS, S.A.U."/>
        <s v="EMCO VIDEO INDUSTRIAL, S.L.U."/>
        <s v="SISTEMAS DE INFORMACION INTELIGENTES PARA LA GESTION, S.L."/>
        <s v="CARLOS BERNARDO  FERNANDEZ"/>
        <s v="IBERDROLA CLIENTES S.A.U"/>
        <s v="ÁVORIS RETAIL DIVISION, S.L."/>
        <s v="AGENCIA EFE, S.A"/>
        <s v="EUROPA PRESS DELEGACIONES, S.A."/>
        <s v="VALLAPAPEL, S.L."/>
        <s v="GUERRO PAPELERIAS, S.L."/>
        <s v="SUMINISTROS GRAFICOS POLGRAF, S.L."/>
        <s v="DISTRIBUCION DE PAPEL CASTILLA Y LEON, S.A"/>
        <s v="CASA AMBROSIO RODRIGUEZ, S.L."/>
        <s v="HERA HOLDING Y HÁBITAT, ECOLOGÍA Y RESTAURACIÓN AMBIENTAL, S.L."/>
        <s v="OFFICE DEPOT, S.L."/>
        <s v="RUBEN HERRANZ  VILLACE"/>
        <s v="NUEVO DIARIO DE VALLADOLID, S.A."/>
        <s v="EL NORTE DE CASTILLA, S.A."/>
        <s v="JOSE GARCIA GONZALEZ"/>
        <s v="TALLERES ELECTROMECANICOS ARFER, S.L."/>
        <s v="CANON ESPAÑA S.A"/>
        <s v="QUIMICA IINDUSTRIAL MEDITERRANEA, S.L.U"/>
        <s v="FICHERO DE CARGOS ESTIRADO, S.A."/>
        <s v="CESAR LAHOZ SERRANO"/>
        <s v="RQR IMAGEN DE EMPRESA, S.L."/>
        <s v="SOCIEDAD ESPAÑOLA DE RADIODIFUSION,S.L."/>
        <s v="GRUPO LINCE ASPRONA S.L."/>
        <s v="TRAMA COMUNICACION Y DISEÑO S.L."/>
        <s v="WATSON SOMHAIRLE"/>
        <s v="MARGEN LIBROS, S.L."/>
        <s v="LIBRERIA MAXTOR, S.L."/>
        <s v="BANDERAS PUERTA DE HIERRO"/>
        <s v="FEDERACIONI TAURINA DE VALLADOLID"/>
        <s v="SUMINISTROS GARCICHAO, S.L."/>
        <s v="UTE HARAL 12 Servicios y Obras, S.L.Const.Prieto Sierra S.A."/>
        <s v="OHL SERVICIOS-INGESAN S.A."/>
        <s v="GAS NATURAL COMERCIALIZADORA, S.A."/>
        <s v="CLIMATIZACION ALONSO, S.L."/>
        <s v="LABORES DE REPARACION Y REFORMA-7 S.L."/>
        <s v="TRANSPORTES OLID Y CIA, S.L."/>
        <s v="VALLADOLID AUTOMOVIL S.A."/>
        <s v="OCA INSPECCION CONTROL Y PREVENCION, S.A.U."/>
        <s v="IÑIGO GARCIA VILLAFRANCA"/>
        <s v="ANTON CENTRO ESPECIAL DE EMPLEO, S.L"/>
        <s v="CADIELSA VALLADOLID, S.L.U."/>
        <s v="ALPA COPIADORAS, S.L."/>
        <s v="THYSSENKRUPP ELEVADORES, S.L.U."/>
        <s v="ASCENSORES ZENER GRUPO ARMONIZA, S.L.U."/>
        <s v="COMERCIAL ULSA S.A."/>
        <s v="JOSE JAVIER VAZQUEZ  MINGUELA"/>
        <s v="CRONORENT, S.L."/>
        <s v="CASTILLA VEHICULOS INDUSTRIALES S.A."/>
        <s v="CERAMICAS SANCHEZ S.L."/>
        <s v="TINSA Tasaciones Inmobiliarias SAU"/>
        <s v="INVESTIGACION &amp; CONSULTING S.A."/>
        <s v="EL ACCESORIO HERRANZ Y VELASCO S.L."/>
        <s v="SUMINISTROS SUMATEM, S.L.L."/>
        <s v="ESMELUX ESTANTERÍA RÁPIDA"/>
        <s v="ENERGINOBA BATERÍAS Y MANTENIMIENTOS, S.L."/>
        <s v="EXCLUSIVAS MAOR, S.L."/>
        <s v="MONCOBRA, S.A."/>
        <s v="EIFFAGE ENERGIA S.L.U."/>
        <s v="ELECNOR, S.A."/>
        <s v="FERNANDO JOSÉ FUENTES  SANTAMARTA"/>
        <s v="DECORACION ALONSO,S.L"/>
        <s v="GUNNEBO ESPAÑA, S.A."/>
        <s v="FERRETERIA ORTIZ VALLADOLID, S.L."/>
        <s v="GRUPO ELECTRO STOCKS, S.L."/>
        <s v="RECAUCHUTADOS ANTONIO NIETO, S.L.U."/>
        <s v="SEGOPI S.L."/>
        <s v="JOSE MANUEL CIMAS  ORDUÑA"/>
        <s v="AGC AUTORENTING, S.L."/>
        <s v="FUNDACIÓN PARQUE CIENTÍFICO UNIVERSIDAD DE VALLADOLID"/>
        <s v="CRESPO COMERCIAL ESPAÑOLA DE PROTECCION, S.L."/>
        <s v="RECAMBIOS POMAUTO,S.L."/>
        <s v="SERVIOLID 2001, S.L."/>
        <s v="CONTENEDORES LA FLECHA, S.L"/>
        <s v="FRANCISCO SALVADOR PARRAVICINI, S.L.N.E."/>
        <s v="ALMACENES GONZALEZ BOMBIN,S.L."/>
        <s v="SUMINISTROS INDUSTRIALES SYRESA, S.L."/>
        <s v="CYDIMA, S.L."/>
        <s v="UTILMAX CABELLO, S.L."/>
        <s v="ROTULOS TESEDO, S.L."/>
        <s v="ALCASA SATURNO S.L."/>
        <s v="ALLENDE ACTIVIDADES DE OCIO Y TIEMPO LIBRE,  S.L."/>
        <s v="MONTAJES ESCENICOS GLOBALES, S.L."/>
        <s v="FERROVIAL SERVICIOS, S.A."/>
        <s v="U.T.E. BROCOLI-SIFU MADRID CENTROS CIVICOS AYUNTAMIENTO DE VALLADOLID"/>
        <s v="D-TODO INGENIERIA Y DESARROLLO, S.L."/>
        <s v="CONEZTA, CONSTRUCCIONES Y SERVICIOS, S.L."/>
        <s v="MARIA SONIA SEVILLANO  TEJERA"/>
        <s v="U.T.E. VODAFONE-ONO-AYUNTAMIENTO DE VALLADOLID"/>
        <s v="GESTION Y ESTUDIOS AMBIENTALES, S. COOP."/>
        <s v="ASOCIACIÓN CULTURAL DE TEATRO MIGUEL CERVANTES"/>
        <s v="ASOCIACIÓN ARTÍSTICA Y MUSICAL EN CLAVE DE SON"/>
        <s v="ASOCIACIÓN CULTURAL LA LUZ DE LAS DELICIAS"/>
        <s v="ASOC CULT. DE ARTES ESCENICAS &quot;&quot;TEATRAVIES@S&quot;&quot;"/>
        <s v="DIABLA TEATRO"/>
        <s v="RADHANIL"/>
        <s v="ASOC CULTURAL KTX"/>
        <s v="THE FREAK CABARET CIRCUS, S.L."/>
        <s v="AMALIA TORRES  SALGADO"/>
        <s v="NATALIA PUENTE FERNANDEZ"/>
        <s v="ÁLVARO TERRERO MOLINA"/>
        <s v="CRISTALERIA ZARATAN,S.L"/>
        <s v="LUIS BLANCO  VICENTE"/>
        <s v="FORTUNATO GUTIERREZ CEA"/>
        <s v="GRUPO DE TEATRO MUTIS"/>
        <s v="PROTEXVALL SOCIEDAD COOPERATIVA"/>
        <s v="ASPAMA CONTROL DE PLAGAS,S.L."/>
        <s v="INCIDEC INGENIERÍA Y ARQUITECTURA, S.L."/>
        <s v="MARINO DE LA FUENTE, S.A."/>
        <s v="SANE-RIEGO, S.A."/>
        <s v="JOSE RAMON FERNANDEZ  SUAREZ"/>
        <s v="DIGITAL CARDIG, S.L.L."/>
        <s v="INCOPE CONSULTORES, S.L"/>
        <s v="FUNDACION MUNICIPAL DE DEPORTES"/>
        <s v="SCAFO EVENTOS, S.L."/>
        <s v="ANGÉLICA GAGO  BENITO"/>
        <s v="ATHENEA MUSICAL"/>
        <s v="MEMENTO ASOCIACIÓN MUSICAL"/>
        <s v="TEATRO DEL AZAR, S.L."/>
        <s v="JUAN MANUEL PEREZ PEREZ"/>
        <s v="NURIA MARTIN  SANZ"/>
        <s v="MARCOS PASTOR  ALLUE"/>
        <s v="ALICIA SANZ RODRIGUEZ"/>
        <s v="JAVIER NAVARRO  ORDOÑEZ"/>
        <s v="SONIA  ZUBIAGA  HERNÁN"/>
        <s v="GRUPO SOCIO CULTURAL TEATRO LORCA"/>
        <s v="MARIA ROSARIO GONZALEZ MUÑOZ"/>
        <s v="OKARINO TRAPISONDA TEATRO TITERES, S.L."/>
        <s v="JESUS SILVERIO CAVIA CAMARERO"/>
        <s v="SILPA LA FAROLA, S.L."/>
        <s v="BETTINA ALEXANDRA GERTRUD GEISSELMANN"/>
        <s v="ASOCIACION PARA ORGANIZACION DE FERIAS Y CERTAMENES DISCOGRAFIC0S"/>
        <s v="CAREN S.A."/>
        <s v="SKYNET INFORMATICA SL"/>
        <s v="CHIQUIOCIO CULTURAL, S.L"/>
        <s v="JOSE ANDRES ADAN ALEGRE"/>
        <s v="BEATRIZ COELLO CAMPOS"/>
        <s v="OSCARESCALANTE S.L.U."/>
        <s v="INSTALACIONES ELECTRICAS 2023 SERVILUX, S.L."/>
        <s v="ESPECTÁCULOS MIGUEL, S.L."/>
        <s v="ASOCIACION &quot;&quot;PERICO Y KINO-PAYASOS&quot;&quot;"/>
        <s v="ENRIQUETA MOREJON  JIMENEZ"/>
        <s v="MACRODISCO TONY,S.L."/>
        <s v="ASOCIACION POETA BULULU"/>
        <s v="IGNACIO RODRIGUEZ, S.A."/>
        <s v="PILAR BORREGO MALMIERCA"/>
        <s v="LAS CHAMANAS"/>
        <s v="DISCOMTES ENERGÍA, S.L."/>
        <s v="MARIA ESTHER PEREZ  ARRIBAS"/>
        <s v="GRAÑEDA S.A."/>
        <s v="ENTREVECINOS SERVICIOS INTEGRALES S. COOP."/>
        <s v="LUIS GONZALO SANCHEZ ROBLEDO"/>
        <s v="ISAAC PRIETO  CONDE"/>
        <s v="MARTA MARÍA HERRETE SANZ"/>
        <s v="SOCIEDAD ESTATAL CORREOS TELEGRAFOS, S.A"/>
        <s v="OESIA NETWORKS S.L."/>
        <s v="ATOS IT SOLUTIONS AND SERVICES IBERIA S.L."/>
        <s v="GENERALI  ESPAÑA, S.A. DE SEGUROS Y REASEGUROS"/>
        <s v="ZURICH INSURANCE PLC SUCURSAL EN ESPAÑA"/>
        <s v="EULEN S.A."/>
        <s v="T-SYSTEMS ITC IBERIA S.A."/>
        <s v="AIG EUROPE SA SUCURSAL EN ESPAÑA"/>
        <s v="BILBAO C.A. SEGUROS Y REASEGUROS"/>
        <s v="CENTRO DE INNOVACIÓN DE SERVICIOS GESTIONADOS AVANZADOS, S.L."/>
        <s v="CALCULO Y TRATAMIENTO INFORMACION CTI,SA"/>
        <s v="INFORMATICA EL CORTE INGLES S.A."/>
        <s v="MANUEL SANCHEZ  DEL RIO"/>
        <s v="ORONA S. COOP."/>
        <s v="INDRA SOLUCIONES TECNOLÓGICAS DE LA INFORMACIÓN S.L.U."/>
        <s v="MAPFRE ESPAÑA, COMPAÑIA DE SEGUROS Y REASEGUROS S.A."/>
        <s v="CONSORCIO DE MANIPULADO Y SERVICIOS POSTALES SL"/>
        <s v="AC CAMERFIRMA,S.A"/>
        <s v="ESRI ESPAÑA SOLUCIONES GEOESPACIALES, S.L."/>
        <s v="PAPELERIA SAN FERNANDO SL"/>
        <s v="GEOCYL CONSULTORIA S.L."/>
        <s v="ARTURO ACOSTA MARTINEZ"/>
        <s v="UTE CDIT"/>
        <s v="UTE TELEFONICA DE ESPAÑA S.A. UNIPERSONAL Y TELEFONICA MOVILES ESPAÑA S.A."/>
        <s v="RECICLAJE DE CONSUMIBLES OFIMÁTICOS IBAIZABAL, S. L."/>
        <s v="NOVAELEC SISTEMAS, S.L."/>
        <s v="UNICAJA BANCO S.A.U."/>
        <s v="AMBAR TELECOMUNICACIONES, S.L."/>
        <s v="AYTOS SOLUCIONES INFORMATICAS, S.L.U."/>
        <s v="AXIOMA ANALISIS ESTADISTICOS SL"/>
        <s v="SYNLAB DIAGNÓSTICOS GLOGALES, S.A."/>
        <s v="DIGIAMBLES, S.L."/>
        <s v="DISTRIBUCION Y MANTENIMIENTO DE FOTOCOPIADORAS, S.L"/>
        <s v="TELEFONICA DE ESPAÑA, S.A.U."/>
        <s v="AGENCIA PÁSATE AL IMARKETING, S.L."/>
        <s v="AXA SEGUROS GENERALES, S.A. DE SEGUROS Y REASEGUROS"/>
        <s v="GLOBAL ROSETTA S.L.U."/>
        <s v="DISTRIBUIDORA MATERIAL OFICINA S.A."/>
        <s v="OSCAR MANUEL DEL AMO  DE ANDRES"/>
        <s v="CENTRO DE TRANSICIÓN AL EMPLEO ORDINARIO, S.L."/>
        <s v="SUMINISTROS SEHICA, S.L."/>
        <s v="DAZA DISEÑO &amp; COMUNICACION, S.L."/>
        <s v="LIBNOVA, S.L."/>
        <s v="MICRONET, S.A."/>
        <s v="ANDOS ASESORES, S.L."/>
        <s v="EDITORIAL CASTELLANA DE IMPRESIONES S.L."/>
        <s v="DISPAL ASTUR SA (SOCIEDAD UNIPERSONAL)"/>
        <s v="INSTITUTO CONSTRUCCION DE CASTILLA-LEON"/>
        <s v="BECEDAS EQUIPAMENTOS INTEGRALES, S.L."/>
        <s v="BELLA PROPORZIONE, S.L."/>
        <s v="SALMA SUMINISTROS INTEGRALES, S.L."/>
        <s v="SPACIO VALLADOLID, S.A."/>
        <s v="DIVISA INFORMATICA Y TELECOMUNICACIONES, S.A."/>
        <s v="SERVICIO DE LIMPIEZA DOMESTICA COMODIN, S.L."/>
        <s v="TEKNOSERVICE S.L."/>
        <s v="SEMIC S.A."/>
        <s v="PLACAS Y ROTULOS INDUSTRIALES, S.L."/>
        <s v="FUNDACIÓN PUBLI.ESS"/>
        <s v="ARCO CONTEMPORANEO &amp; ASOCIADOS S.L.L."/>
        <s v="CLINICA RADIOLOGICA DR.CALABIA S.L."/>
        <s v="TINTORERIA LUCIMAR, C.B."/>
        <s v="MANTENIMIENTOS EURO-SARONI, S.L."/>
        <s v="SRCL CONSENUR, S.L.U."/>
        <s v="MIGUEL  SANABRIA MURCIEGO"/>
        <s v="ORANGE ESPAGNE SA"/>
        <s v="MOI INTERIORISMO Y EQUIPAMIENTO S.L."/>
        <s v="TELEFÓNICA MÓVILES ESPAÑA, S.A."/>
        <s v="FRIHER S.A."/>
        <s v="NUEVAS VENTAJAS, S.L."/>
        <s v="CENTRO MATERIAL SANITARIO, S.A."/>
        <s v="GLAXOSMITHKLINE, S.A."/>
        <s v="TIERRA INGENIERIA Y PAISAJISMO S.L."/>
        <s v="SOLUCIONES TECNOLOGICAS ALGARSYS S.L."/>
        <s v="CENTRO DE OBSERVACION Y TELEDETECCION ESPACIAL, S.A.U."/>
        <s v="NUEVOS CLASTOS, S.L."/>
        <s v="COOL AND CHIC ATELIER, S.L."/>
        <s v="MARIA VICTORIA VARONA GARROSA"/>
        <s v="LA FLECHA MOTOR, S.L."/>
        <s v="MARGARITA GARCIA ALVAREZ"/>
        <s v="GRUPO PUROCLOUD, S.L."/>
        <s v="SERVICIOS DE PRENSA COMUNICAPLUS, S.A."/>
        <s v="BROOK AND PAULS COMPANY, S.L."/>
        <s v="21 MERMIT, S.A."/>
        <s v="TECNICAS REUNIDAS DE ARTES GRAFICAS S.L."/>
        <s v="CATERING Y EVENTOS DE VALLADOLID, S.L."/>
        <s v="AGUAPURA AGUAVIVA, S.L."/>
        <s v="COMERCIAL DE FUNDICION VALLISOLETANA,S.L"/>
        <s v="ECOOLID,S.L."/>
        <s v="ILUSIONES, C.B."/>
        <s v="MANTENIMIENTOS ELÉCTRICOS Y SOLARES, S.L."/>
        <s v="SUPERCALOR S.A."/>
        <s v="BSJ MARKETING Y COMUNICACION S.L."/>
        <s v="CLECE, S.A."/>
        <s v="IDATEL NETWORKS, S.L."/>
        <s v="EL EJIDILLO VIVEROS INTEGRALES S.L."/>
        <s v="EL CORTE INGLES, S.A."/>
        <s v="UNIDAD ALIMENTARIA DE VALLADOLID, S.A."/>
        <s v="FRANYAL, S.L."/>
        <s v="HOTEL FELIPE IV"/>
        <s v="ARTMO BENE, S.L."/>
        <s v="JESÚS GUTIÉRREZ  SIERRA"/>
        <s v="FUNDACION JUAN SOÑADOR"/>
        <s v="ASOCIACION EL CALABACIN ERRANTE COLECTIVO DE ARTE"/>
        <s v="ASOCIACION ESTARIVEL"/>
        <s v="ANA BELEN DIEZ DE LA CALLE"/>
        <s v="ASPA CLOUD, S.L."/>
        <s v="PABLO MANUEL SALVIEJO DELGADO"/>
        <s v="MONGIL DEMOLICIONES, S.L."/>
        <s v="IMPRENTA MANOLETE SL"/>
        <s v="ZEPHYR MENSAJEROS, S.L."/>
        <s v="ALPEX DIGITAL, S.L."/>
        <s v="IMAGINE CREATIVITY CENTER, SL"/>
        <s v="FUNDACION MUNICIPAL DE CULTURA"/>
        <s v="JUSTINO ASENJO PAREDES"/>
        <s v="JOSE SANTOS TORRES"/>
        <s v="AGRUPACIÓN EMPRESARIAL INNOVADORA PARA LA CONSTRUCCIÓN EFICIENTE"/>
        <s v="EDITORIAL CULTURA ACTIVA S.L."/>
        <s v="SERVICIOS AUXILIARES DE MANTENIMIENTO Y LIMPIEZA, S.L."/>
        <s v="LIMPIEZAS ANTON, S.L."/>
        <s v="INSTITUTO MINUSVALIDO ASTUR S.A.L."/>
        <s v="FEDERACION DE COLECTIVOS EDUCACION DE ADULTOS"/>
        <s v="LA LETRA I ACTIVIDADES CULTURALES, S.L."/>
        <s v="ARMAISMA, S.L."/>
        <s v="FACTIBLE S COOP."/>
        <s v="EDEBEI INFANTIL S.L."/>
        <s v="ESIMPLA, S.L."/>
        <s v="ARALIA SERVICIOS SOCIOSANITARIOS, S.A."/>
        <s v="ACINSE, S.L."/>
        <s v="SCIVOLO ROSSO, S.L."/>
        <s v="CALIDAD DE AMBIENTE, S.L."/>
        <s v="FUGOROBA INSTALACIONES Y SERVICIOS, S.L."/>
        <s v="TECNICAS DE AHORRO ENERGETICO, S.L."/>
        <s v="ASE-PSIKE, S.L."/>
        <s v="OSVENTOS INNOVACION EN SERVIZOS S.L."/>
        <s v="PROCUMEDIA GESTIÓN DE CONFLICTOS, S.L.P."/>
        <s v="SASEGUR, S.L."/>
        <s v="ROYAL CLEAN, S.L."/>
        <s v="SERVICIOS INTEGRALES BERZOSAS XXI S.L."/>
        <s v="GRUPOGO EDICIONES, S.L."/>
        <s v="TELECYL, S.A."/>
        <s v="IN PULSO MUSICAL SOCIEDAD COOPERATIVA"/>
        <s v="IDEOTUR, S.L.L."/>
        <s v="ASCENSORES ENOR S.L."/>
        <s v="EDITORIAL TORRE DE PAPEL, S.L."/>
        <s v="DIRIGIDO POR...,S.L."/>
        <s v="OUTSIDE COMUNICACION INTEGRAL S,L"/>
        <s v="BAYARD REVISTAS, S.A.U."/>
        <s v="CLAIRE MARTINE STEWART"/>
        <s v="MATA DIGITAL, S.L."/>
        <s v="J.M.B.ALCAÑIZ, S.L."/>
        <s v="ENTIDAD DEPORTIVA MUJER DEFICIENTE"/>
        <s v="DIGITAL VALLADOLID S.L."/>
        <s v="ALEJANDRA SANZ FERNADEZ-SOTO"/>
        <s v="JARDINERÍAS ZARATÁN, S.L."/>
        <s v="MARIA FELISA ALONSO ACUÑA"/>
        <s v="NO TE RINDAS, S.L."/>
        <s v="MARIA LUISA RODRIGUEZ  ALZOLA"/>
        <s v="ISABEL BENITO GARCIA"/>
        <s v="EDICIONES DESNIVEL, S.L."/>
        <s v="INICIATIVAS-CSE S.COOP.MAD."/>
        <s v="AXEL SPRINGER ESPAÑA, S.A."/>
        <s v="GRUPO V, S.L."/>
        <s v="ECOLOGISTAS EN ACCION-CODA"/>
        <s v="ALTERNATIVAS ECONÓMICAS, S.C.C.L."/>
        <s v="ASOCIACION CULTURAL &quot;&quot;PEONZA&quot;&quot;"/>
        <s v="RACCOON PLANET ESP J"/>
        <s v="DIARIO AS, S.L."/>
        <s v="RBA REVISTAS, S.L."/>
        <s v="SUSTEC OUTSOURCING, S.L."/>
        <s v="SOLUCIONES TECNICAS INDUSTRIALES Y DE INGENIERIA 2NC S.L."/>
        <s v="ZINET MEDIA GLOBAL S.L."/>
        <s v="GUADALUPE GOMEZ LOPEZ"/>
        <s v="FUNDACION ALONSO QUIJANO"/>
        <s v="HEARST MAGAZINES, S.L."/>
        <s v="PILAR SOLA  PIZARRO"/>
        <s v="ELENA TORIBIO  RODRIGUEZ"/>
        <s v="ESPASA CALPE, S.A."/>
        <s v="FLUME S.L."/>
        <s v="GEMA POVEDA MONTES"/>
        <s v="PALOMA FERNANDEZ BENITO"/>
        <s v="1A INGENIEROS,  S.L.P."/>
        <s v="VIAJES DORAL, S.L."/>
        <s v="PINTURAS Y SUMINISTROS PINMAHER S.L.L."/>
        <s v="ROSQUILLAS LEDESMINAS GDG SL"/>
        <s v="CONSTRUCCIONES SANCHEZ ROMERA, S.L."/>
        <s v="MARIA LOURDES GONZALEZ MORRONDO"/>
        <s v="EVANGELINA VALDESPINO  HERRERO"/>
        <s v="LA CANDELA TEATRO Y COMUNIDAD"/>
        <s v="AUDIOVISUAL EXPERIENCE S.L."/>
        <s v="RUBICIN S.L."/>
        <s v="X-TRAÑAS PRODUCCIONES, S.L."/>
        <s v="GRUPO AMARTE CREATIVA, S.L.L."/>
        <s v="LIBRERIA OLETVM"/>
        <s v="JESUS SUMINISTROS INDUSTRIALES, S.A."/>
        <s v="TECNICA VALLISOLETANA DEL CLIMA, S.L."/>
        <s v="COMPAS MEDITERRANEO, S.L."/>
        <s v="MOTORPRESS IBERICA, S.A. SOC.UNIPERSONAL"/>
        <s v="OCU EDICIONES, S.A."/>
        <s v="DAVID ALFONSO CORTEJOSO"/>
        <s v="TATARANA, S.L."/>
        <s v="CABORNERO BUS,S.L."/>
        <s v="ZTRAINING INNOVACIÓN CASTILLA Y LEÓN S.L."/>
        <s v="U.T.E. PLANTA DE TRATAMIENTO DE VALLADOLID"/>
        <s v="ACCIONA MEDIO AMBIENTE, S.A."/>
        <s v="ENVIRA SOSTENIBLE, S.A."/>
        <s v="I G M, INGENIERIA Y GESTION MEDIOAMBIENTAL, S.L."/>
        <s v="INFOREST MEDIO AMBIENTE, S.L."/>
        <s v="ELSAMEX, S.A."/>
        <s v="SOCAMEX, S.A."/>
        <s v="RECAUCHUTADOS CASTILLA, S.A."/>
        <s v="CARRETILLAS MAYOR, S.A."/>
        <s v="TRANSVAPA, S.L."/>
        <s v="HERMANOS A.C. C.B."/>
        <s v="TEC CUATRO S.A."/>
        <s v="VICENTE QUERO  PARDO"/>
        <s v="PLAY 360 EQUIPAMIENTOS URBANOS, S.L."/>
        <s v="AISLAMIENTOS Y REVESTIMIENTOS ARTECOVA, S.L."/>
        <s v="VEOLIA SERVICIOS LECAM,S.A.U."/>
        <s v="INFORMATICA IMAZ &amp; MATE S.L."/>
        <s v="AL AIR LIQUIDE ESPAÑA, S.A."/>
        <s v="CAMIONES DEL PISUERGA, S.A."/>
        <s v="COMERCIAL AGRICOLA CASTELLANA,S.L"/>
        <s v="ISELMA 2003, S.L."/>
        <s v="MACOGLASS, S.L."/>
        <s v="BLAPE RENTA, S.L."/>
        <s v="DELTACINCO LINEA VERDE S.L."/>
        <s v="VOLQUETES ESCALANTE, S.L"/>
        <s v="JUAN PEREZ GARCIA"/>
        <s v="SISTEMAS TECNICOS INTERACTIVOS S.L."/>
        <s v="CVC DESINFECCION CASTILLA Y LEON, S.L"/>
        <s v="HEIDELBERG SPAIN, S.L.U."/>
        <s v="GAM NOROESTE,S.L.U."/>
        <s v="CESAR VEGAS HERRERA"/>
        <s v="EYLO MOTOR, S.L."/>
        <s v="CASA COLEGIO MAYOR MENENDEZ PELAYO PROVINCIA DE ESPAÑA"/>
        <s v="ELECTRO-INDUX, S.L."/>
        <s v="ERRE ESE 2012, S.L."/>
        <s v="TRANSPORTES Y SERVICIOS A LA CONSTRUC.SL"/>
        <s v="GILSON INTERNACIONAL BV SUCURSAL EN ESPAÑA"/>
        <s v="ENTIDAD NACIONAL DE ACREDITACION"/>
        <s v="DREW MARINE SIGNAL &amp; SAFETY SPAIN, S.L."/>
        <s v="ELECTRICIDAD PASCUAL DE DIEGO, S.L."/>
        <s v="VIDRA FOC SA"/>
        <s v="IGNACIO GARCIA SEVILLANO"/>
        <s v="SCHARLAB, S.L."/>
        <s v="ELECTROTECNIA CASTILLA Y LEON SL"/>
        <s v="BIOTRAN GESTION DE RESIDUOS, S.L."/>
        <s v="INNOVATIVE SOLUTIONS IN CHEMISTRY, S.L."/>
        <s v="IMPÚLSAME, CONSULTORÍA Y ESTRATEGIA S.L."/>
        <s v="MERCK CHEMICALS AND LIFE SCIENCE, S.A.U."/>
        <s v="RADIADORES PALACIOS S.A."/>
        <s v="ELSA MARIA CALVO TUTOR"/>
        <s v="ESTUDIO DE DISEÑO Y ARQUITECTURA WORLD DESIGN, S.L."/>
        <s v="DORNIER S.A."/>
        <s v="UTE CONSERVACION VALLADOLID 2018"/>
        <s v="ZARZUELA S.A. - EMPRESA CONSTRUCTORA"/>
        <s v="API MOVILIDAD, S.A"/>
        <s v="TEVASEÑAL S.A."/>
        <s v="INGENIA SOLUCIONES EN MOVILIDAD, S.L."/>
        <s v="FERRETERIA SANTIAGO RODRIGUEZ S.L."/>
        <s v="CONSTRUCCIONES Y OBRAS PUBLICAS CALLE DE LOS FRANCOS, S.L."/>
        <s v="GRUAS HOMANSER S.L."/>
        <s v="SUMINISTROS INDUSTRIALES VALLADOLID, S.L."/>
        <s v="FUNDUCTIL TARREGA S.L"/>
        <s v="CONSULTING DE INGENIERIA CIVIL, S.L.P."/>
        <s v="SERVIMAN SERVICIOS CASTELLANOS XXI, S.L."/>
        <s v="COMERCIAL HISPANOFIL, S.A.U."/>
        <s v="EQUIPOS DE PROTECCION LABORAL S.L."/>
        <s v="KAPSCH TRAFFICCOM TRANSPORTATION, S.A."/>
        <s v="HORMIGONES ZARZUELA, S.L."/>
        <s v="INGESER IBERICA 2010, S.L."/>
        <s v="NORTHGATE ESPAÑA RENTING FLEXIBLE, S.A.U."/>
        <s v="BLAPE, S.L."/>
        <s v="CERCAOLID, S.L."/>
        <s v="DECORACION Y PINTURAS JOSE HERRADOR S.L.U."/>
        <s v="RECICLADOS PUCELANOS, S.L.U."/>
        <s v="ROPER MADRID S.L."/>
        <s v="TRABAJOS EN HORMIGÓN CASTILLA, S.L."/>
        <s v="ALINER CONSULTORES, S.L."/>
        <s v="WOENE STUDIO, S.L."/>
        <s v="PAVIMENTOS TORDESILLAS, S.L."/>
        <s v="ESTUDIOS Y PROYECTOS LÍNEA, S.L."/>
        <s v="AMAQ ELEVACION, S.L."/>
        <s v="EDUARDO CAÑUELO NAVARRO"/>
        <s v="NAUTILUS OCEÁNICA S.L."/>
        <s v="ALONSO VENDING 1995, S.L."/>
        <s v="SDAD. ESPAÑOLA CARBUROS METALICOS, S.A."/>
        <s v="FONESVALL INSTALACIONES, S.L."/>
        <s v="FERROINDUSTRIAS YUSTOS S.L"/>
        <s v="JOSE ISIDRO TORRES, S.L."/>
        <s v="MIGUEL ÁNGEL PEROTE CID"/>
        <s v="TRULYESPAÑA, S.L."/>
        <s v="TALLERES MALGON, S.L."/>
        <s v="UTE CANTERAC VALLADOLID"/>
        <s v="DEREOJO PRODUCCIONES, S.L."/>
        <s v="TECNOLOGIA PLEXUS S.L"/>
        <s v="SERVICIOS INTEGRALES PINTURDECOR, S.L."/>
        <s v="EVENTO ORGANIZACION SERVICIOS PLENOS, S.L"/>
        <s v="LAURA GARCIA SERRANO"/>
        <s v="AGORA ESTUDIOS DE MERCADO, S.L."/>
        <s v="MARIA JOSE ANDRES  CONDE"/>
        <s v="NEMOKINOS SLU"/>
        <s v="EVENTOS CONGRESOS Y COMUNICACION S.L."/>
        <s v="COMUNICACIONES Y OCIO INTERACTIVO S.L."/>
        <s v="I-DE REDES ELECTRICAS INTELIGENTES S.A."/>
        <s v="IMPERIAL DE EXPLOTACIONES HOTELERAS, S.L."/>
        <s v="SISTEMAS INTEGRALES DE CASTILLA Y LEÓN, S.L."/>
        <s v="PLAN SECRETO, S.L."/>
        <s v="CONTROL SEGURIDAD Y DOMOTICA, S.L."/>
        <s v="IGNACIO BARCELÓ BLANCO-STEGER"/>
        <s v="INGEOLID PROYECTOS S.L."/>
        <s v="Prensa y Servicios de la Lengua SLU"/>
        <s v="CLECE S. A Y ONET SERALIA S.A. UTE"/>
        <s v="SACYR SOCIAL SL"/>
        <s v="JAHOSVA, S.L."/>
        <s v="UTE SERUNION SA-GRUPO LINCE ASPRONA SL COMIDA A DOMICILIO"/>
        <s v="SERVICIOS COMIDAS Y ACTIVIDADES SOCIALES, S.L."/>
        <s v="SERVICIOS OSGA, S.L."/>
        <s v="EULEN SERVICIOS SOCIOSANITARIOS, S.A."/>
        <s v="FORMACAL, S.L."/>
        <s v="BOBILLO Y ASOCIADOS ARQUITECTOS S.L."/>
        <s v="AIRE ACONDICIONADO JESUS MARTIN E HIJOS, S.L."/>
        <s v="ROSARIO RUIZ  GONZALEZ"/>
        <s v="SUMINISTROS Y TECNOLOGIA PARA EL ALUMINIO S.L."/>
        <s v="INSERTA INNOVACION SOCIAL, S.L."/>
        <s v="INDUSTRIAS METALICAS VALLISOLETANAS, S.L."/>
        <s v="VECTIA INGENIERIA"/>
        <s v="COORDINADORA O.N.G.D. CASTILLA Y"/>
        <s v="UNIFORMES Y VESTUARIO LABORAL, S.L."/>
        <s v="FUNDACION ALDABA-PROYECTO HOMBRE"/>
        <s v="UTE SIFU MADRID-BROCOLI CELADURIA VALLADOLID"/>
        <s v="JESUS LORENZO ASENSIO  VALENCIA"/>
        <s v="CONNECTIS ICT SERVICES, S.A."/>
        <s v="VALLAOCIO, S.L."/>
        <s v="ACLAD, ASOCIACION DE AYUDA"/>
        <s v="KEYCOES COMUNICACION S.L."/>
        <s v="NJS AUTOMATISMOS,S.L."/>
        <s v="ISFRAMY SECURITY SL"/>
        <s v="ENCLAVE FORMACIÓN, S.L.U."/>
        <s v="MAXYMAS SUMINISTROS HOSTELEROS, S.L."/>
        <s v="IMAGINA FUTURA ARTE VISUAL, S.L."/>
        <s v="TECNICA GOMAR, S.L."/>
        <s v="TALLERES OÑATE,S.L."/>
        <s v="VIVERO ESCUELA EL PILAR S.L."/>
        <s v="MONTAJES ELECTRICOS SARMENTERO SL"/>
        <s v="AUTOCARES INTERBUS, S.L."/>
        <s v="EQUIPOS Y SERVICIOS OFIMATICOS DE VALLADOLID, S.L."/>
        <s v="JESÚS CARLOS ARRIBAS VILLÁN"/>
        <s v="FRAILE TELECOMUNICACIONES, S.L."/>
        <s v="MATERIAL DE OFICINA SAN CRISTOBAL SL"/>
        <s v="IMPEROLID  S.L.U."/>
        <s v="COMERCIAL DANIEL SASTRE, S.L."/>
        <s v="UNIVERSAL PARTNER, S.L.U."/>
        <s v="TALLERES Y GRUAS AVILA S.L."/>
        <s v="ILUSTRE COLEGIO DE ABOGADOS VALLADOLID"/>
        <s v="REHABILITACION CONSTRUCCION PROMOCION NUCLEO, S.A."/>
        <s v="TECNO VALLADOLID,S.L."/>
        <s v="SERVICIOS INTEGRALES DE FINCAS URBANAS DE MADRID"/>
        <s v="MOVIMIENTO CONTRA LA INTOLERANCIA"/>
        <s v="NIETO MARCOS AUTOMOVILES, S.A."/>
        <s v="FUNDACION INTRAS"/>
        <s v="MEDIA MARKT"/>
        <s v="VODAFONE ESPAÑA, S.A.U."/>
        <s v="MUMECA S.A."/>
        <s v="GOMSEGUR, S.L."/>
        <s v="COMPAÑIA ESPAÑOLA DE PETROLEOS, S.A.U. (CEPSA)"/>
        <s v="URBASER SA"/>
        <s v="PUERTAS FAHER S.L.L."/>
        <s v="EQUIPOS FEMAZZ, S.L."/>
        <s v="TINLOHI, S.L."/>
        <s v="TECNICOSA VALLADOLID S.L."/>
        <s v="AVILA ASISTENCIA S.L."/>
        <s v="AIR CASTILLA, S.L."/>
        <s v="SETEX APARKI, S A"/>
        <s v="SCHNEIDER ELECTRIC ESPAÑA, S.A."/>
        <s v="ANDACAR 2000, S.A."/>
        <s v="CESPA COMPAÑIA ESPAÑOLA DE SERVICIOS PUBLICOS AUXILIARES, S.A."/>
        <s v="GLOBAL PROJECTS &amp; SUPPLIES, S.L."/>
        <s v="ALMACEN DE RECAMBIOS PAHER, S.A."/>
        <s v="SAGRES S.L."/>
        <s v="SUMINISTROS INDUSTRIALES BELLO, S.A."/>
        <s v="PACO GARCIA PRENDAS Y ARTICULOS DE UNIFORMIDAD, S.A."/>
        <s v="HUELLAS VET PET, S.L."/>
        <s v="OMBUDS COMPAÑIA DE SEGURIDAD S.A."/>
        <s v="LOCUS AVIS S.L."/>
        <s v="ALPHABET ESPAÑA FLEET MANAGEMENT, S.A."/>
        <s v="DAVID SÁEZ MARTÍN"/>
        <s v="TRANSDUERO S.L."/>
        <s v="ARROYO, S.A."/>
        <s v="INSIGNA UNIFORMES, S.L."/>
        <s v="AXATON, S.L."/>
        <s v="DRAGER SAFETY HISPANIA S.A."/>
        <s v="AUTO INYECCION VICENTE, S.A."/>
        <s v="BALLESTAS HERNANDEZ VALLADOLID, S.L"/>
        <s v="CONTENEDORES CASTRO, S.L."/>
        <s v="ESTUDIOS Y CONTROLES BIOLOGICOS, S.L."/>
        <s v="GASFAL S.L."/>
        <s v="BENADOOR, S.L."/>
        <s v="TARGET TECNOLOGIA, S.A."/>
        <s v="CARROCERIAS Y GRUAS M. TORRE S.L."/>
        <s v="ALTIA CONSULTORES, S.A."/>
        <s v="SAFETY-KLEEN ESPAÑA, S.A.U."/>
        <s v="CASTELLANA DE TELECOMUNICACIONES, S.L."/>
        <s v="NEUMATICA HIDRAULICA BECO, S.A."/>
        <s v="AGRUPACION DE QUIMICOS INDUSTRIALES, S.A."/>
        <s v="GASES Y SOLDADURA DE CASTILLA, S.L."/>
        <s v="OXILID S.L."/>
        <s v="EUROPAC RECICLA, S.A.U."/>
        <s v="COMERCIAL BOIZ, S.A."/>
        <s v="PROLISER S.L."/>
        <s v="RALI HIDRODINAMICA S.L."/>
        <s v="RENTOKIL INITIAL ESPAÑA, S.A."/>
        <s v="EDEN SPRINGS ESPAÑA, S.A.U."/>
        <s v="MAQUITER AUTOMOCION, S.L."/>
        <s v="V-TRES APLICACIONES INDUSTRIALES S.L."/>
        <s v="SISTEMAS Y VEHICULOS DE ALTA TECNOLOGIA, S.A."/>
        <s v="TRANSDIESEL, S.L."/>
        <s v="CONTENUR ESPAÑA, S.L."/>
        <s v="DISTRIBUCIONES AMO, S.A."/>
        <s v="TALLERES GOCA,C.B."/>
        <s v="DAYTONA MOTOS,S.L."/>
        <s v="CRISTAL AUTO VALLADOLID S.L."/>
        <s v="INTERTRONIC INTERNACIONAL, S.L."/>
        <s v="ROS ROCA, S.A."/>
        <s v="SULO IBÉRICA ,S.A."/>
        <s v="INCIPRESA, S.A."/>
        <s v="SUMINISTROS JAVIER, S.L."/>
        <s v="COLEGIO OFICIAL VETERINARIOS VALLADOLID"/>
        <s v="ASCENDUM MAQUINARIA, S.A.U."/>
        <s v="DISTROMEL, S.A."/>
        <s v="LUBERR,S.L"/>
        <s v="MARUQUESA CONSTRUCCIONES Y SERVICIOS,S.L"/>
        <s v="PRODUCTOS CALTER,  S.L."/>
        <s v="DEANTE CERRAJERIA, S.L.U."/>
        <s v="INSTITUTO DE FORMACIÓN EN EMERGENCIAS Y CARDIOPROTECCIÓN, S.L."/>
        <s v="HERRERO Y NUÑEZ MOTOR, S.L."/>
        <s v="FERNANDO MARTINEZ  BERMEJO"/>
        <s v="CERTIFICACIÓN Y CONFIANZA CÁMARA, S.L."/>
        <s v="RECTIFICADOS CARRION, S.A."/>
        <s v="LUBRIDUERO, S.L."/>
        <s v="SISTAC ILS, S.L."/>
        <s v="CENTRO DE FORMACIÓN RONDA DEL SUR S.L."/>
        <s v="JOSMAR SUMINISTROS, S.L."/>
        <s v="LOMIMAR, S.L."/>
        <s v="LUBRICANTES LOMAR, S.L.U."/>
        <s v="SEMCAL, S.A."/>
        <s v="SERVICIOS DE MANTENIMIENTO INTEGRAL, S.L."/>
        <s v="NAMEN COLOR, S.L."/>
        <s v="FOIMA S.A."/>
        <s v="ZANHE S.L."/>
        <s v="TRADESEGUR, S.A."/>
        <s v="JOSE CARLOS PUELLES DE LA CAL"/>
        <s v="JUAN CARLOS FERNÁNDEZ LÓPEZ"/>
        <s v="TALLERES SERCOIN, S.L."/>
        <s v="PARGROUP VALLADOLID, S.L"/>
        <s v="TALLERES POLI, S.L."/>
        <s v="SARAH JANE MC LAUGHLIN"/>
        <s v="CANYCAT PETS, SL.L"/>
        <s v="ARCOVET PRODUCTOS VETERINARIOS SL"/>
        <s v="DTS OABE, S.L."/>
        <s v="FIRST STOP SOUTHWEST, S.A.U."/>
        <s v="RADIADORES VALLADOLID, S.L."/>
        <s v="REPUESTOS SAENZ S.A."/>
        <s v="A &amp; B LABORATORIOS DE BIOTECNOLOGÍA, S.A.U."/>
        <s v="FLORISTERÍA YERBA, C.B."/>
        <s v="JOSE MANUEL BLANCO  ALCAÑIZ"/>
        <s v="GEESINK NORBA SPAIN, S.L.U."/>
        <s v="TALLERES F. FERNANDEZ, S.L."/>
        <s v="CENTRO ESPAÑOL DE METROLOGIA"/>
        <s v="WARWICK HOUSE CENTRO LINGÜISTICO CULTURAL, S.L."/>
        <s v="SUMINISTROS CARTAGENA S.L." u="1"/>
        <s v="GRUPO LITERARIO TEATRO TÚ Y YO" u="1"/>
        <s v="ANDRES MARTIN  REBOLLO" u="1"/>
        <s v="ENRIQUE CUESTA GOMEZ" u="1"/>
        <s v="JUAN ANTONIO HUIDOBRO PIRIZ" u="1"/>
        <s v="IPROGES CONSULTING, S.L." u="1"/>
        <s v="EMPRESA MUNICIPAL DE INICIATIVAS Y ACTIVIDADES EMPRESARIALES DE MALAGA S.A." u="1"/>
        <s v="CUARTO FRIO INSTALACIONES, S.L." u="1"/>
        <s v="ÚLTIMO CERO, S.L." u="1"/>
        <s v="JESÚS CARLOS  ARRIBAS VILLÁN" u="1"/>
        <s v="INSTITUCION FERIAL CASTILLA-LEON" u="1"/>
        <s v="J. FRANCISCO CONTRERAS  SANZ" u="1"/>
        <s v="SANTIAGO CARRILLO GRACIA" u="1"/>
        <s v="AIRCOMVA, SLL" u="1"/>
        <s v="ECCOLID,S.L." u="1"/>
        <s v="LUIS MIGUEL AVILA  MARTIN" u="1"/>
        <s v="NATALIA GRANDE RUA" u="1"/>
        <s v="EUROMASTER AUTOMOCION Y SERVICIOS, S.A." u="1"/>
        <s v="ACCIONA CONSTRUCCION S.A." u="1"/>
        <s v="ASOC. JUGADORES PATOLOGICOS REHABILITADOS DE VALLADOLID" u="1"/>
        <s v="IRON MOUNTAIN" u="1"/>
        <s v="LUISA DE  LAS MORAS ALAMO" u="1"/>
        <s v="MARKETARIA, S.L." u="1"/>
        <s v="BRAMMER IBERIA, S.A." u="1"/>
        <s v="PLATAFORMA REDOMI" u="1"/>
        <s v="SOLUCIONES EMPRESARIALES Y AUDITORIA, S.L." u="1"/>
        <s v="BRICOCEX S.L." u="1"/>
        <s v="ASOC.CULTURAL FORMATIVA Y DEPORTIVA TANDEM LIFE" u="1"/>
        <s v="NEUMATICOS HURGON S.L." u="1"/>
        <s v="CENTROS COMERCIALES CARREFOUR, S.A." u="1"/>
        <s v="GMM INGENIERIA Y ARQUITECTURA, S.L." u="1"/>
        <s v="PAPELERIA DE LA OFICINA, S.L." u="1"/>
        <s v="INGENIA INGENIERÍA APLICADA S.L." u="1"/>
        <s v="ALFE SUMINISTROS A LA CONSTRUCCION E INDUSTRIA" u="1"/>
        <s v="INDRA SISTEMAS, S.A." u="1"/>
        <s v="EDICIONES LA MESETA, S.L." u="1"/>
        <s v="EDUCAINGENIO TECNOLOGIA" u="1"/>
        <s v="NIVELACIONES Y EXCAVACIONES PAREDES, S.L." u="1"/>
        <s v="OLECTRICA IBERINNOVA, S.L." u="1"/>
        <s v="FEDERACION C-L ATLETISMO" u="1"/>
        <s v="IVAN SORIA ABON" u="1"/>
        <s v="ASOCIACIÓN DE INDUSTRIALES DEL MERCADO DEL VAL" u="1"/>
        <s v="MARCO ANTONIO BLANCO LOBATO" u="1"/>
        <s v="UTE PASEO DEL CAUCE VALLADOLID" u="1"/>
        <s v="MCV,S.A" u="1"/>
        <s v="ER.ASSESSMENT CENTER SL" u="1"/>
        <s v="PET´S WORLD, S.L." u="1"/>
        <s v="ASOCIACION CULTURAL &quot;&quot;PIMPINEJA&quot;&quot;" u="1"/>
        <s v="MARIA CRISTINA DELGADO HERRERO" u="1"/>
        <s v="VICENTE ALVAREZ, S.L" u="1"/>
        <s v="CASTILLA COMIC, S.L." u="1"/>
        <s v="KILLGERM, S.A." u="1"/>
        <s v="CARLOS  GUTIERREZ MARTIN" u="1"/>
        <s v="PEDRO JOSÉ  MANZANO ORTEGA" u="1"/>
        <s v="ASOCIACION CULTURAL PINCELART.OLID" u="1"/>
        <s v="ARAMARK SERVICIOS DE CATERING S.L." u="1"/>
        <s v="SUMINISTROS DE INFORMATICA CABALLERO S.L" u="1"/>
        <s v="RUBEN GARCIA  FERRUELO" u="1"/>
        <s v="SEYS CAD SYSTEMS, S.L." u="1"/>
        <s v="ALFONSO RODERO LOZANO" u="1"/>
        <s v="GONZALO RIOJA BARTOLOME" u="1"/>
        <s v="INGENIERÍA ROMÁNICA, S.L." u="1"/>
        <s v="ACTIU BERBEGAL Y FORMAS S.A." u="1"/>
        <s v="SERVIGRAMA INDUSTRIAL PUBLICIDAD S.L." u="1"/>
        <s v="BAUTA PRODUCCIONES, S.L." u="1"/>
        <s v="DUERO TERCER MILENIO S.L." u="1"/>
        <s v="TRANSFORMADOS METALICOS FACIM S.L." u="1"/>
        <s v="WINNERS CARS S.L." u="1"/>
        <s v="FUNDACIÓN CARTIF" u="1"/>
        <s v="AUTOBUSES URBANOS VALLADOLID" u="1"/>
        <s v="ANGEL GUERRA,S.L." u="1"/>
        <s v="JAVIER  MARCHENA ORTEGA" u="1"/>
        <s v="GRÁFICAS MALPICA, S.L." u="1"/>
        <s v="ASOCIACION ATHENEA TEATRO" u="1"/>
        <s v="BARATZ SERVICIOS DE TELEDOCUMENTACION, S.A." u="1"/>
        <s v="AURELIO MARTIN  ARAGUZ" u="1"/>
        <s v="ASOCIACION CULTURAL KINUNA TEATRO Y TERAPIAS ALTERNATIVAS" u="1"/>
        <s v="DEHUMANS S.L." u="1"/>
        <s v="MONICA MARTIN  CAPELLAN" u="1"/>
        <s v="COOPERATIVA VALLISOLETANA CERRAJERA" u="1"/>
        <s v="ANGEL DIEZ  RIVERA" u="1"/>
        <s v="INSTALAC.CLIMATIZAC.TECNICAS DEL AIRE SL" u="1"/>
        <s v="FIOS PRODUCTIONS 360 SLU" u="1"/>
        <s v="GRAFICAS GERMINAL SDAD. COOP. LTDA." u="1"/>
        <s v="ASOCIACION MUSICAL VOCES DEL PISUERGA" u="1"/>
        <s v="DEL VALLE MUEBLES DE COCINA,S.L" u="1"/>
        <s v="EURO DRIVER CAR S.L." u="1"/>
        <s v="ZENIT INGENIERIA Y CONSULTORIA SLP" u="1"/>
        <s v="HIDROBOMBA, S.L." u="1"/>
        <s v="LUIS BECERRIL SUAREZ" u="1"/>
        <s v="C.S.M. MAGICAS PRODUCCIONES S.L." u="1"/>
        <s v="CARMELINA HERVAS DELGADO" u="1"/>
        <s v="COYDEVA S.L." u="1"/>
        <s v="FECARDE SLU" u="1"/>
        <s v="DANIEL GUTIERREZ  SANZ" u="1"/>
        <s v="AQM LABORATORIOS,S.L" u="1"/>
        <s v="ARPAPE S.L." u="1"/>
        <s v="UNIVERSIDAD DE VALLADOLID" u="1"/>
        <s v="CADIELSA SOLAR VALLADOLID,S.L." u="1"/>
        <s v="DIALOGASEX" u="1"/>
        <s v="ENRIQUE RAJOY BREY" u="1"/>
        <s v="M. JOSE  GUERRA TOME" u="1"/>
        <s v="PABLO CASTRO RUIZ" u="1"/>
        <s v="ESTRUCTURAS RESIDUALES Y AGUAS, S.L." u="1"/>
        <s v="JADE MUSICAL,S.L." u="1"/>
        <s v="INDUSTRIAL SECURITY PLAN, S.L" u="1"/>
        <s v="CASERTEL COMUNICACIONES, S.L.U." u="1"/>
        <s v="PINTURAS BROCH S.L." u="1"/>
        <s v="FONTCLYMA" u="1"/>
        <s v="JOSE MARIA ROMERO GUIJO" u="1"/>
        <s v="JUAN ANTONIO IGLESIAS  FIGUEROS" u="1"/>
        <s v="ASOC. DE ARCHIVEROS CASTILLA Y LEON" u="1"/>
        <s v="FORESTACIÓN Y REPOBLACIÓN, S.A." u="1"/>
        <s v="TELESONIC, S.A.U." u="1"/>
        <s v="I-CATALIST, S.L." u="1"/>
        <s v="SILICON RADIO, S.L." u="1"/>
        <s v="NECROPOLIS DE VALLADOLID, S.A." u="1"/>
        <s v="EQUILIBRIO GOGAR, S.L." u="1"/>
        <s v="JESÚS SAN JOSÉ PÉREZ" u="1"/>
        <s v="REVISTA DE DERECHO URBANISTICO" u="1"/>
        <s v="COLEGIO NACIONAL SECRETARIOS, INTERVENTORES Y TESOREROS ADMON. LOCAL" u="1"/>
        <s v="ASOC. ESPAÑOLA DE PARQUES Y JARDINES" u="1"/>
        <s v="TECOPY, S.A." u="1"/>
        <s v="RENTA GRUPO EDITORIAL, S.A." u="1"/>
        <s v="TALLERES ZARATAN MOTOR S.L.L." u="1"/>
        <s v="ALCAÑIZ Y FRESNOS, S.A." u="1"/>
        <s v="EDICIONES CONDE NAST, S.A." u="1"/>
        <s v="ATEGRUS" u="1"/>
        <s v="GESTION DE ACTIVIDADES CULTURALES, S.L." u="1"/>
        <s v="TEJIDOS AVILES DE PRADA, S.L." u="1"/>
        <s v="VACODE, S.A." u="1"/>
        <s v="ELMON ELECTRICIDAD Y COMUNICACIONES, S.L." u="1"/>
        <s v="INSTHERMES S.L." u="1"/>
        <s v="NICOMEDES SALINERO RODRIGUEZ" u="1"/>
        <s v="ILUNION LIMPIEZA Y MEDIO AMBIENTE, S.A." u="1"/>
        <s v="TRINIDAD LOURDES VICENTE  TORRADA" u="1"/>
        <s v="LA ROCA ,PRODUCCIONES CULTURALES Y GESTIÓN DE TIEMPO LIBRE" u="1"/>
        <s v="ARECU INVERSIONES, S.L." u="1"/>
        <s v="BARTOLOME ZUZAMA  BISQUERRA" u="1"/>
        <s v="ASOCIACIÓN PROVINCIAL DE  EMPRESARIOS DE HOSTELERÍA DE VALLADOLID" u="1"/>
        <s v="O.C.A. SA Y OPAIN SL UT.E." u="1"/>
        <s v="MARÍA CAROLINA MORENO GIVAJA" u="1"/>
        <s v="LUIS FERNANDEZ MIERES, S.L.L." u="1"/>
        <s v="S.L. RECICLADOS PUCELANOS" u="1"/>
        <s v="GRAFICAS CELARAYN S.A." u="1"/>
        <s v="TECNICAS DE MANTENIMIENTO DE INFRAESTRUCTURAS S.L." u="1"/>
        <s v="FELIPE  GARCIA ROMERO" u="1"/>
        <s v="JOSE LUIS LALANA SOTO" u="1"/>
        <s v="JOYERÍA MARTÍNEZ, C.B." u="1"/>
        <s v="MANTENIMIENTO Y SERVICIOS ASBYM, S.L." u="1"/>
        <s v="PALMIRA SOLER MONTOLIO" u="1"/>
        <s v="EDUARDO PÉREZ MELÉNDEZ" u="1"/>
        <s v="COLECTIVO FRESAS CON NATA SL" u="1"/>
        <s v="SCHILLER ESPAÑA, S.A.U." u="1"/>
        <s v="JCOPLASTIC IBERICA 2000,S.L." u="1"/>
        <s v="GREGORIO ORDOÑEZ  BOAL" u="1"/>
        <s v="KLINER PROFESIONAL S.A." u="1"/>
        <s v="PLATAFORMAS BER, S.L." u="1"/>
        <s v="PASCUAL ARRANZ G., S.L." u="1"/>
        <s v="INVESTIGACION Y PROYECTOS MEDIO AMBIENTE S.L." u="1"/>
        <s v="CENTRO ESPECIAL DE EMPLEO LIMPIEZA Y MEDIO AMBIENTE, S.A." u="1"/>
        <s v="MELIA HOTELS INSTERNATIONAL, S.A." u="1"/>
        <s v="OLGA RADA SERENO" u="1"/>
        <s v="ANGEL RAPADO LLANOS" u="1"/>
        <s v="MIGUEL ANGEL ALONSO MAESTRO" u="1"/>
        <s v="FUNDACION GENERAL DE LA UNIVERSIDAD VALLADOLID" u="1"/>
        <s v="MARCO ANTONIO BLANCO  LOBATO" u="1"/>
        <s v="MANPER SUMINISTROS INDUSTRIALES, C.B." u="1"/>
        <s v="JAVIER BAYON S.L." u="1"/>
        <s v="ESPECIALIDADES ELECTRICAS LAUSAN, S.A" u="1"/>
        <s v="OFIRETAIL S.L." u="1"/>
        <s v="SAMUEL ARRIBAS ARNAIZ" u="1"/>
        <s v="EXFOVA-2001, S.L." u="1"/>
        <s v="THINK BRANDED CONTENT, S.L." u="1"/>
        <s v="COMERCIAL RENOIL,S.A." u="1"/>
        <s v="STEMAB RESTAURACION DOCUMENTAL, S.L." u="1"/>
        <s v="BOWE SYSTEC, S.A." u="1"/>
        <s v="TOYR S.A" u="1"/>
        <s v="RECACOR SA" u="1"/>
        <s v="LUEL DIGITAL C.B." u="1"/>
        <s v="CBYA AUDITORES DE CUENTAS SLP" u="1"/>
        <s v="ISMAEL J. SANZ  ALMOHALLA" u="1"/>
        <s v="GIM GEOMATICS, S.L." u="1"/>
        <s v="ALVASER MEYER, S.L." u="1"/>
        <s v="CASTELLANA DE AFILADOS,S.L" u="1"/>
        <s v="LAPIZ Y RATON ESTUDIO, C.B." u="1"/>
        <s v="SARA ALAGUERO CALERO" u="1"/>
        <s v="ELECTRICIDAD ANDRES FRANCO, S.L." u="1"/>
        <s v="DAVID ALONSO DIAZ" u="1"/>
        <s v="BEATRICE FULCONIS MAROTO" u="1"/>
        <s v="CESNA PRODUCCIONES AUDIOVISUALES S.L." u="1"/>
        <s v="LA CLAVE SPORT, S.L." u="1"/>
        <s v="PUBLICESA XXI, S.L." u="1"/>
        <s v="ALKI-OLID S.L." u="1"/>
        <s v="ANGEL JAVIER LINARES ARRANZ" u="1"/>
        <s v="AYUDAS TÉCNICAS A LA COOPERACIÓN, S.L." u="1"/>
        <s v="RAFAEL IGLESIAS FERNÁNDEZ" u="1"/>
        <s v="PEÑAFIEL COMERDIST, S.L.U." u="1"/>
        <s v="JFP TECNIGAS S.L." u="1"/>
        <s v="ABC DOMABRA S.L." u="1"/>
        <s v="KALFRISA, S.A.U." u="1"/>
        <s v="ANGELA ORTEGA GONZALEZ" u="1"/>
        <s v="MARÍA TERESA VICENTE, S.A." u="1"/>
        <s v="ABONOS EMUPA, S.L." u="1"/>
        <s v="GRUAS Y TRANSPORTES EL MADRILEÑO, S.A." u="1"/>
        <s v="BEATRIZ MARIA QUINTANA VEGA" u="1"/>
        <s v="PILAR TRIGUEROS  MARTIN" u="1"/>
        <s v="REUQAV INGENIEROS S.L." u="1"/>
        <s v="LUIS MIGUEL PÉREZ SALAMANCA" u="1"/>
        <s v="A.C.JOVEN ORQUESTA SINFO. PUNTA DEL ESTE" u="1"/>
        <s v="TEATRO SOCIAL" u="1"/>
        <s v="FENIKS CLEANING &amp; SAFETY, S.L." u="1"/>
        <s v="CENTRO DE ESTUDIOS CONSTITUCIONALES" u="1"/>
        <s v="ELITE BAGS" u="1"/>
        <s v="ELECTROSON CASTILLA S.A." u="1"/>
        <s v="OCA-DIDO, S.L." u="1"/>
        <s v="DISTRIASVY S.L." u="1"/>
        <s v="NEORIS ESPAÑA, S.L." u="1"/>
        <s v="CIRCULO DE RECREO DE VALLADOLID" u="1"/>
        <s v="META 4 SPAIN, S.A." u="1"/>
        <s v="ALEJOP OCIO, S.L.U." u="1"/>
        <s v="BRAVO INDIA SL" u="1"/>
        <s v="MALBATEX, S.L.U." u="1"/>
        <s v="EXCLUSIVAS HISPANOLUSAS, S.L." u="1"/>
        <s v="SYMBIOSIS STRATEGY MANAGEMENT CONSULTING S.L.L." u="1"/>
        <s v="BEATRIZ PONTIJAS  RAMIRO" u="1"/>
        <s v="VERSYS EDICIONES TECNICAS, S.L." u="1"/>
        <s v="UNION SALINERA DE ESPAÑA S.A." u="1"/>
        <s v="AUTORESCATE CUATRO POR CUATRO SL" u="1"/>
        <s v="UTE HARAL 12 SERVICIOS Y OBRAS S.L. Y CONSTRUCCIONES PRIETO SIERRA S.A." u="1"/>
        <s v="XOLIDO SYSTEMS, S.A." u="1"/>
        <s v="SCI SERVICIOS DE CONTROL E INSPECCION S.A" u="1"/>
        <s v="ALCOFER LOGÍSTICA, S.L." u="1"/>
        <s v="A.C. TRADIBERICA MUSICAS TRADICIONALES" u="1"/>
        <s v="LAURA ASENSIO GONZALO" u="1"/>
        <s v="OBRAS TABIUR,S.L." u="1"/>
        <s v="JUAN CARLOS JIMENO  VELASCO" u="1"/>
        <s v="DEIMOS SPACE S.L.U." u="1"/>
        <s v="CIA. DE ASFALTOS DE MAESTU S.A." u="1"/>
        <s v="MANAGEMENT  OUTPLACEMENT ADMINISTRATION, S.A." u="1"/>
        <s v="DANIEL CEJUDO FERNANDEZ" u="1"/>
        <s v="CONSERVACION DE VIALES, S.A.U." u="1"/>
        <s v="KACHE DISEÑO GRAFICO, C.B" u="1"/>
        <s v="HERMEX IBERICA S.L." u="1"/>
        <s v="UTE PARQUE JUAN DE AUSTRIA" u="1"/>
        <s v="FEDERACIÓN ANDALUCÍA ACOGE" u="1"/>
        <s v="ONSAZE INFRAESTRUCTURAS, S.L." u="1"/>
        <s v="ASOCIACION CULTURAL D'PASO DANZA" u="1"/>
        <s v="ASOCIACIÓN  ALALUMBRE DE CASTILLA Y LEÓN" u="1"/>
        <s v="BERZAL BRICOMADERAS, S.L." u="1"/>
        <s v="HIJOS DE JUSTO MUÑOZ, S.A." u="1"/>
        <s v="FRANCISCO JESUS DIEZ ESTEBAN" u="1"/>
        <s v="VIVES Y HERRERO S.L." u="1"/>
        <s v="SISTEMAS DE AUTOMATISMO Y CONTROL, S.A.U." u="1"/>
        <s v="FERROVIAL AGROMAN, S.A." u="1"/>
        <s v="TALWAR TECHNOLOGIES, S.L.L." u="1"/>
        <s v="TURBAS MUÑOZ, S.L." u="1"/>
        <s v="ST2 SONIDO, S.L." u="1"/>
        <s v="VATEC VALLADOLID ASISTENCIA TECNICA, S.L." u="1"/>
        <s v="GRAFICAS LAFALPOO, S.A." u="1"/>
        <s v="MIGUEL ROMO HOSTELERA S.L." u="1"/>
        <s v="UTE VARIOS CENTROS SOCIALES VALLADOLID" u="1"/>
        <s v="OBRAS HERZACO, S.L." u="1"/>
        <s v="MORALES Y ABELLA, S.A." u="1"/>
        <s v="3MC MACROCOPY S.L." u="1"/>
        <s v="CODISOIL, S.A." u="1"/>
        <s v="CUALTIS, S.L.U." u="1"/>
        <s v="FRANCISCO JAVIER PEREZ RODRIGUEZ" u="1"/>
        <s v="SUNDAY PICTURES S.L." u="1"/>
        <s v="HYBRID CAR,S.A." u="1"/>
        <s v="RDNEST, S.L" u="1"/>
        <s v="DISCOUNT INFORMATICO S.L." u="1"/>
        <s v="ITURRI S.A." u="1"/>
        <s v="RICARDO ALONSO MUÑOZ" u="1"/>
        <s v="ANEK S-3, S.L." u="1"/>
        <s v="HERBI PLAST S.L." u="1"/>
        <s v="SONIA MORO PEREZ" u="1"/>
        <s v="FRANCISCO JOSE LARREA NICOLAS" u="1"/>
        <s v="FOYELSA, S.L." u="1"/>
        <s v="ASOC.CULTURAL VALLE DE AGUAS" u="1"/>
        <s v="J. ANTONIO RODRIGUEZ RODRIGUEZ" u="1"/>
        <s v="SERVICIOS COMPLEMENTARIOS DE LA IMPRESION, S.L" u="1"/>
        <s v="PAISAJE TRANSVERSAL, SLL" u="1"/>
        <s v="BAU INFLATABLES, S.L." u="1"/>
        <s v="LA PARRILLA DE SAN LORENZO, S.A." u="1"/>
        <s v="CIVIL 4, S.L." u="1"/>
        <s v="INTERIORISMO LUCAMA SL." u="1"/>
        <s v="SAJA CONSTRUCCIÓN Y DESARROLLO DE SERVICIOS, S.L." u="1"/>
        <s v="TALLERES ASISTENCIA MECÁNICA BARCELONA, S.L." u="1"/>
        <s v="MIGUEL ANGEL DEL POZO CACERES" u="1"/>
        <s v="INMEVA INFRAESTRUCTURAS, S.L." u="1"/>
        <s v="CARTONLIFE SL" u="1"/>
        <s v="FITOSANITARIA REGIONAL CASTELLANO-LEONESA, S.L" u="1"/>
        <s v="INDALO MILENIUM, S.L." u="1"/>
        <s v="DANIEL PRIETO REDONDO" u="1"/>
        <s v="DIVACEL,S.L." u="1"/>
        <s v="ARTE &amp; MEMORIA, S.L." u="1"/>
        <s v="WOLTERS KLUWER ESPAÑA, S.A." u="1"/>
        <s v="M.TERESA GARROTE VAZQUEZ" u="1"/>
        <s v="MARIA JOSE LARENA  GOROSTIAGA" u="1"/>
        <s v="AM47 OFICINA DE PROYECTOS  S.L." u="1"/>
        <s v="MARMOLERA VALLISOLETANA, S.A." u="1"/>
        <s v="PLATAFORMA COMERCIAL DE RETAIL S.A.U." u="1"/>
        <s v="IBERDROLA DISTRIBUCION ELECTRICA S.A.U." u="1"/>
        <s v="RADOSTINA PETEVA RUSINOVA" u="1"/>
        <s v="PARALCAMPO, S.L" u="1"/>
        <s v="SELLADOS Y APLICACIONES INTECNIA, S.L." u="1"/>
        <s v="CARLOS CANAL, S.L." u="1"/>
        <s v="LABORATORIO DR.F.ECHEVARNE ANALISIS SA" u="1"/>
        <s v="IBER STAND, S.L." u="1"/>
        <s v="CASTELLANA DE IMPRESIÓN, S.L.U." u="1"/>
        <s v="CIBERGRAF, S.L." u="1"/>
        <s v="ROSENBAUER ESPAÑOLA, S.A." u="1"/>
        <s v="CONSTRUCCIONES NORMALIZADAS, S.A." u="1"/>
        <s v="RAUL GOMEZ  PANIAGUA" u="1"/>
        <s v="EL MERCADO DEL TRIGO SL" u="1"/>
        <s v="COMERCIAL CUATRO, S.L." u="1"/>
        <s v="HIDRAULICA INDUSTRIAL S.A." u="1"/>
        <s v="MUNDANAL RUIDO TEATRO A.C." u="1"/>
        <s v="ROCIO DEL PILAR GALVEZ BARACALDO" u="1"/>
        <s v="NORSOL ELÉCTRICA,S.L." u="1"/>
        <s v="FUTURO OPTIMISTA, S.L." u="1"/>
        <s v="GERONTOLOGIA Y AYUDAS TECNICAS S.L." u="1"/>
        <s v="INFO TECHNOLOGY SUPPLY LIMITED" u="1"/>
        <s v="RIRECALMAR, S.L." u="1"/>
        <s v="SIRKUM INGENIEROS SL" u="1"/>
        <s v="ISABEL REVILLA  RODRIGUEZ" u="1"/>
        <s v="EDIGRUP PRODUCCIONES TV, S.A." u="1"/>
        <s v="FRANCISCO JOSÉ VALLÉS MORATINOS" u="1"/>
        <s v="CDAD.PROPIETARIOS LA VICTORIA 1" u="1"/>
        <s v="ILIONE, S.L." u="1"/>
        <s v="TEKNOKROMA ANALITICA, S.A." u="1"/>
        <s v="FORUM SPORT, S.A." u="1"/>
        <s v="JULIO GARCIA  FALAGAN" u="1"/>
        <s v="BEGOÑA TRILLO  MANZANO" u="1"/>
        <s v="LUIS CARLOS GARCILLAN OTERO" u="1"/>
        <s v="SERVICIOS INFORMATICOS POLIEDRO, S.L." u="1"/>
        <s v="METAFORA DE COMUNICACION SLL" u="1"/>
        <s v="LONGEMADERA, S.L." u="1"/>
        <s v="JAIME LAFUENTE  SEBASTIAN" u="1"/>
        <s v="MARIA  LOBATO DE LAS MORAS" u="1"/>
        <s v="JOSE ANTONIO FERNANDEZ  LOBATO" u="1"/>
        <s v="IMPERMEABILIZACIONES TATO, S.L." u="1"/>
        <s v="ALBERTO GARCÍA LORENTE" u="1"/>
        <s v="ÓSCAR MENA APARICIO" u="1"/>
        <s v="ANTONIO TORRES OCHOA" u="1"/>
        <s v="FERNANDO DEL POZO RAPOSO" u="1"/>
        <s v="CASTILLA-LEON INTERNATIONAL MOVERS, SL" u="1"/>
        <s v="AUTOREPARACIONES REYES Y DELGADO, S.L." u="1"/>
        <s v="AGRUPACIÓN VALLISOLETANA DE COMERCIO" u="1"/>
        <s v="ASOCIACIÓN CULTURAL UNIÓN DE ARTISTAS" u="1"/>
        <s v="RECEPCION Y CONTROL, S.A." u="1"/>
        <s v="ENVIRA  INGENIEROS  ASESORES  S.L." u="1"/>
        <s v="GRUPO PAGINA, S.L." u="1"/>
        <s v="EDITORIAL ARANZADI, S.A." u="1"/>
        <s v="HEREDEROS DE GAGO, S.L." u="1"/>
        <s v="IMPRESOS ANGELMA S.A." u="1"/>
        <s v="TOTAL CONTROL BIONIC SL" u="1"/>
        <s v="HELVETIA COMPAÑIA SUIZA SOCIEDAD ANONIMA DE SEGUROS Y REASEGUROS" u="1"/>
        <s v="DITELVA VALLADOLID, S.L." u="1"/>
        <s v="JUAN ANTONIO MARIGIL MORENO" u="1"/>
        <s v="TECSIDEL, S,A" u="1"/>
        <s v="TRAZADOS VIALES, S.L." u="1"/>
        <s v="FUNDACION OBRA SOCIAL DE CASTILLA Y LEON (FUNDOS)" u="1"/>
        <s v="RED PRODUCCIONES, S.L." u="1"/>
        <s v="DUCO PROMOCION EMPRESARIAL,S.L." u="1"/>
        <s v="APLICACIONES Y PROYECTOS TIC, S.L." u="1"/>
        <s v="GRUPO SCORPIO, S.L." u="1"/>
        <s v="OFI-SUTEMAN, S.L." u="1"/>
        <s v="JORMAN ECOMERCE S.L." u="1"/>
        <s v="ANTONIO RODRIGUEZ ILUMINACIÓN Y SONIDO, S.L." u="1"/>
        <s v="VIAJES HALCON, S.A.U." u="1"/>
        <s v="PROCOMAR VALLADOLID ACOGE PROMOC.COLECT." u="1"/>
        <s v="ASOCIACIÓN LATROVADORA" u="1"/>
        <s v="EUROBOOK L.IDIOMAS S.L.A" u="1"/>
        <s v="CARGRAF  ARTES GRAFICAS, S.L." u="1"/>
        <s v="HEGARDT, S.L." u="1"/>
        <s v="ARIAS GARRIDO ARQUITECTOS, S.L.P." u="1"/>
        <s v="MIL TRES CIENTOS MILIGRAMOS, S.L." u="1"/>
        <s v="ALVAREZ Y MATEO ARQUITECTOS, SL" u="1"/>
        <s v="DAVID TUTOR DE LA IGLESIA" u="1"/>
        <s v="RECICLAJES ROMAIZ, S.L." u="1"/>
        <s v="ASOCIACIÓN CULTURAL MUSICAL KORAI" u="1"/>
        <s v="SUREVA, S.A." u="1"/>
        <s v="ODÓN GARCÍA PRIMO" u="1"/>
        <s v="REPARACIONES TÉCNICAS DE CONTENEDORES, S.L." u="1"/>
        <s v="ANA BELEN PEREZ  SANZ" u="1"/>
        <s v="ANGEL MORETON S.L.U." u="1"/>
        <s v="TÜV SÜD ATISAE, S.A.U." u="1"/>
        <s v="JUAN FRANCISO ALCAZAR  S.L." u="1"/>
        <s v="SOSEES MEDIA, S.L." u="1"/>
        <s v="SEMAE, S.L." u="1"/>
        <s v="PIMARDI, S.L." u="1"/>
        <s v="ANTONIO ZÚÑIGA  ARRANZ" u="1"/>
        <s v="TECNOLOGIA INFORMATICA 2000" u="1"/>
        <s v="CLINICA AYALA SL" u="1"/>
        <s v="REPSOL BUTANO, S.A." u="1"/>
        <s v="CRISANTO VEGA  CALLEJA" u="1"/>
        <s v="PRISA BRAND SOLUTIONS S.L." u="1"/>
        <s v="TELLOCARDENALURRUCHI, ARQUITECTURA Y DISEÑO, S.L.P." u="1"/>
        <s v="LEICA GEOSYSTEMS,S.L" u="1"/>
        <s v="MAQUINA TEATRAL TELONCILLO, S.L." u="1"/>
        <s v="CMD SALUD CALIDAD INTEGRAL S.L." u="1"/>
        <s v="MACOSARFER S.L." u="1"/>
        <s v="ZOYA BORISOVA IVOVA" u="1"/>
        <s v="IMASDEAS INNOVACION CULTURAL Y DESARROLLO TURISTICO S.L." u="1"/>
        <s v="TECNICAS DE CONTROL, PREVENCION Y GESTION AMBIENTAL, S.L (GEPRECON, S.L.)" u="1"/>
        <s v="CONSERVACION Y RESTAURACION MENESES Y GOMEZ S.L." u="1"/>
        <s v="GRUPO UNDANET S.L." u="1"/>
        <s v="GRUPO CULTURAL TIEMPO LIBRE STO.TORIBIO" u="1"/>
        <s v="MARIA CARMEN GARCIA IZQUIERDA" u="1"/>
        <s v="UTE CONSERVACION VALLADOLID LOTE 2" u="1"/>
        <s v="VICTOR NORIEGA DE LARA" u="1"/>
        <s v="TRESBOLILLO TEATRO &amp; MAPPING" u="1"/>
        <s v="MARTINEZ CURIEL SL" u="1"/>
        <s v="LUIS TEÓFILO CARRERAS LOYAR" u="1"/>
        <s v="PUBLIGER IGLESIAS Y NAVARRO, S.L." u="1"/>
        <s v="DELTA PRODUCCIONES S.L." u="1"/>
        <s v="HIJO DE CIRIACO SANCHEZ S.A." u="1"/>
        <s v="IMPRENTA M. SANDONIS, S.L." u="1"/>
        <s v="JOSE MIGUEL SANCHEZ PIQUERO" u="1"/>
        <s v="PLASTIC HOME, S.L.L." u="1"/>
        <s v="MARS DIGITAL, S.L." u="1"/>
        <s v="ASOCIACION CULTURAL DANZ@BIERTA Y AMIGOS. VALLADOLID" u="1"/>
        <s v="VALTECSA" u="1"/>
        <s v="DUOMO REGALOS, S.L." u="1"/>
        <s v="SAN CRISTOBAL ENCUADERNACIONES S.A." u="1"/>
        <s v="MEDELAND EVENTS S.L." u="1"/>
        <s v="HUNE RENTAL, S.L." u="1"/>
        <s v="TUKAN SOMOS IMPRESORES S.L.L" u="1"/>
        <s v="ASOCIACION CULTURAL ARTESANO DE INSTRUMENTOS MUSICALES" u="1"/>
        <s v="PROTEC SOLANA,S.L." u="1"/>
        <s v="SUSANA PÉREZ HERNÁNDEZ" u="1"/>
        <s v="ASOCIACION HERRERA TEATRO" u="1"/>
        <s v="SCHINDLER, S.A." u="1"/>
        <s v="SOFTWARE AG ESPAÑA, S.A." u="1"/>
        <s v="CALLE UNDERGROUND SL" u="1"/>
        <s v="ASOCIACION CULTURAL LP" u="1"/>
        <s v="HERMANOS GÓMEZ POLA C.B." u="1"/>
        <s v="OLAYA HERNANDO ARRIBAS" u="1"/>
        <s v="SANCUS SEGURIDAD, S.L." u="1"/>
        <s v="SISTEMAS COLOR S.A." u="1"/>
        <s v="ESPERANZA SERRANO FERNÁNDEZ" u="1"/>
        <s v="TRIBUNA CONTENIDOS DIGITALES, S.L." u="1"/>
        <s v="ASOCIACION CULTURAL ANODE KAN" u="1"/>
        <s v="CENTROLID, S.A." u="1"/>
        <s v="FRANCISCO JAVIER BARBERO IGLESIAS" u="1"/>
        <s v="VIAJES EL CORTE INGLES" u="1"/>
        <s v="COM-PACTO SOLUCIONES Y PROYECTOS, S.L." u="1"/>
        <s v="ISABEL IMELDA GONZALEZ GUTIERREZ" u="1"/>
        <s v="J·JIMENO, S.A." u="1"/>
        <s v="MARIO CORREA PARDO" u="1"/>
        <s v="ORBESPORT, S.L." u="1"/>
        <s v="MARÍA DEL CARMEN GONZALEZ  VILLAR" u="1"/>
        <s v="LUCAS REDONDO CARAZO" u="1"/>
        <s v="NEUMATICOS ESGUEVA, S.L." u="1"/>
        <s v="ENRIGUS, S.L." u="1"/>
        <s v="ROSA GIL  LOPEZ" u="1"/>
        <s v="JUAN CARLOS SEGOVIANO ASTABURUAGA" u="1"/>
        <s v="PATRICIA  GARCIA  BERRUGUETE" u="1"/>
        <s v="INTERCREATIVA COMUNICACION S.L." u="1"/>
        <s v="INGENIERIA INTEGRAL DE PROYECTOS ABCONSULTORES S.L." u="1"/>
        <s v="PEDRO FERRER ALVAREZ" u="1"/>
        <s v="SONIDO Y TELEVISION S.A." u="1"/>
        <s v="AUTOCHAPA PREMIUN, S.L." u="1"/>
        <s v="GUTI DE GUTIERREZ S.L.U." u="1"/>
        <s v="MOTOS DE IMPORTACIÓN, S.L." u="1"/>
        <s v="INTEGRAL DE AUTOMOCION 2000, S.A." u="1"/>
        <s v="SERVICIOS TURISTICOS DE VALLADOLID SLU" u="1"/>
        <s v="TEODOSIO RODRIGUEZ  GONZALEZ" u="1"/>
        <s v="DHITELFON S.L." u="1"/>
        <s v="NORENDE S.L.U." u="1"/>
        <s v="MONICA ALARIO GAVILÁN" u="1"/>
        <s v="CARLOS MARTIN NIETO" u="1"/>
        <s v="FOMENTO DE CONSTRUCCIONES Y CONTRATAS, S.A." u="1"/>
        <s v="PROMOTORA DE EMPRESAS HOTELERAS, S.A." u="1"/>
        <s v="SERGIO NICOLAS CASTRO  MARTINEZ" u="1"/>
        <s v="SUITE 22 SL" u="1"/>
        <s v="CICLOS CUERVAS, C.B." u="1"/>
        <s v="ASOCIACIÓN CULTURAL GENEXT. ES" u="1"/>
        <s v="RADIO POPULAR S.A.-COPE" u="1"/>
        <s v="LAERDAL MEDICAL  AS" u="1"/>
        <s v="GRUPO EMPRESARIAL DAALPA, S.L." u="1"/>
        <s v="BICICLETAS CARRIL BICI 2012 S.L." u="1"/>
        <s v="OSCAR IVAN DIEZ DEL OLMO" u="1"/>
        <s v="CABERO EDIFICACIONES, S.A." u="1"/>
        <s v="SOCIEDAD GENERAL DE AUTORES Y EDITORES" u="1"/>
        <s v="U.T.E. CALLE DEL BARCO DE SAN VICENTE" u="1"/>
        <s v="GESTORA DE NUEVOS PROYECTOS CULTURALES S.L." u="1"/>
        <s v="GALICIA EVENT CREW S.L." u="1"/>
        <s v="AVENET IT SL" u="1"/>
        <s v="JUAN FELIPE CARRASCO  CUENCA" u="1"/>
        <s v="ELOY DELGADO LOPEZ" u="1"/>
        <s v="ELECTRICIDAD RINCON, S.A." u="1"/>
        <s v="KONE ELEVADORES SA" u="1"/>
        <s v="ALVARO RIZO SOLA" u="1"/>
        <s v="NEOPLANT &amp; ASOCIADOS S.L." u="1"/>
        <s v="QUIMICA INDUSTRIAL DISOL, S.A." u="1"/>
        <s v="Mª DE LAS MERCEDES MARTINEZ LOPEZ" u="1"/>
        <s v="SOLYVEN INGENIERIA, S.L." u="1"/>
        <s v="PEDRO DEL OLMO MARTIN" u="1"/>
        <s v="RICARDO FERNANDEZ  HERNANDO" u="1"/>
        <s v="PROMOCION EDUCATIVA SDAD. COOPERATIVA" u="1"/>
        <s v="SERVICIOS DE LIMPIEZA Y SERVICIOS DE ASISTENCIA, S.L.U." u="1"/>
        <s v="PAPELES Y PLASTICOS S.L." u="1"/>
        <s v="CEPILLOS GUILLEM, S.L." u="1"/>
        <s v="CAMINO GOMEZ S.L." u="1"/>
        <s v="RODRIGO MACON  CHICO" u="1"/>
        <s v="FUNDACION DEMOCRACIA Y GOBIERNO LOCAL" u="1"/>
        <s v="ACRE, S.L." u="1"/>
        <s v="CRECIMIENTO ENERGÉTICO SL" u="1"/>
        <s v="SEÑALIZACIÓN Y CONSERVACIÓN CASTILLA, S.L.U." u="1"/>
        <s v="MARTA HERRAN  MARTINEZ" u="1"/>
        <s v="IVAN PASTOR ENCINAS" u="1"/>
        <s v="LA QUIMERA DE PLASTICO, S.L." u="1"/>
        <s v="GLOBALIA CORPORATE TRAVEL S.L." u="1"/>
        <s v="MAQUINAS PEREZ OTERO S.L." u="1"/>
        <s v="PRIA, S.A.U." u="1"/>
        <s v="FORMACION Y  TECNOLOGIA EDUCATIVA EN CASTILLA Y LEON, S.L." u="1"/>
        <s v="JAVIER CARTON GONZALEZ" u="1"/>
        <s v="SANZ ROTULOS S.L." u="1"/>
        <s v="ACOVALL ACOMETIDAS Y SANEAMIENTOS DE VALLADOLID S.L." u="1"/>
        <s v="OSCAR MANUEL DEL DEL AMO  DE ANDRES" u="1"/>
        <s v="WURTH ESPAÑA, S.A." u="1"/>
        <s v="ARMARIOS 2000, S.L." u="1"/>
        <s v="ASOCIACION CULTURAL SAMBADOURO" u="1"/>
        <s v="ASOC CULTURAL HISTORICA TORRE DEL HOMENAJE" u="1"/>
        <s v="ASOCIACION CULTURAL EXDEPA" u="1"/>
        <s v="INSTOP CATALUNYA SLU" u="1"/>
        <s v="MIGUEL REVILLA RODRIGUEZ" u="1"/>
        <s v="CINETECA COMPAÑIA DE EVENTOS CULTURALES, S.L.U." u="1"/>
        <s v="FEAPS CASTILLA Y LEON" u="1"/>
        <s v="VEHICULOS CALLEJA, S.L." u="1"/>
        <s v="COMPRESORES ACEBES, S.L." u="1"/>
        <s v="HEWLETT-PACKARD INTERNATIONAL BANK PLC." u="1"/>
        <s v="PLASTIC-OMNIUM SISTEMAS URBANOS" u="1"/>
        <s v="PINTURAS ANTRUEJO, S.A." u="1"/>
        <s v="ALVAROMAN REGALOS PUBLICITARIOS, S.L." u="1"/>
        <s v="ISABEL URGELLÉS SARDÓN" u="1"/>
        <s v="IMESAPI, S.A." u="1"/>
        <s v="MARIANO ÁLVAREZ DIENTE" u="1"/>
        <s v="FUNDICIONES Y PROYECTOS FERNANDEZ, S.L." u="1"/>
        <s v="TRANSPORTES ALJAMI, S.L." u="1"/>
        <s v="SERVICIOS Y LOGISTICA DE RESCATE" u="1"/>
        <s v="MEDIASONIC S.L." u="1"/>
        <s v="ARSENIO FERNANDEZ ARIAS" u="1"/>
        <s v="CATERING Y COMPLEMENTOS S.L." u="1"/>
        <s v="NUTRIPLANT Y FARMACAMP, S,L" u="1"/>
        <s v="LAURA  CASTRILLO  ROMÓN" u="1"/>
        <s v="APLICACIONES Y PÁGINAS WEB OCIOMERCADO, S.L." u="1"/>
        <s v="PAULA DOMINGO ALONSO" u="1"/>
        <s v="MERCEDES ACEBES MARTÍNEZ" u="1"/>
        <s v="CIRCE PRODUCCIONES TEATRALES, S.L." u="1"/>
        <s v="SATARA SEGURIDAD S.L." u="1"/>
        <s v="JORDI SANCLEMENTE SANCHEZ" u="1"/>
        <s v="PROCESO DIGITAL DE AUDIO, S.L." u="1"/>
        <s v="FELIX INGENIERÍA CULTURA, S.L." u="1"/>
        <s v="S.I. PROTECNIS, S.L." u="1"/>
        <s v="ABMA1977, S.L." u="1"/>
        <s v="MARTA VALDIVIELSO DONOSO" u="1"/>
        <s v="JOSE MANUEL  PEREZ MEDINA" u="1"/>
        <s v="JORGE MUÑOZ REINOSO" u="1"/>
        <s v="MARTA ELENA FERNANDEZ LOPEZ" u="1"/>
        <s v="RC MARES VIRTUALES, S.L." u="1"/>
        <s v="ASOCIACIÓN INTERNACIONAL DE CIUDADES EDUCADORAS" u="1"/>
        <s v="FRIGORIFICOS BENITO S.L." u="1"/>
        <s v="INICIATIVAS SOCIAMBIENTALES G S. COOP. MAD" u="1"/>
        <s v="PLANTELES LLOVERAS,S.L." u="1"/>
        <s v="WILLIS IBERIA CORREDURIA DE SEGUROS Y REASEGUROS, S.A." u="1"/>
        <s v="AURUM REGALOS PUBLICITARIOS,S.L." u="1"/>
        <s v="JESALFOT, S.L." u="1"/>
        <s v="IBER NEUMATICOS, S.L." u="1"/>
        <s v="ALBA CANTALAPIEDRA GONZÁLEZ" u="1"/>
        <s v="ASOCIACION VALLISOLETANA DE FUTBOL SALA" u="1"/>
        <s v="ALMACENES JAVIER, S.A." u="1"/>
        <s v="ALVAC S.A." u="1"/>
        <s v="CARPET CLEANING CEE S.L." u="1"/>
        <s v="EVA GUTIERREZ GARCÍA" u="1"/>
        <s v="OKY MI CERRAJERO, S.L." u="1"/>
        <s v="CLUB DEPORTIVO U.D.C. SUR" u="1"/>
        <s v="MARIA PILAR  CARBAJO RODRIGUEZ" u="1"/>
        <s v="IN AUDIT AUDITOR CONSULTOR, SLP" u="1"/>
        <s v="ALBERTO GUERRA GOZALO" u="1"/>
        <s v="PRODUCCIONES VIGO S.L." u="1"/>
        <s v="TODO DEPORTE VALLADOLID 2017, S.L.L." u="1"/>
        <s v="SEGURIDAD INDUSTRIAL, MEDIO AMBIENTE Y CALIDAD, S.L." u="1"/>
        <s v="JORGE ESTEBAN, S.L." u="1"/>
        <s v="TODO CATERING OLID S.L.L." u="1"/>
        <s v="FUNDACION EME" u="1"/>
        <s v="BEATRIZ FERNANDEZ MAGAZ" u="1"/>
        <s v="TELE ONDAS, S.L." u="1"/>
        <s v="NICOLE NDONGALA NZOIWIDI" u="1"/>
        <s v="PROYECYL S.L.N.E." u="1"/>
        <s v="SOLUCIONES METALICAS  CERRINOX, S.L." u="1"/>
        <s v="MARIO  TORRES ORIOLA" u="1"/>
        <s v="ASOCIACION LIBRE DE IDEAS PARA UNA LITERATURA TRANSFORMADORA !LA LECHE!" u="1"/>
        <s v="JESÚS DE TORRE  ARRABAL" u="1"/>
        <s v="INSTALACIONES ISLA, S.L." u="1"/>
        <s v="DIEGO GARCÍA ARCHILLA" u="1"/>
        <s v="LUISA DE LAS MORAS ALAMO" u="1"/>
        <s v="GRAFICAS 81 S.L." u="1"/>
        <s v="LACERA SERVICIOS Y MANTENIMIENTO, S.A." u="1"/>
        <s v="PATRICIA LÓPEZ VILLALÓN" u="1"/>
        <s v="DIEGO SANCHEZ MARISCAL RODRIGUEZ" u="1"/>
        <s v="ASOCIACION ESPAÑOLA DE AMIGOS DEL LIBRO" u="1"/>
        <s v="ASOC. CULTURAL RIBERA DEL PISUERGA" u="1"/>
        <s v="TIMINA BARBERO DE SANTIAGO" u="1"/>
        <s v="CENTRO DE JARDINERIA VIVEROS GIMENO, S.L." u="1"/>
        <s v="CONSTRUCCIONES Y OBRAS LLORENTE, S.A." u="1"/>
        <s v="HARDTRONIC, S.L." u="1"/>
        <s v="BERNER MONTAJE Y FIJACION, S.L." u="1"/>
        <s v="OBRAS Y CEMENTOS CASTELLANOS S.L." u="1"/>
      </sharedItems>
    </cacheField>
    <cacheField name="Texto Libre" numFmtId="49">
      <sharedItems/>
    </cacheField>
    <cacheField name="Oper." numFmtId="1">
      <sharedItems/>
    </cacheField>
    <cacheField name="Localidad" numFmtId="49">
      <sharedItems containsBlank="1"/>
    </cacheField>
    <cacheField name="Provincia" numFmtId="0">
      <sharedItems/>
    </cacheField>
    <cacheField name="Tipo Contrato" numFmtId="49">
      <sharedItems count="7">
        <s v="Servicios - De servicios"/>
        <s v="Otros - Otros"/>
        <s v="Suministro - De suministro"/>
        <s v="Obras - De Obras"/>
        <s v="CarAdEsp - De caracter administrativo especial"/>
        <s v="ServPubl - De gestión de servicios públicos"/>
        <s v="Mixto - Mixto"/>
      </sharedItems>
    </cacheField>
    <cacheField name="Procedim. Contrato" numFmtId="0">
      <sharedItems/>
    </cacheField>
    <cacheField name="Criterio Contrato" numFmtId="0">
      <sharedItems/>
    </cacheField>
    <cacheField name="PROCEDIMIENTO" numFmtId="49">
      <sharedItems count="8">
        <s v="Procedimiento abierto"/>
        <s v="Contratación menor"/>
        <s v="Acuerdo marco"/>
        <s v="Procedimiento negociado sin publicidad"/>
        <s v="Procedimiento restringido"/>
        <s v="MENOR" u="1"/>
        <s v="ABIERTO" u="1"/>
        <s v="NEGOCIADO SIN PUBLICIDAD" u="1"/>
      </sharedItems>
    </cacheField>
    <cacheField name="TRIMESTRE" numFmtId="49">
      <sharedItems count="4">
        <s v="Primero"/>
        <s v="Segundo" u="1"/>
        <s v="Tercero" u="1"/>
        <s v="Cuarto" u="1"/>
      </sharedItems>
    </cacheField>
    <cacheField name="CAPITULO" numFmtId="0">
      <sharedItems/>
    </cacheField>
    <cacheField name="CAPITULO EN TEXTO" numFmtId="0">
      <sharedItems/>
    </cacheField>
    <cacheField name="AREA" numFmtId="0">
      <sharedItems/>
    </cacheField>
    <cacheField name="AREA EN TEXTO" numFmtId="0">
      <sharedItems count="18">
        <s v="01. Alcaldía"/>
        <s v="02. Planeamiento urbanístico y vivienda"/>
        <s v="03. Participación ciudadana y deportes"/>
        <s v="04. Planificación y recursos"/>
        <s v="05. Innovación, desarrollo económico, empleo y comercio"/>
        <s v="08. Movilidad y espacio urbano"/>
        <s v="10. Servicios sociales y mediación comunitaria"/>
        <s v="06. Educación, infancia, juventud e igualdad"/>
        <s v="07. Medio ambiente y desarrollo sostenible"/>
        <s v="09. Cultura y turismo"/>
        <s v="11. Salud pública y seguridad ciudadana"/>
        <s v="08. Seguridad y movilidad" u="1"/>
        <s v="02. Urbanismo, infraestructura y vivienda" u="1"/>
        <s v="03. Participación ciudadana, juventud y deportes" u="1"/>
        <s v="04. Hacienda, función pública y promoción económica" u="1"/>
        <s v="06. Educación, infancia e igualdad" u="1"/>
        <s v="07. Medio ambiente sostenibilidad" u="1"/>
        <s v="10. Servicios sociales" u="1"/>
      </sharedItems>
    </cacheField>
    <cacheField name="PROGRAMA" numFmtId="0">
      <sharedItems/>
    </cacheField>
    <cacheField name="PROGRAMA EN TEXTO" numFmtId="0">
      <sharedItems/>
    </cacheField>
    <cacheField name="ARTICULO" numFmtId="0">
      <sharedItems/>
    </cacheField>
    <cacheField name="CONCEPTO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834">
  <r>
    <n v="220199000369"/>
    <s v="AD"/>
    <d v="2020-01-02T00:00:00"/>
    <n v="22020000786"/>
    <s v="2020 01 9206 22706"/>
    <n v="40333"/>
    <x v="0"/>
    <s v="PRÓRROGA CONTRATO GUARDA, CUSTODIA, LOGÍSTICA Y APOYO A CONSULTAS DEL 1 DE ENERO A 25 DE SEPTIEMBRE 2020 - ARCHIVO -"/>
    <s v="220"/>
    <s v="VALLADOLID"/>
    <s v="VALLADOLID"/>
    <x v="0"/>
    <s v="PrAbier - Procedimiento Abierto"/>
    <s v="MultiC - MultiCriterio"/>
    <x v="0"/>
    <x v="0"/>
    <s v="2"/>
    <s v="2. Gastos corrientes en bienes y servicios"/>
    <s v="01"/>
    <x v="0"/>
    <s v="9206"/>
    <s v="9206. Archivo municipal"/>
    <s v="22"/>
    <s v="22706"/>
  </r>
  <r>
    <n v="220200001304"/>
    <s v="ADO"/>
    <d v="2020-02-13T00:00:00"/>
    <n v="22020001567"/>
    <s v="2020 01 9121 22601"/>
    <n v="897"/>
    <x v="1"/>
    <s v="REGALOS PARA LOS REYES MAGOS DE ORIENTE, CABALGATA 2020"/>
    <s v="240"/>
    <s v="VALLADOLID"/>
    <s v="VALLADOLID"/>
    <x v="1"/>
    <s v="AdDirec - Adjudicación Directa"/>
    <s v="SinC - Sin Criterio"/>
    <x v="1"/>
    <x v="0"/>
    <s v="2"/>
    <s v="2. Gastos corrientes en bienes y servicios"/>
    <s v="01"/>
    <x v="0"/>
    <s v="9121"/>
    <s v="9121. Organos de Gobierno"/>
    <s v="22"/>
    <s v="22601"/>
  </r>
  <r>
    <n v="220200001319"/>
    <s v="ADO"/>
    <d v="2020-02-13T00:00:00"/>
    <n v="22020001793"/>
    <s v="2020 01 9205 22199"/>
    <n v="75.63"/>
    <x v="2"/>
    <s v="OTROS SUMINISTROS PARA TRABAJOS DE IMPRENTA: LIBROA-4 APAISADO ESPIRAL NEGRO&quot;&quot;INVEST IN VALLADOLID&quot;&quot;"/>
    <s v="240"/>
    <s v="VALLADOLID"/>
    <s v="VALLADOLID"/>
    <x v="2"/>
    <s v="AdDirec - Adjudicación Directa"/>
    <s v="SinC - Sin Criterio"/>
    <x v="1"/>
    <x v="0"/>
    <s v="2"/>
    <s v="2. Gastos corrientes en bienes y servicios"/>
    <s v="01"/>
    <x v="0"/>
    <s v="9205"/>
    <s v="9205. Imprenta municipal"/>
    <s v="22"/>
    <s v="22199"/>
  </r>
  <r>
    <n v="220199000195"/>
    <s v="AD"/>
    <d v="2020-01-02T00:00:00"/>
    <n v="22020000621"/>
    <s v="2020 01 9203 22103"/>
    <n v="3000"/>
    <x v="3"/>
    <s v="AUTORIZACIÓN CRÉDITO FUTURO PRÓRROGA CONTRATO SUMINISTRO GASÓLEO AÑO 2020, R.I."/>
    <s v="220"/>
    <s v="MADRID"/>
    <s v="MADRID"/>
    <x v="2"/>
    <s v="PrAbier - Procedimiento Abierto"/>
    <s v="UniC - Único Criterio"/>
    <x v="0"/>
    <x v="0"/>
    <s v="2"/>
    <s v="2. Gastos corrientes en bienes y servicios"/>
    <s v="01"/>
    <x v="0"/>
    <s v="9203"/>
    <s v="9203. Unidad de régimen interior"/>
    <s v="22"/>
    <s v="22103"/>
  </r>
  <r>
    <n v="220200001341"/>
    <s v="ADO"/>
    <d v="2020-02-13T00:00:00"/>
    <n v="22020001850"/>
    <s v="2020 01 9205 22199"/>
    <n v="83.49"/>
    <x v="2"/>
    <s v="OTROS SUMINISTROS PARA TRABAJOS IMPRENTA: PLASTIFICADO BRILO 1/C&quot;&quot;Calendario Junta Cofradías&quot;&quot;"/>
    <s v="240"/>
    <s v="VALLADOLID"/>
    <s v="VALLADOLID"/>
    <x v="2"/>
    <s v="AdDirec - Adjudicación Directa"/>
    <s v="SinC - Sin Criterio"/>
    <x v="1"/>
    <x v="0"/>
    <s v="2"/>
    <s v="2. Gastos corrientes en bienes y servicios"/>
    <s v="01"/>
    <x v="0"/>
    <s v="9205"/>
    <s v="9205. Imprenta municipal"/>
    <s v="22"/>
    <s v="22199"/>
  </r>
  <r>
    <n v="220200001342"/>
    <s v="ADO"/>
    <d v="2020-02-13T00:00:00"/>
    <n v="22020001851"/>
    <s v="2020 01 9205 22199"/>
    <n v="272.25"/>
    <x v="2"/>
    <s v="OTROS SUMINISTROS PARA TRABAJOS IMPRENTA: CALENDARIO SOBREMESA PLASTIF&quot;&quot;AYUNTAMIENTO VALLADOLID&quot;&quot;"/>
    <s v="240"/>
    <s v="VALLADOLID"/>
    <s v="VALLADOLID"/>
    <x v="2"/>
    <s v="AdDirec - Adjudicación Directa"/>
    <s v="SinC - Sin Criterio"/>
    <x v="1"/>
    <x v="0"/>
    <s v="2"/>
    <s v="2. Gastos corrientes en bienes y servicios"/>
    <s v="01"/>
    <x v="0"/>
    <s v="9205"/>
    <s v="9205. Imprenta municipal"/>
    <s v="22"/>
    <s v="22199"/>
  </r>
  <r>
    <n v="220200001343"/>
    <s v="ADO"/>
    <d v="2020-02-13T00:00:00"/>
    <n v="22020001852"/>
    <s v="2020 01 9205 22199"/>
    <n v="355.87"/>
    <x v="4"/>
    <s v="OTROS SUMINISTROS PARA TRABAJOS IMPRENTA: PAPEL NOVATECH y GLOSS CARTEL SEMANA SANTA"/>
    <s v="240"/>
    <s v="VELILLA DE SAN ANTONI"/>
    <s v="MADRID"/>
    <x v="2"/>
    <s v="AdDirec - Adjudicación Directa"/>
    <s v="SinC - Sin Criterio"/>
    <x v="1"/>
    <x v="0"/>
    <s v="2"/>
    <s v="2. Gastos corrientes en bienes y servicios"/>
    <s v="01"/>
    <x v="0"/>
    <s v="9205"/>
    <s v="9205. Imprenta municipal"/>
    <s v="22"/>
    <s v="22199"/>
  </r>
  <r>
    <n v="220200001344"/>
    <s v="ADO"/>
    <d v="2020-02-13T00:00:00"/>
    <n v="22020001853"/>
    <s v="2020 01 9205 22199"/>
    <n v="170.88"/>
    <x v="4"/>
    <s v="SUMINISTRO A IMPRENTA DE PAPEL NOVATECH Y ESTUCADO PARA CARTELERÍA FIMASCOTA 2020"/>
    <s v="240"/>
    <s v="VELILLA DE SAN ANTONI"/>
    <s v="MADRID"/>
    <x v="2"/>
    <s v="AdDirec - Adjudicación Directa"/>
    <s v="SinC - Sin Criterio"/>
    <x v="1"/>
    <x v="0"/>
    <s v="2"/>
    <s v="2. Gastos corrientes en bienes y servicios"/>
    <s v="01"/>
    <x v="0"/>
    <s v="9205"/>
    <s v="9205. Imprenta municipal"/>
    <s v="22"/>
    <s v="22199"/>
  </r>
  <r>
    <n v="220200001345"/>
    <s v="ADO"/>
    <d v="2020-02-13T00:00:00"/>
    <n v="22020001854"/>
    <s v="2020 01 9205 22199"/>
    <n v="169.4"/>
    <x v="2"/>
    <s v="SUMINISTROS PARA TRABAJOS IMPRENTA: CARPETA PLASTIFICADA + CANGURO + HENDIDO - GRUPO MUNICIPAL POPULAR"/>
    <s v="240"/>
    <s v="VALLADOLID"/>
    <s v="VALLADOLID"/>
    <x v="0"/>
    <s v="AdDirec - Adjudicación Directa"/>
    <s v="SinC - Sin Criterio"/>
    <x v="1"/>
    <x v="0"/>
    <s v="2"/>
    <s v="2. Gastos corrientes en bienes y servicios"/>
    <s v="01"/>
    <x v="0"/>
    <s v="9205"/>
    <s v="9205. Imprenta municipal"/>
    <s v="22"/>
    <s v="22199"/>
  </r>
  <r>
    <n v="220200001346"/>
    <s v="ADO"/>
    <d v="2020-02-13T00:00:00"/>
    <n v="22020001855"/>
    <s v="2020 01 9205 22199"/>
    <n v="68.37"/>
    <x v="2"/>
    <s v="OTROS SUMINISTROS A IMPRENTA: CAJA CARTÓN ANÓNIMA (100 UNIDADES)"/>
    <s v="240"/>
    <s v="VALLADOLID"/>
    <s v="VALLADOLID"/>
    <x v="2"/>
    <s v="AdDirec - Adjudicación Directa"/>
    <s v="SinC - Sin Criterio"/>
    <x v="1"/>
    <x v="0"/>
    <s v="2"/>
    <s v="2. Gastos corrientes en bienes y servicios"/>
    <s v="01"/>
    <x v="0"/>
    <s v="9205"/>
    <s v="9205. Imprenta municipal"/>
    <s v="22"/>
    <s v="22199"/>
  </r>
  <r>
    <n v="220200001347"/>
    <s v="ADO"/>
    <d v="2020-02-13T00:00:00"/>
    <n v="22020001856"/>
    <s v="2020 01 9205 22199"/>
    <n v="171.82"/>
    <x v="2"/>
    <s v="OTROS SUMINISTROS PARA TRABAJOS IMPRENTA: REVISTA A-5 CENTENARIO VIA CRUCIS PROCESIONAL 1920-2020 // 500 UNIDADES"/>
    <s v="240"/>
    <s v="VALLADOLID"/>
    <s v="VALLADOLID"/>
    <x v="2"/>
    <s v="AdDirec - Adjudicación Directa"/>
    <s v="UniC - Único Criterio"/>
    <x v="1"/>
    <x v="0"/>
    <s v="2"/>
    <s v="2. Gastos corrientes en bienes y servicios"/>
    <s v="01"/>
    <x v="0"/>
    <s v="9205"/>
    <s v="9205. Imprenta municipal"/>
    <s v="22"/>
    <s v="22199"/>
  </r>
  <r>
    <n v="220200001615"/>
    <s v="AD"/>
    <d v="2020-02-14T00:00:00"/>
    <n v="22020001888"/>
    <s v="2020 01 9207 22001"/>
    <n v="880.06"/>
    <x v="5"/>
    <s v="RENOVACIÓN DUSCRIPCIONES ANUALES AL PERIÓDICO EL PAÍS"/>
    <s v="220"/>
    <s v="MADRID"/>
    <s v="MADRID"/>
    <x v="2"/>
    <s v="AdDirec - Adjudicación Directa"/>
    <s v="SinC - Sin Criterio"/>
    <x v="1"/>
    <x v="0"/>
    <s v="2"/>
    <s v="2. Gastos corrientes en bienes y servicios"/>
    <s v="01"/>
    <x v="0"/>
    <s v="9207"/>
    <s v="9207. Gobierno y relaciones"/>
    <s v="22"/>
    <s v="22001"/>
  </r>
  <r>
    <n v="220200001616"/>
    <s v="AD"/>
    <d v="2020-02-14T00:00:00"/>
    <n v="22020001889"/>
    <s v="2020 01 9207 22001"/>
    <n v="686"/>
    <x v="6"/>
    <s v="SUSCRIPCIÓN ANUAL AL PERIÓDICO ABC - UNIDAD DE MEDIOS DE COMUNICACIÓN"/>
    <s v="220"/>
    <s v="MADRID"/>
    <s v="MADRID"/>
    <x v="2"/>
    <s v="AdDirec - Adjudicación Directa"/>
    <s v="SinC - Sin Criterio"/>
    <x v="1"/>
    <x v="0"/>
    <s v="2"/>
    <s v="2. Gastos corrientes en bienes y servicios"/>
    <s v="01"/>
    <x v="0"/>
    <s v="9207"/>
    <s v="9207. Gobierno y relaciones"/>
    <s v="22"/>
    <s v="22001"/>
  </r>
  <r>
    <n v="220200001617"/>
    <s v="AD"/>
    <d v="2020-02-14T00:00:00"/>
    <n v="22020001890"/>
    <s v="2020 01 9207 22001"/>
    <n v="1886.86"/>
    <x v="7"/>
    <s v="RENOVACIÓN SUSCRIPCIONES ANUALES AL PERIÓDICO EL MUNDO - DIARIO DE VALLADOLID. PRENSA / GABINETE"/>
    <s v="220"/>
    <s v="MADRID"/>
    <s v="MADRID"/>
    <x v="2"/>
    <s v="AdDirec - Adjudicación Directa"/>
    <s v="SinC - Sin Criterio"/>
    <x v="1"/>
    <x v="0"/>
    <s v="2"/>
    <s v="2. Gastos corrientes en bienes y servicios"/>
    <s v="01"/>
    <x v="0"/>
    <s v="9207"/>
    <s v="9207. Gobierno y relaciones"/>
    <s v="22"/>
    <s v="22001"/>
  </r>
  <r>
    <n v="220200001618"/>
    <s v="AD"/>
    <d v="2020-02-14T00:00:00"/>
    <n v="22020001891"/>
    <s v="2020 01 9207 22001"/>
    <n v="614.5"/>
    <x v="8"/>
    <s v="RENOVACIÓN SUSCRIPCIÓN ANUAL AL PERIÓDICO LA RAZÓN - UNIDAD DE MEDIOS DE COMUNICACIÓN"/>
    <s v="220"/>
    <s v="MADRID"/>
    <s v="MADRID"/>
    <x v="2"/>
    <s v="AdDirec - Adjudicación Directa"/>
    <s v="SinC - Sin Criterio"/>
    <x v="1"/>
    <x v="0"/>
    <s v="2"/>
    <s v="2. Gastos corrientes en bienes y servicios"/>
    <s v="01"/>
    <x v="0"/>
    <s v="9207"/>
    <s v="9207. Gobierno y relaciones"/>
    <s v="22"/>
    <s v="22001"/>
  </r>
  <r>
    <n v="220200003157"/>
    <s v="AD"/>
    <d v="2020-03-03T00:00:00"/>
    <n v="22020001877"/>
    <s v="2020 01 9205 22199"/>
    <n v="10902.1"/>
    <x v="9"/>
    <s v="OTROS SUMINISTROS PARA TRABAJOS DE IMPRENTA: PLANCHAS OFFSET MÁQUINAS GTO, SORM Y SPEEDMASTER"/>
    <s v="220"/>
    <s v="VALLADOLID"/>
    <s v="VALLADOLID"/>
    <x v="2"/>
    <s v="AdDirec - Adjudicación Directa"/>
    <s v="SinC - Sin Criterio"/>
    <x v="1"/>
    <x v="0"/>
    <s v="2"/>
    <s v="2. Gastos corrientes en bienes y servicios"/>
    <s v="01"/>
    <x v="0"/>
    <s v="9205"/>
    <s v="9205. Imprenta municipal"/>
    <s v="22"/>
    <s v="22199"/>
  </r>
  <r>
    <n v="220200001999"/>
    <s v="AD"/>
    <d v="2020-02-18T00:00:00"/>
    <n v="22020001813"/>
    <s v="2020 01 9203 213"/>
    <n v="1999.63"/>
    <x v="10"/>
    <s v="MANTENIMIENTO APLICACIÓN INFORMÁTICA CONTROL HORARIO WCRONOS AÑO 2020"/>
    <s v="220"/>
    <s v="VALLADOLID"/>
    <s v="VALLADOLID"/>
    <x v="0"/>
    <s v="AdDirec - Adjudicación Directa"/>
    <s v="SinC - Sin Criterio"/>
    <x v="1"/>
    <x v="0"/>
    <s v="2"/>
    <s v="2. Gastos corrientes en bienes y servicios"/>
    <s v="01"/>
    <x v="0"/>
    <s v="9203"/>
    <s v="9203. Unidad de régimen interior"/>
    <s v="21"/>
    <s v="213"/>
  </r>
  <r>
    <n v="220200002675"/>
    <s v="AD"/>
    <d v="2020-02-28T00:00:00"/>
    <n v="22020002290"/>
    <s v="2020 01 9312 22699"/>
    <n v="600"/>
    <x v="11"/>
    <s v="CONTRATO MANT.MAQUINA AGUA Y SUMINISTRO GARRAFAS, INTERVENCION."/>
    <s v="220"/>
    <s v="TAMARES"/>
    <s v="SEVILLA"/>
    <x v="2"/>
    <s v="AdDirec - Adjudicación Directa"/>
    <s v="SinC - Sin Criterio"/>
    <x v="1"/>
    <x v="0"/>
    <s v="2"/>
    <s v="2. Gastos corrientes en bienes y servicios"/>
    <s v="01"/>
    <x v="0"/>
    <s v="9312"/>
    <s v="9312. Intervención general"/>
    <s v="22"/>
    <s v="22699"/>
  </r>
  <r>
    <n v="220200000152"/>
    <s v="AD"/>
    <d v="2020-01-29T00:00:00"/>
    <n v="22020000663"/>
    <s v="2020 01 9207 22799"/>
    <n v="9275.67"/>
    <x v="12"/>
    <s v="ACCESO POR PÁGINA WEB AL SERVICIO DE NOTICIAS Y FOTOS AGENCIA ICAL AÑO 2020"/>
    <s v="220"/>
    <s v="BRUGOS"/>
    <s v="BURGOS"/>
    <x v="0"/>
    <s v="AdDirec - Adjudicación Directa"/>
    <s v="SinC - Sin Criterio"/>
    <x v="1"/>
    <x v="0"/>
    <s v="2"/>
    <s v="2. Gastos corrientes en bienes y servicios"/>
    <s v="01"/>
    <x v="0"/>
    <s v="9207"/>
    <s v="9207. Gobierno y relaciones"/>
    <s v="22"/>
    <s v="22799"/>
  </r>
  <r>
    <n v="220200001995"/>
    <s v="AD"/>
    <d v="2020-02-18T00:00:00"/>
    <n v="22020001996"/>
    <s v="2020 01 9203 22103"/>
    <n v="83"/>
    <x v="3"/>
    <s v="SUMINISTRO COMBUSTIBLE GASOLINA VEHICULO OFICIAL RENAULT VEL SATIS, 3161-GFG, R.I."/>
    <s v="220"/>
    <s v="MADRID"/>
    <s v="MADRID"/>
    <x v="2"/>
    <s v="PrAbier - Procedimiento Abierto"/>
    <s v="MultiC - MultiCriterio"/>
    <x v="0"/>
    <x v="0"/>
    <s v="2"/>
    <s v="2. Gastos corrientes en bienes y servicios"/>
    <s v="01"/>
    <x v="0"/>
    <s v="9203"/>
    <s v="9203. Unidad de régimen interior"/>
    <s v="22"/>
    <s v="22103"/>
  </r>
  <r>
    <n v="220199000364"/>
    <s v="AD"/>
    <d v="2020-01-02T00:00:00"/>
    <n v="22020000737"/>
    <s v="2020 01 9205 203"/>
    <n v="725.32"/>
    <x v="13"/>
    <s v="ARRENDAMIENTO/MANTENIMIENTO SISTEMA PRODUCCIÓN DIGITAL BIZHUB C-6500 EN IMPRENTA: ENERO y FEBRERO 2020"/>
    <s v="220"/>
    <s v="VALLADOLID"/>
    <s v="VALLADOLID"/>
    <x v="2"/>
    <s v="AdDirec - Adjudicación Directa"/>
    <s v="SinC - Sin Criterio"/>
    <x v="1"/>
    <x v="0"/>
    <s v="2"/>
    <s v="2. Gastos corrientes en bienes y servicios"/>
    <s v="01"/>
    <x v="0"/>
    <s v="9205"/>
    <s v="9205. Imprenta municipal"/>
    <s v="20"/>
    <s v="203"/>
  </r>
  <r>
    <n v="220199000045"/>
    <s v="AD"/>
    <d v="2020-01-02T00:00:00"/>
    <n v="22020000570"/>
    <s v="2020 01 9203 22103"/>
    <n v="1100"/>
    <x v="14"/>
    <s v="DISPOSICIÓN DE CREDITO FUTUROS PARA SUMINISTRO GASOLINA AÑO 2020, R.I."/>
    <s v="220"/>
    <s v="MADRID"/>
    <s v="MADRID"/>
    <x v="2"/>
    <s v="PrAbier - Procedimiento Abierto"/>
    <s v="UniC - Único Criterio"/>
    <x v="0"/>
    <x v="0"/>
    <s v="2"/>
    <s v="2. Gastos corrientes en bienes y servicios"/>
    <s v="01"/>
    <x v="0"/>
    <s v="9203"/>
    <s v="9203. Unidad de régimen interior"/>
    <s v="22"/>
    <s v="22103"/>
  </r>
  <r>
    <n v="220189000239"/>
    <s v="AD"/>
    <d v="2020-01-02T00:00:00"/>
    <n v="22020000064"/>
    <s v="2020 01 9201 22799"/>
    <n v="27642.39"/>
    <x v="15"/>
    <s v="PRÓRROGA CONTRATO REALIZACIÓN, EMISIÓN, GRABACIÓN SESIONES PLENARIAS Y OTROS EVENTOS, AÑO 2019 Y HASTA JUNIO 2010"/>
    <s v="220"/>
    <s v="ZARATAN"/>
    <s v="VALLADOLID"/>
    <x v="0"/>
    <s v="PrAbier - Procedimiento Abierto"/>
    <s v="MultiC - MultiCriterio"/>
    <x v="0"/>
    <x v="0"/>
    <s v="2"/>
    <s v="2. Gastos corrientes en bienes y servicios"/>
    <s v="01"/>
    <x v="0"/>
    <s v="9201"/>
    <s v="9201. Secretaría General"/>
    <s v="22"/>
    <s v="22799"/>
  </r>
  <r>
    <n v="220199000218"/>
    <s v="AD"/>
    <d v="2020-01-02T00:00:00"/>
    <n v="22020000630"/>
    <s v="2020 01 9312 22706"/>
    <n v="26194.080000000002"/>
    <x v="16"/>
    <s v="CONTRATACIÓN TRABAJOS ELABORACIÓN DE COSTES E INDICADORES. AÑOS 2018 Y 2019."/>
    <s v="220"/>
    <s v="MALAGA"/>
    <s v="MALAGA"/>
    <x v="0"/>
    <s v="PrAbier - Procedimiento Abierto"/>
    <s v="MultiC - MultiCriterio"/>
    <x v="0"/>
    <x v="0"/>
    <s v="2"/>
    <s v="2. Gastos corrientes en bienes y servicios"/>
    <s v="01"/>
    <x v="0"/>
    <s v="9312"/>
    <s v="9312. Intervención general"/>
    <s v="22"/>
    <s v="22706"/>
  </r>
  <r>
    <n v="220199000206"/>
    <s v="AD"/>
    <d v="2020-01-02T00:00:00"/>
    <n v="22020000626"/>
    <s v="2020 01 9203 22104"/>
    <n v="396.67"/>
    <x v="17"/>
    <s v="SUMINISTRO VESTUARIO ALMACÉN INVIERNO-VERANO (LOTE 1-2-5-6) AÑO 2020. R.I."/>
    <s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0"/>
    <s v="9203"/>
    <s v="9203. Unidad de régimen interior"/>
    <s v="22"/>
    <s v="22104"/>
  </r>
  <r>
    <n v="220199000686"/>
    <s v="AD"/>
    <d v="2020-01-02T00:00:00"/>
    <n v="22020001099"/>
    <s v="2020 01 9205 22100"/>
    <n v="7000"/>
    <x v="18"/>
    <s v="ADJUDICACIÓN EXP SE 13/2019 CONTRATO CENTRALIZADO SUMINISTRO ENERGÍA ELÉCTRICA AÑO 2020 --&gt; IMPRENTA"/>
    <s v="220"/>
    <s v="BILBAO"/>
    <s v="BILBAO"/>
    <x v="2"/>
    <s v="PrAbier - Procedimiento Abierto"/>
    <s v="MultiC - MultiCriterio"/>
    <x v="0"/>
    <x v="0"/>
    <s v="2"/>
    <s v="2. Gastos corrientes en bienes y servicios"/>
    <s v="01"/>
    <x v="0"/>
    <s v="9205"/>
    <s v="9205. Imprenta municipal"/>
    <s v="22"/>
    <s v="22100"/>
  </r>
  <r>
    <n v="220200000147"/>
    <s v="AD"/>
    <d v="2020-01-28T00:00:00"/>
    <n v="22020000767"/>
    <s v="2020 01 9205 203"/>
    <n v="3626.62"/>
    <x v="13"/>
    <s v="ARRENDAMIENTO Y MANTENIMIENTO SISTEMA PRODUCCIÓN DIGITAL BIZHUB C-6500 EN IMPRENTA: DE 01/03/2020 a 31/12/2020"/>
    <s v="220"/>
    <s v="VALLADOLID"/>
    <s v="VALLADOLID"/>
    <x v="2"/>
    <s v="AdDirec - Adjudicación Directa"/>
    <s v="SinC - Sin Criterio"/>
    <x v="1"/>
    <x v="0"/>
    <s v="2"/>
    <s v="2. Gastos corrientes en bienes y servicios"/>
    <s v="01"/>
    <x v="0"/>
    <s v="9205"/>
    <s v="9205. Imprenta municipal"/>
    <s v="20"/>
    <s v="203"/>
  </r>
  <r>
    <n v="220200000262"/>
    <s v="ADO"/>
    <d v="2020-01-31T00:00:00"/>
    <n v="22020000866"/>
    <s v="2020 01 9121 23100"/>
    <n v="58.15"/>
    <x v="19"/>
    <s v="PASAJERO OSCAR PUENTE // TREN VALLADOLID - MADRID Y MADRID - VALLADOLID // DÍA 13/01/2020"/>
    <s v="240"/>
    <s v="VALLADOLIO"/>
    <s v="VALLADOLID"/>
    <x v="1"/>
    <s v="AdDirec - Adjudicación Directa"/>
    <s v="SinC - Sin Criterio"/>
    <x v="1"/>
    <x v="0"/>
    <s v="2"/>
    <s v="2. Gastos corrientes en bienes y servicios"/>
    <s v="01"/>
    <x v="0"/>
    <s v="9121"/>
    <s v="9121. Organos de Gobierno"/>
    <s v="23"/>
    <s v="23100"/>
  </r>
  <r>
    <n v="220200000263"/>
    <s v="ADO"/>
    <d v="2020-01-31T00:00:00"/>
    <n v="22020000867"/>
    <s v="2020 01 9121 23120"/>
    <n v="58.15"/>
    <x v="19"/>
    <s v="PASAJERO LUIS LÚCIDO // TREN VALLADOLID - MADRID Y MADRID - VALLADOLID // DÍA 13/01/2020"/>
    <s v="240"/>
    <s v="VALLADOLIO"/>
    <s v="VALLADOLID"/>
    <x v="1"/>
    <s v="AdDirec - Adjudicación Directa"/>
    <s v="SinC - Sin Criterio"/>
    <x v="1"/>
    <x v="0"/>
    <s v="2"/>
    <s v="2. Gastos corrientes en bienes y servicios"/>
    <s v="01"/>
    <x v="0"/>
    <s v="9121"/>
    <s v="9121. Organos de Gobierno"/>
    <s v="23"/>
    <s v="23120"/>
  </r>
  <r>
    <n v="220200000267"/>
    <s v="ADO"/>
    <d v="2020-01-31T00:00:00"/>
    <n v="22020001343"/>
    <s v="2020 01 9203 23120"/>
    <n v="42.94"/>
    <x v="3"/>
    <s v="GASTO AUTOPISTAS VIAJES OFICIALES NOV-2019, R.I."/>
    <s v="240"/>
    <s v="MADRID"/>
    <s v="MADRID"/>
    <x v="0"/>
    <s v="AdDirec - Adjudicación Directa"/>
    <s v="SinC - Sin Criterio"/>
    <x v="1"/>
    <x v="0"/>
    <s v="2"/>
    <s v="2. Gastos corrientes en bienes y servicios"/>
    <s v="01"/>
    <x v="0"/>
    <s v="9203"/>
    <s v="9203. Unidad de régimen interior"/>
    <s v="23"/>
    <s v="23120"/>
  </r>
  <r>
    <n v="220200000408"/>
    <s v="AD"/>
    <d v="2020-02-03T00:00:00"/>
    <n v="22020000943"/>
    <s v="2020 01 9207 22799"/>
    <n v="10529.61"/>
    <x v="20"/>
    <s v="ACCESO AL SERVICIO DE NOTICIAS DE LA AGENCIA DURANTE EL AÑO 2020"/>
    <s v="220"/>
    <s v="MADRID"/>
    <s v="MADRID"/>
    <x v="0"/>
    <s v="AdDirec - Adjudicación Directa"/>
    <s v="SinC - Sin Criterio"/>
    <x v="1"/>
    <x v="0"/>
    <s v="2"/>
    <s v="2. Gastos corrientes en bienes y servicios"/>
    <s v="01"/>
    <x v="0"/>
    <s v="9207"/>
    <s v="9207. Gobierno y relaciones"/>
    <s v="22"/>
    <s v="22799"/>
  </r>
  <r>
    <n v="220200000153"/>
    <s v="AD"/>
    <d v="2020-01-29T00:00:00"/>
    <n v="22020000667"/>
    <s v="2020 01 9207 22799"/>
    <n v="16526.52"/>
    <x v="21"/>
    <s v="ACCESO POR WEB AL SERVICIO CONJUNTO DE NOTICIAS DE LA AGENCIA EUROPA PRESS AÑO 2020"/>
    <s v="220"/>
    <s v="MADRID"/>
    <s v="MADRID"/>
    <x v="0"/>
    <s v="AdDirec - Adjudicación Directa"/>
    <s v="SinC - Sin Criterio"/>
    <x v="1"/>
    <x v="0"/>
    <s v="2"/>
    <s v="2. Gastos corrientes en bienes y servicios"/>
    <s v="01"/>
    <x v="0"/>
    <s v="9207"/>
    <s v="9207. Gobierno y relaciones"/>
    <s v="22"/>
    <s v="22799"/>
  </r>
  <r>
    <n v="220200001115"/>
    <s v="AD"/>
    <d v="2020-02-11T00:00:00"/>
    <n v="22020001676"/>
    <s v="2020 01 9205 22199"/>
    <n v="2314.73"/>
    <x v="22"/>
    <s v="OTROS SUMINISTROS A IMPRENTA: PAPEL COPIATIVO, OFFSET Y SOBRES DIVERSOS TIPOS Y FORMATOS"/>
    <s v="220"/>
    <s v="VALLADOLID"/>
    <s v="VALLADOLID"/>
    <x v="2"/>
    <s v="AdDirec - Adjudicación Directa"/>
    <s v="MultiC - MultiCriterio"/>
    <x v="1"/>
    <x v="0"/>
    <s v="2"/>
    <s v="2. Gastos corrientes en bienes y servicios"/>
    <s v="01"/>
    <x v="0"/>
    <s v="9205"/>
    <s v="9205. Imprenta municipal"/>
    <s v="22"/>
    <s v="22199"/>
  </r>
  <r>
    <n v="220199000080"/>
    <s v="AD"/>
    <d v="2020-01-02T00:00:00"/>
    <n v="22020000581"/>
    <s v="2020 01 9203 22000"/>
    <n v="870.61"/>
    <x v="23"/>
    <s v="DISPOSICIÓN CRÉDITO FUTUROS PRÓRROGA CONTRATO SUMINISTRO MATERIAL OFICINA 2020 (LOTE 1), R.I."/>
    <s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0"/>
    <s v="9203"/>
    <s v="9203. Unidad de régimen interior"/>
    <s v="22"/>
    <s v="22000"/>
  </r>
  <r>
    <n v="220199000081"/>
    <s v="AD"/>
    <d v="2020-01-02T00:00:00"/>
    <n v="22020000582"/>
    <s v="2020 01 9203 22000"/>
    <n v="5047.28"/>
    <x v="23"/>
    <s v="DISPOSICIÓN CRÉDITO FUTUROS PRÓRROGA CONTRATO SUMINISTRO MATERIAL OFICINA 2020 (LOTE 6), R.I."/>
    <s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0"/>
    <s v="9203"/>
    <s v="9203. Unidad de régimen interior"/>
    <s v="22"/>
    <s v="22000"/>
  </r>
  <r>
    <n v="220200001213"/>
    <s v="AD"/>
    <d v="2020-02-12T00:00:00"/>
    <n v="22020001681"/>
    <s v="2020 01 9205 22199"/>
    <n v="6704.61"/>
    <x v="24"/>
    <s v="OTROS SUMINISTROS A IMPRENTA: TÓNES Y TINTAS DIVERSOS COLORES, MATERIAL TÉCNICO ESPECÍFICO (CAUCHO, ADITIVO, REGENERADOR"/>
    <s v="220"/>
    <s v="VALLADOLID"/>
    <s v="VALLADOLID"/>
    <x v="2"/>
    <s v="AdDirec - Adjudicación Directa"/>
    <s v="SinC - Sin Criterio"/>
    <x v="1"/>
    <x v="0"/>
    <s v="2"/>
    <s v="2. Gastos corrientes en bienes y servicios"/>
    <s v="01"/>
    <x v="0"/>
    <s v="9205"/>
    <s v="9205. Imprenta municipal"/>
    <s v="22"/>
    <s v="22199"/>
  </r>
  <r>
    <n v="220200001214"/>
    <s v="AD"/>
    <d v="2020-02-12T00:00:00"/>
    <n v="22020001682"/>
    <s v="2020 01 9205 22199"/>
    <n v="5499.99"/>
    <x v="4"/>
    <s v="OTROS SUMINISTROS MATERIAL TRABAJOS IMPRENTA: RESMAS PAPELES ESTUCADOS DIFERENTES GRAMAJES Y TIPOS"/>
    <s v="220"/>
    <s v="VELILLA DE SAN ANTONI"/>
    <s v="MADRID"/>
    <x v="2"/>
    <s v="AdDirec - Adjudicación Directa"/>
    <s v="SinC - Sin Criterio"/>
    <x v="1"/>
    <x v="0"/>
    <s v="2"/>
    <s v="2. Gastos corrientes en bienes y servicios"/>
    <s v="01"/>
    <x v="0"/>
    <s v="9205"/>
    <s v="9205. Imprenta municipal"/>
    <s v="22"/>
    <s v="22199"/>
  </r>
  <r>
    <n v="220200001216"/>
    <s v="AD"/>
    <d v="2020-02-12T00:00:00"/>
    <n v="22020001685"/>
    <s v="2020 01 9205 22199"/>
    <n v="6755.43"/>
    <x v="25"/>
    <s v="OTROS SUMINISTROS MATERIAL A IMPRENTA: PAPELES ESTUCADOS ARTE, BRILLO, CARTULINAS GRÁFICAS Y OFFSET PARA MAQ. DIGITAL"/>
    <s v="220"/>
    <s v="VALLADOLID"/>
    <s v="VALLADOLID"/>
    <x v="2"/>
    <s v="AdDirec - Adjudicación Directa"/>
    <s v="SinC - Sin Criterio"/>
    <x v="1"/>
    <x v="0"/>
    <s v="2"/>
    <s v="2. Gastos corrientes en bienes y servicios"/>
    <s v="01"/>
    <x v="0"/>
    <s v="9205"/>
    <s v="9205. Imprenta municipal"/>
    <s v="22"/>
    <s v="22199"/>
  </r>
  <r>
    <n v="220199000082"/>
    <s v="AD"/>
    <d v="2020-01-02T00:00:00"/>
    <n v="22020000583"/>
    <s v="2020 01 9203 22000"/>
    <n v="1344.34"/>
    <x v="26"/>
    <s v="DISPOSICIÓN CRÉDITO FUTUROS PRÓRROGA CONTRATO SUMINISTRO MATERIAL OFICINA 2020 (LOTE 2), R.I."/>
    <s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0"/>
    <s v="9203"/>
    <s v="9203. Unidad de régimen interior"/>
    <s v="22"/>
    <s v="22000"/>
  </r>
  <r>
    <n v="220200001217"/>
    <s v="AD"/>
    <d v="2020-02-12T00:00:00"/>
    <n v="22020001686"/>
    <s v="2020 01 9205 22699"/>
    <n v="1403.6"/>
    <x v="27"/>
    <s v="OTROS GASTOS IMPRENTA: GESTIÓN INTEGRAL RESIDUOS CONTAMINANTES GENERADOS (TRAPOS, ENVASES, RESTOS PINTURA/TINTA)"/>
    <s v="220"/>
    <s v="BARCELONA"/>
    <s v="BARCELONA"/>
    <x v="0"/>
    <s v="AdDirec - Adjudicación Directa"/>
    <s v="SinC - Sin Criterio"/>
    <x v="1"/>
    <x v="0"/>
    <s v="2"/>
    <s v="2. Gastos corrientes en bienes y servicios"/>
    <s v="01"/>
    <x v="0"/>
    <s v="9205"/>
    <s v="9205. Imprenta municipal"/>
    <s v="22"/>
    <s v="22699"/>
  </r>
  <r>
    <n v="220199000083"/>
    <s v="AD"/>
    <d v="2020-01-02T00:00:00"/>
    <n v="22020000584"/>
    <s v="2020 01 9203 22000"/>
    <n v="2329.35"/>
    <x v="26"/>
    <s v="DISPOSICIÓN CRÉDITO FUTUROS PRÓRROGA CONTRATO SUMINISTRO MATERIAL OFICINA 2020 (LOTE 3), R.I."/>
    <s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0"/>
    <s v="9203"/>
    <s v="9203. Unidad de régimen interior"/>
    <s v="22"/>
    <s v="22000"/>
  </r>
  <r>
    <n v="220199000084"/>
    <s v="AD"/>
    <d v="2020-01-02T00:00:00"/>
    <n v="22020000585"/>
    <s v="2020 01 9203 22000"/>
    <n v="2855.18"/>
    <x v="26"/>
    <s v="DISPOSICIÓN CRÉDITO FUTUROS PRÓRROGA CONTRATO SUMINISTRO MATERIAL OFICINA 2020 (LOTE 5), R.I."/>
    <s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0"/>
    <s v="9203"/>
    <s v="9203. Unidad de régimen interior"/>
    <s v="22"/>
    <s v="22000"/>
  </r>
  <r>
    <n v="220199000085"/>
    <s v="AD"/>
    <d v="2020-01-02T00:00:00"/>
    <n v="22020000586"/>
    <s v="2020 01 9203 22000"/>
    <n v="2370.66"/>
    <x v="28"/>
    <s v="DISPOSICIÓN CRÉDITO FUTUROS PRÓRROGA CONTRATO SUMINISTRO MATERIAL OFICINA 2020 (LOTE 4), R.I."/>
    <s v="220"/>
    <s v="ALCALA DE HENARES"/>
    <s v="MADRID"/>
    <x v="2"/>
    <s v="PrAbier - Procedimiento Abierto"/>
    <s v="MultiC - MultiCriterio"/>
    <x v="0"/>
    <x v="0"/>
    <s v="2"/>
    <s v="2. Gastos corrientes en bienes y servicios"/>
    <s v="01"/>
    <x v="0"/>
    <s v="9203"/>
    <s v="9203. Unidad de régimen interior"/>
    <s v="22"/>
    <s v="22000"/>
  </r>
  <r>
    <n v="220200000146"/>
    <s v="AD"/>
    <d v="2020-01-28T00:00:00"/>
    <n v="22020000693"/>
    <s v="2020 01 9207 22001"/>
    <n v="1610"/>
    <x v="29"/>
    <s v="SUMINISTRO DIARIO AÑO 2020 DE PRENSA PARA ALCALDÍA / GABINETE GOBIERNO Y RELACIONES / UNIDAD DE MEDIOS DE COMUNICACIÓN"/>
    <s v="220"/>
    <s v="VALLADOLID"/>
    <s v="VALLADOLID"/>
    <x v="2"/>
    <s v="AdDirec - Adjudicación Directa"/>
    <s v="SinC - Sin Criterio"/>
    <x v="1"/>
    <x v="0"/>
    <s v="2"/>
    <s v="2. Gastos corrientes en bienes y servicios"/>
    <s v="01"/>
    <x v="0"/>
    <s v="9207"/>
    <s v="9207. Gobierno y relaciones"/>
    <s v="22"/>
    <s v="22001"/>
  </r>
  <r>
    <n v="220200001597"/>
    <s v="AD"/>
    <d v="2020-02-14T00:00:00"/>
    <n v="22020001879"/>
    <s v="2020 01 9205 22199"/>
    <n v="586.61"/>
    <x v="9"/>
    <s v="OTROS SUMINISTROS DE MATERIAL PARA TRABAJOS DE IMPRENTA: TELA SONTARA LIMPIEZA MÁQUINA OFFSET SPEEDMASTER"/>
    <s v="220"/>
    <s v="VALLADOLID"/>
    <s v="VALLADOLID"/>
    <x v="2"/>
    <s v="AdDirec - Adjudicación Directa"/>
    <s v="SinC - Sin Criterio"/>
    <x v="1"/>
    <x v="0"/>
    <s v="2"/>
    <s v="2. Gastos corrientes en bienes y servicios"/>
    <s v="01"/>
    <x v="0"/>
    <s v="9205"/>
    <s v="9205. Imprenta municipal"/>
    <s v="22"/>
    <s v="22199"/>
  </r>
  <r>
    <n v="220200001607"/>
    <s v="AD"/>
    <d v="2020-02-14T00:00:00"/>
    <n v="22020001887"/>
    <s v="2020 01 9207 22001"/>
    <n v="1267"/>
    <x v="30"/>
    <s v="SUSCRIPCIÓN ANUAL AL PERIÓDICO EL DÍA DE VALLADOLID - UNIDAD DE MEDIOS DE COMUNICACIÓN"/>
    <s v="220"/>
    <s v="VALLADOLID"/>
    <s v="VALLADOLID"/>
    <x v="2"/>
    <s v="AdDirec - Adjudicación Directa"/>
    <s v="SinC - Sin Criterio"/>
    <x v="1"/>
    <x v="0"/>
    <s v="2"/>
    <s v="2. Gastos corrientes en bienes y servicios"/>
    <s v="01"/>
    <x v="0"/>
    <s v="9207"/>
    <s v="9207. Gobierno y relaciones"/>
    <s v="22"/>
    <s v="22001"/>
  </r>
  <r>
    <n v="220200001608"/>
    <s v="AD"/>
    <d v="2020-02-14T00:00:00"/>
    <n v="22020001886"/>
    <s v="2020 01 9207 22001"/>
    <n v="1267"/>
    <x v="31"/>
    <s v="DOS SUSCRIPCIONES ANUALES AL PERIÓDICO EL NORTE DE CASTILLA - UNIDAD DE MEDIOS DE COMUNICACIÓN"/>
    <s v="220"/>
    <s v="VALLADOLID"/>
    <s v="VALLADOLID"/>
    <x v="2"/>
    <s v="AdDirec - Adjudicación Directa"/>
    <s v="SinC - Sin Criterio"/>
    <x v="1"/>
    <x v="0"/>
    <s v="2"/>
    <s v="2. Gastos corrientes en bienes y servicios"/>
    <s v="01"/>
    <x v="0"/>
    <s v="9207"/>
    <s v="9207. Gobierno y relaciones"/>
    <s v="22"/>
    <s v="22001"/>
  </r>
  <r>
    <n v="220200001611"/>
    <s v="AD"/>
    <d v="2020-02-14T00:00:00"/>
    <n v="22020001880"/>
    <s v="2020 01 9205 22199"/>
    <n v="1978.35"/>
    <x v="9"/>
    <s v="OTROS SUMINISTROS PARA TRABAJOS DE IMPRENTA: TINTA OFFSET DIVERSOS COLORES (CMYK)"/>
    <s v="220"/>
    <s v="VALLADOLID"/>
    <s v="VALLADOLID"/>
    <x v="2"/>
    <s v="AdDirec - Adjudicación Directa"/>
    <s v="SinC - Sin Criterio"/>
    <x v="1"/>
    <x v="0"/>
    <s v="2"/>
    <s v="2. Gastos corrientes en bienes y servicios"/>
    <s v="01"/>
    <x v="0"/>
    <s v="9205"/>
    <s v="9205. Imprenta municipal"/>
    <s v="22"/>
    <s v="22199"/>
  </r>
  <r>
    <n v="220199000375"/>
    <s v="AD"/>
    <d v="2020-01-02T00:00:00"/>
    <n v="22020001059"/>
    <s v="2020 01 9203 22104"/>
    <n v="3329.12"/>
    <x v="17"/>
    <s v="SUMINISTRO VESTUARIO RÉGIMEN INTERIOR INVIERNO-VERANO (LOTE 7) AÑO 2020. R.I."/>
    <s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0"/>
    <s v="9203"/>
    <s v="9203. Unidad de régimen interior"/>
    <s v="22"/>
    <s v="22104"/>
  </r>
  <r>
    <n v="220200001993"/>
    <s v="AD"/>
    <d v="2020-02-18T00:00:00"/>
    <n v="22020001701"/>
    <s v="2020 01 9203 22799"/>
    <n v="2772"/>
    <x v="32"/>
    <s v="RECOGIDA PAPE DEPENDENCIAS MUNICIPALES CASA CONSISTORIAL, SAN BENITO, SANTA ANA, AÑO 2020, R.I."/>
    <s v="220"/>
    <s v="VALLADOLID"/>
    <s v="VALLADOLID"/>
    <x v="0"/>
    <s v="AdDirec - Adjudicación Directa"/>
    <s v="SinC - Sin Criterio"/>
    <x v="1"/>
    <x v="0"/>
    <s v="2"/>
    <s v="2. Gastos corrientes en bienes y servicios"/>
    <s v="01"/>
    <x v="0"/>
    <s v="9203"/>
    <s v="9203. Unidad de régimen interior"/>
    <s v="22"/>
    <s v="22799"/>
  </r>
  <r>
    <n v="220200003278"/>
    <s v="D"/>
    <d v="2020-03-04T00:00:00"/>
    <n v="22020001027"/>
    <s v="2020 01 9203 214"/>
    <n v="116.64"/>
    <x v="33"/>
    <s v="ACUERDO MARCO REPARACION VEHICULO OFICIAL RENAULT VEL SATIS 3161GFG, R.I."/>
    <s v="300"/>
    <s v="VALLADOLID"/>
    <s v="VALLADOLID"/>
    <x v="0"/>
    <s v="PrAbier - Procedimiento Abierto"/>
    <s v="MultiC - MultiCriterio"/>
    <x v="2"/>
    <x v="0"/>
    <s v="2"/>
    <s v="2. Gastos corrientes en bienes y servicios"/>
    <s v="01"/>
    <x v="0"/>
    <s v="9203"/>
    <s v="9203. Unidad de régimen interior"/>
    <s v="21"/>
    <s v="214"/>
  </r>
  <r>
    <n v="220200002673"/>
    <s v="AD"/>
    <d v="2020-02-28T00:00:00"/>
    <n v="22020002288"/>
    <s v="2020 01 9312 203"/>
    <n v="263.54000000000002"/>
    <x v="34"/>
    <s v="ALQUILER FOTOCOPIADORA , INTERVENCION Y CONTABILIDAD, NOVIEMBRE-DICIEMBRE/2019"/>
    <s v="220"/>
    <s v="ALCOBENDAS"/>
    <s v="MADRID"/>
    <x v="0"/>
    <s v="PrAbier - Procedimiento Abierto"/>
    <s v="MultiC - MultiCriterio"/>
    <x v="0"/>
    <x v="0"/>
    <s v="2"/>
    <s v="2. Gastos corrientes en bienes y servicios"/>
    <s v="01"/>
    <x v="0"/>
    <s v="9312"/>
    <s v="9312. Intervención general"/>
    <s v="20"/>
    <s v="203"/>
  </r>
  <r>
    <n v="220199000030"/>
    <s v="AD"/>
    <d v="2020-01-02T00:00:00"/>
    <n v="22020000555"/>
    <s v="2020 01 9312 203"/>
    <n v="65.89"/>
    <x v="34"/>
    <s v="ALQUILER FOTOCOPIADORA NUMERO XVD04865 DE INTERVENCION GENERAL. ENERO."/>
    <s v="220"/>
    <s v="ALCOBENDAS"/>
    <s v="MADRID"/>
    <x v="1"/>
    <s v="PrAbier - Procedimiento Abierto"/>
    <s v="MultiC - MultiCriterio"/>
    <x v="0"/>
    <x v="0"/>
    <s v="2"/>
    <s v="2. Gastos corrientes en bienes y servicios"/>
    <s v="01"/>
    <x v="0"/>
    <s v="9312"/>
    <s v="9312. Intervención general"/>
    <s v="20"/>
    <s v="203"/>
  </r>
  <r>
    <n v="220199000037"/>
    <s v="AD"/>
    <d v="2020-01-02T00:00:00"/>
    <n v="22020000562"/>
    <s v="2020 01 9201 213"/>
    <n v="500"/>
    <x v="34"/>
    <s v="Fotocopias de toda Secretaría General mes enero de 2020."/>
    <s v="220"/>
    <s v="ALCOBENDAS"/>
    <s v="MADRID"/>
    <x v="0"/>
    <s v="PrAbier - Procedimiento Abierto"/>
    <s v="MultiC - MultiCriterio"/>
    <x v="0"/>
    <x v="0"/>
    <s v="2"/>
    <s v="2. Gastos corrientes en bienes y servicios"/>
    <s v="01"/>
    <x v="0"/>
    <s v="9201"/>
    <s v="9201. Secretaría General"/>
    <s v="21"/>
    <s v="213"/>
  </r>
  <r>
    <n v="220199000031"/>
    <s v="AD"/>
    <d v="2020-01-02T00:00:00"/>
    <n v="22020000556"/>
    <s v="2020 01 9312 203"/>
    <n v="65.89"/>
    <x v="34"/>
    <s v="ALQUILER FOTOCOPIADORA NUMERO XVD04868 DE DEPARTAMENTO DE CONTABILIDAD. ENERO"/>
    <s v="220"/>
    <s v="ALCOBENDAS"/>
    <s v="MADRID"/>
    <x v="1"/>
    <s v="PrAbier - Procedimiento Abierto"/>
    <s v="MultiC - MultiCriterio"/>
    <x v="0"/>
    <x v="0"/>
    <s v="2"/>
    <s v="2. Gastos corrientes en bienes y servicios"/>
    <s v="01"/>
    <x v="0"/>
    <s v="9312"/>
    <s v="9312. Intervención general"/>
    <s v="20"/>
    <s v="203"/>
  </r>
  <r>
    <n v="220200002664"/>
    <s v="AD"/>
    <d v="2020-02-28T00:00:00"/>
    <n v="22020002066"/>
    <s v="2020 01 9205 22199"/>
    <n v="211.99"/>
    <x v="35"/>
    <s v="AUTORIZA SUMINISTRO JABÓN ESPECÍFICO LIMPIEZA RESTOS TINTA OFFSET PARA MANOS PERSONAL IMPRENTA"/>
    <s v="220"/>
    <s v="MALAGA"/>
    <s v="MALAGA"/>
    <x v="2"/>
    <s v="AdDirec - Adjudicación Directa"/>
    <s v="SinC - Sin Criterio"/>
    <x v="1"/>
    <x v="0"/>
    <s v="2"/>
    <s v="2. Gastos corrientes en bienes y servicios"/>
    <s v="01"/>
    <x v="0"/>
    <s v="9205"/>
    <s v="9205. Imprenta municipal"/>
    <s v="22"/>
    <s v="22199"/>
  </r>
  <r>
    <n v="220199000033"/>
    <s v="AD"/>
    <d v="2020-01-02T00:00:00"/>
    <n v="22020000558"/>
    <s v="2020 01 9312 213"/>
    <n v="53"/>
    <x v="34"/>
    <s v="ESTIMACION REALIZACION COPIAS FOTOCOPIADORA XVD04865 DE LA OFICINA DE INTERVENCION GENERAL. HASTA 7 DE FEBRERO DE 2020"/>
    <s v="220"/>
    <s v="ALCOBENDAS"/>
    <s v="MADRID"/>
    <x v="1"/>
    <s v="PrAbier - Procedimiento Abierto"/>
    <s v="MultiC - MultiCriterio"/>
    <x v="0"/>
    <x v="0"/>
    <s v="2"/>
    <s v="2. Gastos corrientes en bienes y servicios"/>
    <s v="01"/>
    <x v="0"/>
    <s v="9312"/>
    <s v="9312. Intervención general"/>
    <s v="21"/>
    <s v="213"/>
  </r>
  <r>
    <n v="220200003074"/>
    <s v="AD"/>
    <d v="2020-03-03T00:00:00"/>
    <n v="22020002064"/>
    <s v="2020 01 9207 22001"/>
    <n v="393.59"/>
    <x v="36"/>
    <s v="SUSCRIPCIÓN ANUAL ACCESIO AL FICHERO DE CARGO DE LAS ADMINISTRACIONES"/>
    <s v="220"/>
    <s v="MADRID"/>
    <s v="MADRID"/>
    <x v="0"/>
    <s v="AdDirec - Adjudicación Directa"/>
    <s v="SinC - Sin Criterio"/>
    <x v="1"/>
    <x v="0"/>
    <s v="2"/>
    <s v="2. Gastos corrientes en bienes y servicios"/>
    <s v="01"/>
    <x v="0"/>
    <s v="9207"/>
    <s v="9207. Gobierno y relaciones"/>
    <s v="22"/>
    <s v="22001"/>
  </r>
  <r>
    <n v="220200003079"/>
    <s v="AD"/>
    <d v="2020-03-03T00:00:00"/>
    <n v="22020002116"/>
    <s v="2020 01 9205 22199"/>
    <n v="198.2"/>
    <x v="37"/>
    <s v="SUMINISTRO A IMPRENTA DE LÍQUIDO REGENERADOR DE PLANCHAS. AÑO 2020"/>
    <s v="220"/>
    <s v="LOS ROZAS"/>
    <s v="MADRID"/>
    <x v="2"/>
    <s v="AdDirec - Adjudicación Directa"/>
    <s v="SinC - Sin Criterio"/>
    <x v="1"/>
    <x v="0"/>
    <s v="2"/>
    <s v="2. Gastos corrientes en bienes y servicios"/>
    <s v="01"/>
    <x v="0"/>
    <s v="9205"/>
    <s v="9205. Imprenta municipal"/>
    <s v="22"/>
    <s v="22199"/>
  </r>
  <r>
    <n v="220200002674"/>
    <s v="AD"/>
    <d v="2020-02-28T00:00:00"/>
    <n v="22020002289"/>
    <s v="2020 01 9312 213"/>
    <n v="28"/>
    <x v="34"/>
    <s v="FOTOCOPIAS MAQUINAS INTERVENCION Y DPTO.CONTABILIDAD, NOVIEMBRE-DICIEMBRE/2019."/>
    <s v="220"/>
    <s v="ALCOBENDAS"/>
    <s v="MADRID"/>
    <x v="1"/>
    <s v="PrAbier - Procedimiento Abierto"/>
    <s v="MultiC - MultiCriterio"/>
    <x v="0"/>
    <x v="0"/>
    <s v="2"/>
    <s v="2. Gastos corrientes en bienes y servicios"/>
    <s v="01"/>
    <x v="0"/>
    <s v="9312"/>
    <s v="9312. Intervención general"/>
    <s v="21"/>
    <s v="213"/>
  </r>
  <r>
    <n v="220199000032"/>
    <s v="AD"/>
    <d v="2020-01-02T00:00:00"/>
    <n v="22020000557"/>
    <s v="2020 01 9312 213"/>
    <n v="21"/>
    <x v="34"/>
    <s v="ESTIMATIVO COPIAS DE LA FOTOCOPIADORA XVD04865 DEL DEPARTAMENTO DE CONTABILIDAD HASTA 7 DE FEBRERO 2020"/>
    <s v="220"/>
    <s v="ALCOBENDAS"/>
    <s v="MADRID"/>
    <x v="1"/>
    <s v="PrAbier - Procedimiento Abierto"/>
    <s v="MultiC - MultiCriterio"/>
    <x v="0"/>
    <x v="0"/>
    <s v="2"/>
    <s v="2. Gastos corrientes en bienes y servicios"/>
    <s v="01"/>
    <x v="0"/>
    <s v="9312"/>
    <s v="9312. Intervención general"/>
    <s v="21"/>
    <s v="213"/>
  </r>
  <r>
    <n v="220200004270"/>
    <s v="AD"/>
    <d v="2020-03-06T00:00:00"/>
    <n v="22020002246"/>
    <s v="2020 01 9207 22602"/>
    <n v="580.79999999999995"/>
    <x v="38"/>
    <s v="CREATIVIDAD PARA CAMPAÑA TELÉFONO 010 POR WHATSAPP"/>
    <s v="220"/>
    <s v="VALLADOLID"/>
    <s v="VALLADOLID"/>
    <x v="0"/>
    <s v="AdDirec - Adjudicación Directa"/>
    <s v="SinC - Sin Criterio"/>
    <x v="1"/>
    <x v="0"/>
    <s v="2"/>
    <s v="2. Gastos corrientes en bienes y servicios"/>
    <s v="01"/>
    <x v="0"/>
    <s v="9207"/>
    <s v="9207. Gobierno y relaciones"/>
    <s v="22"/>
    <s v="22602"/>
  </r>
  <r>
    <n v="220200004271"/>
    <s v="AD"/>
    <d v="2020-03-06T00:00:00"/>
    <n v="22020002247"/>
    <s v="2020 01 9207 22602"/>
    <n v="6534"/>
    <x v="39"/>
    <s v="PATROCINIO GALA RECONOCIMIENTOS DEPORTIVOS CADENA SER"/>
    <s v="220"/>
    <s v="VALLADOLID"/>
    <s v="VALLADOLID"/>
    <x v="0"/>
    <s v="AdDirec - Adjudicación Directa"/>
    <s v="SinC - Sin Criterio"/>
    <x v="1"/>
    <x v="0"/>
    <s v="2"/>
    <s v="2. Gastos corrientes en bienes y servicios"/>
    <s v="01"/>
    <x v="0"/>
    <s v="9207"/>
    <s v="9207. Gobierno y relaciones"/>
    <s v="22"/>
    <s v="22602"/>
  </r>
  <r>
    <n v="220200004272"/>
    <s v="AD"/>
    <d v="2020-03-06T00:00:00"/>
    <n v="22020002248"/>
    <s v="2020 01 9207 22602"/>
    <n v="4235"/>
    <x v="31"/>
    <s v="PATROCINIO CAMPAÑA 165 AÑOS PERIÓDICO EL NORTE DE CASTILLA"/>
    <s v="220"/>
    <s v="VALLADOLID"/>
    <s v="VALLADOLID"/>
    <x v="0"/>
    <s v="AdDirec - Adjudicación Directa"/>
    <s v="SinC - Sin Criterio"/>
    <x v="1"/>
    <x v="0"/>
    <s v="2"/>
    <s v="2. Gastos corrientes en bienes y servicios"/>
    <s v="01"/>
    <x v="0"/>
    <s v="9207"/>
    <s v="9207. Gobierno y relaciones"/>
    <s v="22"/>
    <s v="22602"/>
  </r>
  <r>
    <n v="220200004273"/>
    <s v="AD"/>
    <d v="2020-03-06T00:00:00"/>
    <n v="22020002272"/>
    <s v="2020 01 9207 22602"/>
    <n v="4114"/>
    <x v="31"/>
    <s v="COLABORACIÓN PUBLICACIÓN ESPECIAL 'MUNICIPALISMO. EL PATRIMONIO DE CASTILLA Y LEÓN', EN NORTE DE CASTILLA"/>
    <s v="220"/>
    <s v="VALLADOLID"/>
    <s v="VALLADOLID"/>
    <x v="0"/>
    <s v="AdDirec - Adjudicación Directa"/>
    <s v="SinC - Sin Criterio"/>
    <x v="1"/>
    <x v="0"/>
    <s v="2"/>
    <s v="2. Gastos corrientes en bienes y servicios"/>
    <s v="01"/>
    <x v="0"/>
    <s v="9207"/>
    <s v="9207. Gobierno y relaciones"/>
    <s v="22"/>
    <s v="22602"/>
  </r>
  <r>
    <n v="220200004276"/>
    <s v="AD"/>
    <d v="2020-03-06T00:00:00"/>
    <n v="22020002113"/>
    <s v="2020 01 9206 22799"/>
    <n v="1584"/>
    <x v="40"/>
    <s v="DESTRUCCIONES PERIÓDICAS DE DOCUMENTACIÓN PROCEDENTE DEL ARCHIVO MUNICIPAL"/>
    <s v="220"/>
    <s v="VALLADOLID"/>
    <s v="VALLADOLID"/>
    <x v="0"/>
    <s v="AdDirec - Adjudicación Directa"/>
    <s v="SinC - Sin Criterio"/>
    <x v="1"/>
    <x v="0"/>
    <s v="2"/>
    <s v="2. Gastos corrientes en bienes y servicios"/>
    <s v="01"/>
    <x v="0"/>
    <s v="9206"/>
    <s v="9206. Archivo municipal"/>
    <s v="22"/>
    <s v="22799"/>
  </r>
  <r>
    <n v="220199000040"/>
    <s v="AD"/>
    <d v="2020-01-02T00:00:00"/>
    <n v="22020000566"/>
    <s v="2020 01 9207 203"/>
    <n v="150.28"/>
    <x v="34"/>
    <s v="PRÓRROGA ENERO 2020 ALQUILER COPIADORAS (EXPED SE-PC 28/2017) GABINETE GOBIERNO Y RELACIONES (1261/1243/1283/4359)"/>
    <s v="220"/>
    <s v="ALCOBENDAS"/>
    <s v="MADRID"/>
    <x v="2"/>
    <s v="PrAbier - Procedimiento Abierto"/>
    <s v="MultiC - MultiCriterio"/>
    <x v="0"/>
    <x v="0"/>
    <s v="2"/>
    <s v="2. Gastos corrientes en bienes y servicios"/>
    <s v="01"/>
    <x v="0"/>
    <s v="9207"/>
    <s v="9207. Gobierno y relaciones"/>
    <s v="20"/>
    <s v="203"/>
  </r>
  <r>
    <n v="220200004845"/>
    <s v="AD"/>
    <d v="2020-03-10T00:00:00"/>
    <n v="22020002412"/>
    <s v="2020 01 9207 22602"/>
    <n v="121"/>
    <x v="41"/>
    <s v="ADAPTACIÓN DISEÑO CREATIVIDAD 'VALLADOLID CIUDAD ENOTURISMO' PARA ANUARIO TAURINO"/>
    <s v="220"/>
    <s v="VALLADOLID"/>
    <s v="VALLADOLID"/>
    <x v="0"/>
    <s v="AdDirec - Adjudicación Directa"/>
    <s v="SinC - Sin Criterio"/>
    <x v="1"/>
    <x v="0"/>
    <s v="2"/>
    <s v="2. Gastos corrientes en bienes y servicios"/>
    <s v="01"/>
    <x v="0"/>
    <s v="9207"/>
    <s v="9207. Gobierno y relaciones"/>
    <s v="22"/>
    <s v="22602"/>
  </r>
  <r>
    <n v="220199000035"/>
    <s v="AD"/>
    <d v="2020-01-02T00:00:00"/>
    <n v="22020000560"/>
    <s v="2020 01 9201 203"/>
    <n v="120"/>
    <x v="34"/>
    <s v="Alquiler fotocopiadoras  A. Jurídica T5-iRADU 4545, T6-iRADV5540, enero 2020."/>
    <s v="220"/>
    <s v="ALCOBENDAS"/>
    <s v="MADRID"/>
    <x v="0"/>
    <s v="PrAbier - Procedimiento Abierto"/>
    <s v="MultiC - MultiCriterio"/>
    <x v="0"/>
    <x v="0"/>
    <s v="2"/>
    <s v="2. Gastos corrientes en bienes y servicios"/>
    <s v="01"/>
    <x v="0"/>
    <s v="9201"/>
    <s v="9201. Secretaría General"/>
    <s v="20"/>
    <s v="203"/>
  </r>
  <r>
    <n v="220200008883"/>
    <s v="AD"/>
    <d v="2020-03-20T00:00:00"/>
    <n v="22020002626"/>
    <s v="2020 01 9207 22602"/>
    <n v="121"/>
    <x v="41"/>
    <s v="ADAPTACIÓN DISEÑO CREATIVIDAD 'VALALDOLID CIUDAD DE CULTURA' PARA PUBLICACIÓN 'MUNICIPALISMO PATRIM. CyL' DE EL NORTE C."/>
    <s v="220"/>
    <s v="VALLADOLID"/>
    <s v="VALLADOLID"/>
    <x v="0"/>
    <s v="AdDirec - Adjudicación Directa"/>
    <s v="SinC - Sin Criterio"/>
    <x v="1"/>
    <x v="0"/>
    <s v="2"/>
    <s v="2. Gastos corrientes en bienes y servicios"/>
    <s v="01"/>
    <x v="0"/>
    <s v="9207"/>
    <s v="9207. Gobierno y relaciones"/>
    <s v="22"/>
    <s v="22602"/>
  </r>
  <r>
    <n v="220200008885"/>
    <s v="AD"/>
    <d v="2020-03-20T00:00:00"/>
    <n v="22020002596"/>
    <s v="2020 01 9207 22699"/>
    <n v="184.36"/>
    <x v="42"/>
    <s v="TRADUCCIÓN DE TEXTOS PARA EL FORO 'CIUDADES QUE CAMBIAN EL MUNDO Y PENSAR EN LAS RELACIONES INTERNACIONALES. PARÍS"/>
    <s v="220"/>
    <s v="VALLADOLID"/>
    <s v="VALLADOLID"/>
    <x v="0"/>
    <s v="AdDirec - Adjudicación Directa"/>
    <s v="SinC - Sin Criterio"/>
    <x v="1"/>
    <x v="0"/>
    <s v="2"/>
    <s v="2. Gastos corrientes en bienes y servicios"/>
    <s v="01"/>
    <x v="0"/>
    <s v="9207"/>
    <s v="9207. Gobierno y relaciones"/>
    <s v="22"/>
    <s v="22699"/>
  </r>
  <r>
    <n v="220200008907"/>
    <s v="AD"/>
    <d v="2020-03-20T00:00:00"/>
    <n v="22020002152"/>
    <s v="2020 01 9206 22001"/>
    <n v="3000"/>
    <x v="43"/>
    <s v="COMPRA DE LIBROS PARA LA BIBLIOTECA DEL ARCHIVO MUNICIPAL DE VALLADOLID."/>
    <s v="220"/>
    <s v="VALLADOLID"/>
    <s v="VALLADOLID"/>
    <x v="2"/>
    <s v="AdDirec - Adjudicación Directa"/>
    <s v="SinC - Sin Criterio"/>
    <x v="1"/>
    <x v="0"/>
    <s v="2"/>
    <s v="2. Gastos corrientes en bienes y servicios"/>
    <s v="01"/>
    <x v="0"/>
    <s v="9206"/>
    <s v="9206. Archivo municipal"/>
    <s v="22"/>
    <s v="22001"/>
  </r>
  <r>
    <n v="220200008918"/>
    <s v="AD"/>
    <d v="2020-03-20T00:00:00"/>
    <n v="22020002155"/>
    <s v="2020 01 9206 22001"/>
    <n v="3000"/>
    <x v="44"/>
    <s v="COMPRA DE LIBROS PARA LA BIBLIOTECA DEL ARCHIVO MUNICIPAL DE VALLADOLID."/>
    <s v="220"/>
    <s v="VALLADOLID"/>
    <s v="VALLADOLID"/>
    <x v="2"/>
    <s v="AdDirec - Adjudicación Directa"/>
    <s v="SinC - Sin Criterio"/>
    <x v="1"/>
    <x v="0"/>
    <s v="2"/>
    <s v="2. Gastos corrientes en bienes y servicios"/>
    <s v="01"/>
    <x v="0"/>
    <s v="9206"/>
    <s v="9206. Archivo municipal"/>
    <s v="22"/>
    <s v="22001"/>
  </r>
  <r>
    <n v="220200008963"/>
    <s v="D"/>
    <d v="2020-03-23T00:00:00"/>
    <n v="22020001027"/>
    <s v="2020 01 9203 214"/>
    <n v="306.44"/>
    <x v="33"/>
    <s v="ACUERDO MARCO REPARACIÓN VEHICULO OFICIAL RENAULT LAGUNA 0908 GKZ, R.I."/>
    <s v="300"/>
    <s v="VALLADOLID"/>
    <s v="VALLADOLID"/>
    <x v="0"/>
    <s v="PrAbier - Procedimiento Abierto"/>
    <s v="MultiC - MultiCriterio"/>
    <x v="2"/>
    <x v="0"/>
    <s v="2"/>
    <s v="2. Gastos corrientes en bienes y servicios"/>
    <s v="01"/>
    <x v="0"/>
    <s v="9203"/>
    <s v="9203. Unidad de régimen interior"/>
    <s v="21"/>
    <s v="214"/>
  </r>
  <r>
    <n v="220199000034"/>
    <s v="AD"/>
    <d v="2020-01-02T00:00:00"/>
    <n v="22020000559"/>
    <s v="2020 01 9201 203"/>
    <n v="60"/>
    <x v="34"/>
    <s v="Alqyuiler fotocopiadora C356i 2AG01369, Sec Gob y Actas, prórroga cont marco fotocopiadoras Enero-Febrero 2020"/>
    <s v="220"/>
    <s v="ALCOBENDAS"/>
    <s v="MADRID"/>
    <x v="2"/>
    <s v="PrAbier - Procedimiento Abierto"/>
    <s v="UniC - Único Criterio"/>
    <x v="0"/>
    <x v="0"/>
    <s v="2"/>
    <s v="2. Gastos corrientes en bienes y servicios"/>
    <s v="01"/>
    <x v="0"/>
    <s v="9201"/>
    <s v="9201. Secretaría General"/>
    <s v="20"/>
    <s v="203"/>
  </r>
  <r>
    <n v="220200001578"/>
    <s v="AD"/>
    <d v="2020-02-13T00:00:00"/>
    <n v="22020001679"/>
    <s v="2020 01 9205 22199"/>
    <n v="7199.5"/>
    <x v="2"/>
    <s v="OTROS SUMINISTROS A IMPRENTA: MATERIAL CARTONAJE, MANIPULACIÓN, ENCUADERNACIÓN, PLASTIFICADOS Y TROQUELADOS ARTES GRÁFIC"/>
    <s v="220"/>
    <s v="VALLADOLID"/>
    <s v="VALLADOLID"/>
    <x v="2"/>
    <s v="AdDirec - Adjudicación Directa"/>
    <s v="SinC - Sin Criterio"/>
    <x v="1"/>
    <x v="0"/>
    <s v="2"/>
    <s v="2. Gastos corrientes en bienes y servicios"/>
    <s v="01"/>
    <x v="0"/>
    <s v="9205"/>
    <s v="9205. Imprenta municipal"/>
    <s v="22"/>
    <s v="22199"/>
  </r>
  <r>
    <n v="220200008953"/>
    <s v="AD"/>
    <d v="2020-03-23T00:00:00"/>
    <n v="22020002540"/>
    <s v="2020 01 9203 22699"/>
    <n v="496.1"/>
    <x v="45"/>
    <s v="OTROS GASTOS DIVERSOS COMPRA DE BANDERAS ACTOS/EDIFICIOS MPALES. R.I."/>
    <s v="220"/>
    <s v="MALIAÑO"/>
    <s v="SANTANDER"/>
    <x v="2"/>
    <s v="AdDirec - Adjudicación Directa"/>
    <s v="SinC - Sin Criterio"/>
    <x v="1"/>
    <x v="0"/>
    <s v="2"/>
    <s v="2. Gastos corrientes en bienes y servicios"/>
    <s v="01"/>
    <x v="0"/>
    <s v="9203"/>
    <s v="9203. Unidad de régimen interior"/>
    <s v="22"/>
    <s v="22699"/>
  </r>
  <r>
    <n v="220199000036"/>
    <s v="AD"/>
    <d v="2020-01-02T00:00:00"/>
    <n v="22020000561"/>
    <s v="2020 01 9201 203"/>
    <n v="29"/>
    <x v="34"/>
    <s v="Alquiler fotocopiadora  Secret, General  T4 C356if,  enero 2020."/>
    <s v="220"/>
    <s v="ALCOBENDAS"/>
    <s v="MADRID"/>
    <x v="0"/>
    <s v="PrAbier - Procedimiento Abierto"/>
    <s v="MultiC - MultiCriterio"/>
    <x v="0"/>
    <x v="0"/>
    <s v="2"/>
    <s v="2. Gastos corrientes en bienes y servicios"/>
    <s v="01"/>
    <x v="0"/>
    <s v="9201"/>
    <s v="9201. Secretaría General"/>
    <s v="20"/>
    <s v="203"/>
  </r>
  <r>
    <n v="220200008886"/>
    <s v="AD"/>
    <d v="2020-03-20T00:00:00"/>
    <n v="22020002597"/>
    <s v="2020 01 9207 203"/>
    <n v="1014.95"/>
    <x v="34"/>
    <s v="ALQUILERES PENDIENTES EQUIPOS MULTIFUNCIÓN GOBIERNO RELACIONES/MEDIOS DE COMUNICACIÓN/ PASILLO/ CONSEJO ECON.ADMIN."/>
    <s v="220"/>
    <s v="ALCOBENDAS"/>
    <s v="MADRID"/>
    <x v="0"/>
    <s v="PrAbier - Procedimiento Abierto"/>
    <s v="MultiC - MultiCriterio"/>
    <x v="0"/>
    <x v="0"/>
    <s v="2"/>
    <s v="2. Gastos corrientes en bienes y servicios"/>
    <s v="01"/>
    <x v="0"/>
    <s v="9207"/>
    <s v="9207. Gobierno y relaciones"/>
    <s v="20"/>
    <s v="203"/>
  </r>
  <r>
    <n v="220200004844"/>
    <s v="AD"/>
    <d v="2020-03-10T00:00:00"/>
    <n v="22020002431"/>
    <s v="2020 01 9207 213"/>
    <n v="833.34"/>
    <x v="34"/>
    <s v="MANTENIMIENTO Y COPIAS FOTOCOPIADORAS PROGRAMA GOBIERNO Y RELACIONES"/>
    <s v="220"/>
    <s v="ALCOBENDAS"/>
    <s v="MADRID"/>
    <x v="0"/>
    <s v="PrAbier - Procedimiento Abierto"/>
    <s v="MultiC - MultiCriterio"/>
    <x v="0"/>
    <x v="0"/>
    <s v="2"/>
    <s v="2. Gastos corrientes en bienes y servicios"/>
    <s v="01"/>
    <x v="0"/>
    <s v="9207"/>
    <s v="9207. Gobierno y relaciones"/>
    <s v="21"/>
    <s v="213"/>
  </r>
  <r>
    <n v="220200009707"/>
    <s v="AD"/>
    <d v="2020-03-27T00:00:00"/>
    <n v="22020002509"/>
    <s v="2020 01 9207 22602"/>
    <n v="2323.1999999999998"/>
    <x v="46"/>
    <s v="INSERCIÓN PUBLICITARIA (4 PÁGINAS) EN EL ANUARIO TAURINO DE 2020"/>
    <s v="220"/>
    <s v="VALLADOLID"/>
    <s v="VALLADOLID"/>
    <x v="0"/>
    <s v="AdDirec - Adjudicación Directa"/>
    <s v="SinC - Sin Criterio"/>
    <x v="1"/>
    <x v="0"/>
    <s v="2"/>
    <s v="2. Gastos corrientes en bienes y servicios"/>
    <s v="01"/>
    <x v="0"/>
    <s v="9207"/>
    <s v="9207. Gobierno y relaciones"/>
    <s v="22"/>
    <s v="22602"/>
  </r>
  <r>
    <n v="220200007278"/>
    <s v="ADO"/>
    <d v="2020-03-18T00:00:00"/>
    <n v="22020002308"/>
    <s v="2020 01 9203 203"/>
    <n v="197.65"/>
    <x v="34"/>
    <s v="ALQUILER MAQ. FOTOCOP. IR ADV C55401 MODEL XVD01603, DE 01/11/2019 A 31/01/2020, R.I."/>
    <s v="240"/>
    <s v="ALCOBENDAS"/>
    <s v="MADRID"/>
    <x v="0"/>
    <s v="PrAbier - Procedimiento Abierto"/>
    <s v="MultiC - MultiCriterio"/>
    <x v="0"/>
    <x v="0"/>
    <s v="2"/>
    <s v="2. Gastos corrientes en bienes y servicios"/>
    <s v="01"/>
    <x v="0"/>
    <s v="9203"/>
    <s v="9203. Unidad de régimen interior"/>
    <s v="20"/>
    <s v="203"/>
  </r>
  <r>
    <n v="220200001318"/>
    <s v="ADO"/>
    <d v="2020-02-13T00:00:00"/>
    <n v="22020001792"/>
    <s v="2020 01 9205 213"/>
    <n v="134.66999999999999"/>
    <x v="47"/>
    <s v="SUMINISTROS Y MANTENIMIENTO INSTALACIÓN DE AGUA EN  IMPRENTA MUNICIPAL"/>
    <s v="240"/>
    <s v="VALDELAFUENTE"/>
    <s v="LEON"/>
    <x v="2"/>
    <s v="PrAbier - Procedimiento Abierto"/>
    <s v="MultiC - MultiCriterio"/>
    <x v="2"/>
    <x v="0"/>
    <s v="2"/>
    <s v="2. Gastos corrientes en bienes y servicios"/>
    <s v="01"/>
    <x v="0"/>
    <s v="9205"/>
    <s v="9205. Imprenta municipal"/>
    <s v="21"/>
    <s v="213"/>
  </r>
  <r>
    <n v="220200007279"/>
    <s v="ADO"/>
    <d v="2020-03-18T00:00:00"/>
    <n v="22020002309"/>
    <s v="2020 01 9203 213"/>
    <n v="53.95"/>
    <x v="34"/>
    <s v="MANTEN. MAQ. FOTOCOP. IR ADV C55401 MODEL XVD01603, DE 01/11/2019 A 31/01/2020, R.I."/>
    <s v="240"/>
    <s v="ALCOBENDAS"/>
    <s v="MADRID"/>
    <x v="0"/>
    <s v="PrAbier - Procedimiento Abierto"/>
    <s v="MultiC - MultiCriterio"/>
    <x v="0"/>
    <x v="0"/>
    <s v="2"/>
    <s v="2. Gastos corrientes en bienes y servicios"/>
    <s v="01"/>
    <x v="0"/>
    <s v="9203"/>
    <s v="9203. Unidad de régimen interior"/>
    <s v="21"/>
    <s v="213"/>
  </r>
  <r>
    <n v="220189000705"/>
    <s v="AD"/>
    <d v="2020-03-18T00:00:00"/>
    <n v="22019000797"/>
    <s v="2020 02 1511 632"/>
    <n v="212118.42"/>
    <x v="48"/>
    <s v="REMODELACIÓN Y ADAPTACIÓN DEL COLEGIO PÚBLICO SANTIAGO LÓPEZ"/>
    <s v="220"/>
    <s v="VALLADOLID"/>
    <s v="VALLADOLID"/>
    <x v="3"/>
    <s v="PrAbier - Procedimiento Abierto"/>
    <s v="MultiC - MultiCriterio"/>
    <x v="0"/>
    <x v="0"/>
    <s v="6"/>
    <s v="6. Inversiones reales"/>
    <s v="02"/>
    <x v="1"/>
    <s v="1511"/>
    <s v="1511. Planficación y gestión del urbanismo"/>
    <s v="63"/>
    <s v="632"/>
  </r>
  <r>
    <n v="220199000733"/>
    <s v="AD"/>
    <d v="2020-01-02T00:00:00"/>
    <n v="22020000826"/>
    <s v="2020 02 9332 22100"/>
    <n v="180000"/>
    <x v="18"/>
    <s v="ADJUDICACION CONTRATO SUMINISTRO ENERGIA ELECTRICA CENTRO MANTENIMIENTO AÑO 2020. LOTE 1 (*MANT.)"/>
    <s v="220"/>
    <s v="BILBAO"/>
    <s v="BILBAO"/>
    <x v="2"/>
    <s v="PrAbier - Procedimiento Abierto"/>
    <s v="MultiC - MultiCriterio"/>
    <x v="0"/>
    <x v="0"/>
    <s v="2"/>
    <s v="2. Gastos corrientes en bienes y servicios"/>
    <s v="02"/>
    <x v="1"/>
    <s v="9332"/>
    <s v="9332. Mantenimiento de edificios e instalaciones municipales"/>
    <s v="22"/>
    <s v="22100"/>
  </r>
  <r>
    <n v="220199000286"/>
    <s v="AD"/>
    <d v="2020-01-02T00:00:00"/>
    <n v="22020000757"/>
    <s v="2020 02 9332 22700"/>
    <n v="145555.81"/>
    <x v="40"/>
    <s v="PRORROGA CONTRATO SERVICIO MANTENIMIENTO LIMPIEZA CASA CONSISTORIAL.  AÑO 2020 (*MANT.)"/>
    <s v="220"/>
    <s v="VALLADOLID"/>
    <s v="VALLADOLID"/>
    <x v="0"/>
    <s v="PrAbier - Procedimiento Abierto"/>
    <s v="MultiC - MultiCriterio"/>
    <x v="0"/>
    <x v="0"/>
    <s v="2"/>
    <s v="2. Gastos corrientes en bienes y servicios"/>
    <s v="02"/>
    <x v="1"/>
    <s v="9332"/>
    <s v="9332. Mantenimiento de edificios e instalaciones municipales"/>
    <s v="22"/>
    <s v="22700"/>
  </r>
  <r>
    <n v="220190027678"/>
    <s v="AD"/>
    <d v="2020-03-18T00:00:00"/>
    <n v="22019003375"/>
    <s v="2020 02 9332 632"/>
    <n v="105416.55"/>
    <x v="49"/>
    <s v="SERVIC. ACTUACIONES DE REFORMA, REPAR. Y CONSERV. EDIF. DEMANIALES Y PATRIMON. DEL AYTO. EXP. 35/2017 (LOTE 4)"/>
    <s v="220"/>
    <s v="MADRID"/>
    <s v="MADRID"/>
    <x v="0"/>
    <s v="PrAbier - Procedimiento Abierto"/>
    <s v="MultiC - MultiCriterio"/>
    <x v="0"/>
    <x v="0"/>
    <s v="6"/>
    <s v="6. Inversiones reales"/>
    <s v="02"/>
    <x v="1"/>
    <s v="9332"/>
    <s v="9332. Mantenimiento de edificios e instalaciones municipales"/>
    <s v="63"/>
    <s v="632"/>
  </r>
  <r>
    <n v="220199000316"/>
    <s v="AD"/>
    <d v="2020-01-02T00:00:00"/>
    <n v="22020000779"/>
    <s v="2020 02 9332 22102"/>
    <n v="90000"/>
    <x v="50"/>
    <s v="ADJUDICACION CONTRATO SUMINISTRO GAS NATURAL EDIFICIOS MUNICIPALES PARA EL AÑO 2020 Y ENERO A SEPTIEMBRE 2021(*MANT.)"/>
    <s v="220"/>
    <s v="BARCELONA"/>
    <s v="BARCELONA"/>
    <x v="2"/>
    <s v="PrAbier - Procedimiento Abierto"/>
    <s v="MultiC - MultiCriterio"/>
    <x v="0"/>
    <x v="0"/>
    <s v="2"/>
    <s v="2. Gastos corrientes en bienes y servicios"/>
    <s v="02"/>
    <x v="1"/>
    <s v="9332"/>
    <s v="9332. Mantenimiento de edificios e instalaciones municipales"/>
    <s v="22"/>
    <s v="22102"/>
  </r>
  <r>
    <n v="220199000289"/>
    <s v="AD"/>
    <d v="2020-01-02T00:00:00"/>
    <n v="22020000760"/>
    <s v="2020 02 9332 22700"/>
    <n v="52033.75"/>
    <x v="40"/>
    <s v="PRORROGA CONTRATO SERVICIO MANTENIMIENTO LIMPIEZA EDIF. SANTA ANA.  AÑO 2020  (*MANT.)"/>
    <s v="220"/>
    <s v="VALLADOLID"/>
    <s v="VALLADOLID"/>
    <x v="0"/>
    <s v="PrAbier - Procedimiento Abierto"/>
    <s v="MultiC - MultiCriterio"/>
    <x v="0"/>
    <x v="0"/>
    <s v="2"/>
    <s v="2. Gastos corrientes en bienes y servicios"/>
    <s v="02"/>
    <x v="1"/>
    <s v="9332"/>
    <s v="9332. Mantenimiento de edificios e instalaciones municipales"/>
    <s v="22"/>
    <s v="22700"/>
  </r>
  <r>
    <n v="220190058947"/>
    <s v="AD"/>
    <d v="2020-03-18T00:00:00"/>
    <n v="22019008452"/>
    <s v="2020 02 1511 632"/>
    <n v="20869.919999999998"/>
    <x v="48"/>
    <s v="APROBACIÓN PRECIOS CONTRADICTORIOS ACTAS 1, 2 Y 3 (EXPTE. OC 59/2016)"/>
    <s v="220"/>
    <s v="VALLADOLID"/>
    <s v="VALLADOLID"/>
    <x v="3"/>
    <s v="PrAbier - Procedimiento Abierto"/>
    <s v="MultiC - MultiCriterio"/>
    <x v="0"/>
    <x v="0"/>
    <s v="6"/>
    <s v="6. Inversiones reales"/>
    <s v="02"/>
    <x v="1"/>
    <s v="1511"/>
    <s v="1511. Planficación y gestión del urbanismo"/>
    <s v="63"/>
    <s v="632"/>
  </r>
  <r>
    <n v="220199000287"/>
    <s v="AD"/>
    <d v="2020-01-02T00:00:00"/>
    <n v="22020000758"/>
    <s v="2020 02 9332 22700"/>
    <n v="49749.34"/>
    <x v="40"/>
    <s v="PRORROGA CONTRATO SERVICIO MANTENIMIENTO LIMPIEZA EDIF. SAN BENITO  (*MANT.)"/>
    <s v="220"/>
    <s v="VALLADOLID"/>
    <s v="VALLADOLID"/>
    <x v="0"/>
    <s v="PrAbier - Procedimiento Abierto"/>
    <s v="MultiC - MultiCriterio"/>
    <x v="0"/>
    <x v="0"/>
    <s v="2"/>
    <s v="2. Gastos corrientes en bienes y servicios"/>
    <s v="02"/>
    <x v="1"/>
    <s v="9332"/>
    <s v="9332. Mantenimiento de edificios e instalaciones municipales"/>
    <s v="22"/>
    <s v="22700"/>
  </r>
  <r>
    <n v="220190046174"/>
    <s v="AD"/>
    <d v="2020-03-18T00:00:00"/>
    <n v="22019007267"/>
    <s v="2020 02 1511 633"/>
    <n v="926.65"/>
    <x v="51"/>
    <s v="Taponamiento de la instalación de climatización en las obras de la sala de exposiciones de San Benito (*Arq. y Viv.)"/>
    <s v="220"/>
    <s v="VALLADOLID"/>
    <s v="VALLADOLID"/>
    <x v="0"/>
    <s v="AdDirec - Adjudicación Directa"/>
    <s v="SinC - Sin Criterio"/>
    <x v="1"/>
    <x v="0"/>
    <s v="6"/>
    <s v="6. Inversiones reales"/>
    <s v="02"/>
    <x v="1"/>
    <s v="1511"/>
    <s v="1511. Planficación y gestión del urbanismo"/>
    <s v="63"/>
    <s v="633"/>
  </r>
  <r>
    <n v="220190048154"/>
    <s v="AD"/>
    <d v="2020-03-18T00:00:00"/>
    <n v="22019007516"/>
    <s v="2020 02 1511 632"/>
    <n v="29816.48"/>
    <x v="52"/>
    <s v="CONTRATO MENOR OBRAS ADECUACIÓN ANTIGUO COLEGIO PÚBLICO ROSA CHACEL EN CALLE LUCAYAS ESQUINA CALLE ARGENTINA"/>
    <s v="220"/>
    <s v="VALLADOLID"/>
    <s v="VALLADOLID"/>
    <x v="3"/>
    <s v="AdDirec - Adjudicación Directa"/>
    <s v="SinC - Sin Criterio"/>
    <x v="1"/>
    <x v="0"/>
    <s v="6"/>
    <s v="6. Inversiones reales"/>
    <s v="02"/>
    <x v="1"/>
    <s v="1511"/>
    <s v="1511. Planficación y gestión del urbanismo"/>
    <s v="63"/>
    <s v="632"/>
  </r>
  <r>
    <n v="220190050688"/>
    <s v="AD"/>
    <d v="2020-03-18T00:00:00"/>
    <n v="22019007542"/>
    <s v="2020 02 9332 632"/>
    <n v="12095.16"/>
    <x v="53"/>
    <s v="OBRAS DEMOLICION INMUEBLE SITO EN C/ CALZADA, 9 EN SIMANCAS  (*ARQ. Y VIV.)"/>
    <s v="220"/>
    <s v="VALLADOLID"/>
    <s v="VALLADOLID"/>
    <x v="3"/>
    <s v="AdDirec - Adjudicación Directa"/>
    <s v="SinC - Sin Criterio"/>
    <x v="1"/>
    <x v="0"/>
    <s v="6"/>
    <s v="6. Inversiones reales"/>
    <s v="02"/>
    <x v="1"/>
    <s v="9332"/>
    <s v="9332. Mantenimiento de edificios e instalaciones municipales"/>
    <s v="63"/>
    <s v="632"/>
  </r>
  <r>
    <n v="220190027679"/>
    <s v="AD"/>
    <d v="2020-03-18T00:00:00"/>
    <n v="22019004725"/>
    <s v="2020 02 1511 632"/>
    <n v="42240.17"/>
    <x v="49"/>
    <s v="SERVIC. ACTUACIONES DE REFORMA, REPAR. Y CONSERV. EDIF. DEMANIALES Y PATRIM. DEL AYTO. EXP. 35/2017 (LOTE 4)"/>
    <s v="220"/>
    <s v="MADRID"/>
    <s v="MADRID"/>
    <x v="0"/>
    <s v="PrAbier - Procedimiento Abierto"/>
    <s v="MultiC - MultiCriterio"/>
    <x v="0"/>
    <x v="0"/>
    <s v="6"/>
    <s v="6. Inversiones reales"/>
    <s v="02"/>
    <x v="1"/>
    <s v="1511"/>
    <s v="1511. Planficación y gestión del urbanismo"/>
    <s v="63"/>
    <s v="632"/>
  </r>
  <r>
    <n v="220190060078"/>
    <s v="AD"/>
    <d v="2020-03-18T00:00:00"/>
    <n v="22019006751"/>
    <s v="2020 02 9332 624"/>
    <n v="18322.580000000002"/>
    <x v="54"/>
    <s v="ADJUDICACION CONTRATO SUMINISTRO TRES VEHICULOS PARA EL CENTRO DE MANTENIMIENTO (*MANT.)"/>
    <s v="220"/>
    <s v="VALLADOLID"/>
    <s v="VALLADOLID"/>
    <x v="2"/>
    <s v="PrAbier - Procedimiento Abierto"/>
    <s v="MultiC - MultiCriterio"/>
    <x v="0"/>
    <x v="0"/>
    <s v="6"/>
    <s v="6. Inversiones reales"/>
    <s v="02"/>
    <x v="1"/>
    <s v="9332"/>
    <s v="9332. Mantenimiento de edificios e instalaciones municipales"/>
    <s v="62"/>
    <s v="624"/>
  </r>
  <r>
    <n v="220190059536"/>
    <s v="AD"/>
    <d v="2020-03-18T00:00:00"/>
    <n v="22019009207"/>
    <s v="2020 02 9332 633"/>
    <n v="1270.5"/>
    <x v="55"/>
    <s v="CONTRATO INSPECC. PERIODICAS INSTALAC. BAJA TENSION (OCAS) EDIFS. AREA PLANEAMIENTO URBANISTICO Y VIVIENDA EXP. 35/19*"/>
    <s v="220"/>
    <s v="ARROYO DE LA ENCOMIENDA"/>
    <s v="VALLADOLID"/>
    <x v="1"/>
    <s v="AdDirec - Adjudicación Directa"/>
    <s v="SinC - Sin Criterio"/>
    <x v="1"/>
    <x v="0"/>
    <s v="6"/>
    <s v="6. Inversiones reales"/>
    <s v="02"/>
    <x v="1"/>
    <s v="9332"/>
    <s v="9332. Mantenimiento de edificios e instalaciones municipales"/>
    <s v="63"/>
    <s v="633"/>
  </r>
  <r>
    <n v="220199000399"/>
    <s v="AD"/>
    <d v="2020-01-02T00:00:00"/>
    <n v="22020000738"/>
    <s v="2020 02 1511 22799"/>
    <n v="9008.4500000000007"/>
    <x v="56"/>
    <s v="CONTRATO MENOR DE SERVICIO ELABORACIÓN INFORMES URBANÍSTICOS Y TRABAJOS DE TOPOGRAFÍA"/>
    <s v="220"/>
    <s v="VALLADOLID"/>
    <s v="VALLADOLID"/>
    <x v="0"/>
    <s v="AdDirec - Adjudicación Directa"/>
    <s v="SinC - Sin Criterio"/>
    <x v="1"/>
    <x v="0"/>
    <s v="2"/>
    <s v="2. Gastos corrientes en bienes y servicios"/>
    <s v="02"/>
    <x v="1"/>
    <s v="1511"/>
    <s v="1511. Planficación y gestión del urbanismo"/>
    <s v="22"/>
    <s v="22799"/>
  </r>
  <r>
    <n v="220199000566"/>
    <s v="AD"/>
    <d v="2020-01-02T00:00:00"/>
    <n v="22020000825"/>
    <s v="2020 02 1511 22799"/>
    <n v="54.45"/>
    <x v="56"/>
    <s v="ERROR EN EL IMPORTE CONTRATO ELABORACIÓN INF.URBANISTICOS Y TRABAJOS TOPOGRAFÍA"/>
    <s v="220"/>
    <s v="VALLADOLID"/>
    <s v="VALLADOLID"/>
    <x v="0"/>
    <s v="AdDirec - Adjudicación Directa"/>
    <s v="SinC - Sin Criterio"/>
    <x v="1"/>
    <x v="0"/>
    <s v="2"/>
    <s v="2. Gastos corrientes en bienes y servicios"/>
    <s v="02"/>
    <x v="1"/>
    <s v="1511"/>
    <s v="1511. Planficación y gestión del urbanismo"/>
    <s v="22"/>
    <s v="22799"/>
  </r>
  <r>
    <n v="220190060756"/>
    <s v="AD"/>
    <d v="2020-03-18T00:00:00"/>
    <n v="22019006751"/>
    <s v="2020 02 9332 624"/>
    <n v="5000"/>
    <x v="54"/>
    <s v="ERROR CALCULO IVA  EN LA ADJ. TRES VEHICULOS PARA MANTENIMIENTO (DTO. 739-2020)"/>
    <s v="220"/>
    <s v="VALLADOLID"/>
    <s v="VALLADOLID"/>
    <x v="2"/>
    <s v="PrAbier - Procedimiento Abierto"/>
    <s v="MultiC - MultiCriterio"/>
    <x v="0"/>
    <x v="0"/>
    <s v="6"/>
    <s v="6. Inversiones reales"/>
    <s v="02"/>
    <x v="1"/>
    <s v="9332"/>
    <s v="9332. Mantenimiento de edificios e instalaciones municipales"/>
    <s v="62"/>
    <s v="624"/>
  </r>
  <r>
    <n v="220199000291"/>
    <s v="AD"/>
    <d v="2020-01-02T00:00:00"/>
    <n v="22020000762"/>
    <s v="2020 02 9332 22700"/>
    <n v="24969.78"/>
    <x v="57"/>
    <s v="PRORROGA CONTRATO SERVICIO MANTENIMIENTO LIMPIEZA EDIF. SAN AGUSTIN (ARCHIVO).  AÑO 2020  (*MANT.)"/>
    <s v="220"/>
    <s v="VALLADOLID"/>
    <s v="VALLADOLID"/>
    <x v="0"/>
    <s v="PrAbier - Procedimiento Abierto"/>
    <s v="MultiC - MultiCriterio"/>
    <x v="0"/>
    <x v="0"/>
    <s v="2"/>
    <s v="2. Gastos corrientes en bienes y servicios"/>
    <s v="02"/>
    <x v="1"/>
    <s v="9332"/>
    <s v="9332. Mantenimiento de edificios e instalaciones municipales"/>
    <s v="22"/>
    <s v="22700"/>
  </r>
  <r>
    <n v="220190060078"/>
    <s v="AD"/>
    <d v="2020-03-18T00:00:00"/>
    <n v="22019006750"/>
    <s v="2020 02 9332 624"/>
    <n v="24000"/>
    <x v="54"/>
    <s v="ADJUDICACION CONTRATO SUMINISTRO TRES VEHICULOS PARA EL CENTRO DE MANTENIMIENTO (*MANT.)"/>
    <s v="220"/>
    <s v="VALLADOLID"/>
    <s v="VALLADOLID"/>
    <x v="2"/>
    <s v="PrAbier - Procedimiento Abierto"/>
    <s v="MultiC - MultiCriterio"/>
    <x v="0"/>
    <x v="0"/>
    <s v="6"/>
    <s v="6. Inversiones reales"/>
    <s v="02"/>
    <x v="1"/>
    <s v="9332"/>
    <s v="9332. Mantenimiento de edificios e instalaciones municipales"/>
    <s v="62"/>
    <s v="624"/>
  </r>
  <r>
    <n v="220199000196"/>
    <s v="AD"/>
    <d v="2020-01-02T00:00:00"/>
    <n v="22020000622"/>
    <s v="2020 02 1501 22103"/>
    <n v="7000"/>
    <x v="3"/>
    <s v="PRORROGA CONTRATO SUMINISTRO GASÓLEO (LOTE 5) VEHÍCULOS MANTENIMIENTO"/>
    <s v="220"/>
    <s v="MADRID"/>
    <s v="MADRID"/>
    <x v="2"/>
    <s v="PrAbier - Procedimiento Abierto"/>
    <s v="MultiC - MultiCriterio"/>
    <x v="0"/>
    <x v="0"/>
    <s v="2"/>
    <s v="2. Gastos corrientes en bienes y servicios"/>
    <s v="02"/>
    <x v="1"/>
    <s v="1501"/>
    <s v="1501. Dirección del área de urbanismo"/>
    <s v="22"/>
    <s v="22103"/>
  </r>
  <r>
    <n v="220200003802"/>
    <s v="AD"/>
    <d v="2020-03-04T00:00:00"/>
    <n v="22020000807"/>
    <s v="2020 02 9332 212"/>
    <n v="6292"/>
    <x v="58"/>
    <s v="ACUERDO MARCO: SUMINISTRO MATERIALES DE ELECTRICIDAD Y TELECOMUNICACIONES. LOTE 6  (*MANTENIMIENTO)"/>
    <s v="230"/>
    <s v="VALLADOLID"/>
    <s v="VALLADOLID"/>
    <x v="2"/>
    <s v="PrAbier - Procedimiento Abierto"/>
    <s v="MultiC - MultiCriterio"/>
    <x v="2"/>
    <x v="0"/>
    <s v="2"/>
    <s v="2. Gastos corrientes en bienes y servicios"/>
    <s v="02"/>
    <x v="1"/>
    <s v="9332"/>
    <s v="9332. Mantenimiento de edificios e instalaciones municipales"/>
    <s v="21"/>
    <s v="212"/>
  </r>
  <r>
    <n v="220200002599"/>
    <s v="D"/>
    <d v="2020-02-27T00:00:00"/>
    <n v="22020000892"/>
    <s v="2020 02 1501 203"/>
    <n v="9000"/>
    <x v="59"/>
    <s v="GASTOS  DERIVADOS DE LOS ALQUILERES Y CONSUMIBLES   FOTOCOPIADORAS ÁREA 02"/>
    <s v="300"/>
    <s v="VALLADOLID"/>
    <s v="VALLADOLID"/>
    <x v="2"/>
    <s v="PrAbier - Procedimiento Abierto"/>
    <s v="MultiC - MultiCriterio"/>
    <x v="0"/>
    <x v="0"/>
    <s v="2"/>
    <s v="2. Gastos corrientes en bienes y servicios"/>
    <s v="02"/>
    <x v="1"/>
    <s v="1501"/>
    <s v="1501. Dirección del área de urbanismo"/>
    <s v="20"/>
    <s v="203"/>
  </r>
  <r>
    <n v="220199000792"/>
    <s v="AD"/>
    <d v="2020-01-02T00:00:00"/>
    <n v="22020000828"/>
    <s v="2020 02 9332 213"/>
    <n v="1437.48"/>
    <x v="60"/>
    <s v="CONTRATO SERVICIO MANTENIMIENTO ASCENSOR EDIF. SAN AGUSTIN (ARCHIVO) DEL 01/01/2020 A 31/12/2020 (*MANT.)"/>
    <s v="220"/>
    <s v="VALLADOLID"/>
    <s v="VALLADOLID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3"/>
  </r>
  <r>
    <n v="220199000793"/>
    <s v="AD"/>
    <d v="2020-01-02T00:00:00"/>
    <n v="22020000829"/>
    <s v="2020 02 9332 213"/>
    <n v="1873.08"/>
    <x v="61"/>
    <s v="CONTRATO SERVICIO MANTENIMIENTO ASCENSORES CASA CONSISTORIAL. DEL 01/01/2020 AL 31/12/2020. EXP.34/2019 (*MANT."/>
    <s v="220"/>
    <s v="VALLADOLID"/>
    <s v="VALLADOLID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3"/>
  </r>
  <r>
    <n v="220199000794"/>
    <s v="AD"/>
    <d v="2020-01-02T00:00:00"/>
    <n v="22020000830"/>
    <s v="2020 02 9332 213"/>
    <n v="2018.28"/>
    <x v="61"/>
    <s v="SERVICIO MANTENIMIENTO ASCENSORES EDIF. SAN BENITO, SALA EXPOSICIONES Y EDIF. SANTA ANA. DEL 01/01/2020 A 31/12/2020 (*M"/>
    <s v="220"/>
    <s v="VALLADOLID"/>
    <s v="VALLADOLID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3"/>
  </r>
  <r>
    <n v="220200000133"/>
    <s v="ADO"/>
    <d v="2020-01-28T00:00:00"/>
    <n v="22020001211"/>
    <s v="2020 02 9332 213"/>
    <n v="156.09"/>
    <x v="61"/>
    <s v="MANTENIMIENTO ASCENSORES CASA CONSISTORIAL. MES DICIEMBRE/2019 (Existía saldo en documento AD Ref. 22019004976)*MANT."/>
    <s v="240"/>
    <s v="VALLADOLID"/>
    <s v="VALLADOLID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3"/>
  </r>
  <r>
    <n v="220200000134"/>
    <s v="ADO"/>
    <d v="2020-01-28T00:00:00"/>
    <n v="22020001243"/>
    <s v="2020 02 9332 213"/>
    <n v="168.19"/>
    <x v="61"/>
    <s v="MANT. ASCENSORES S.BENITO; S. EXPOSICIONES; EDIF. STA. ANA. MES DIC./19 (Existía saldo en documento AD Ref.22019004976)*"/>
    <s v="240"/>
    <s v="VALLADOLID"/>
    <s v="VALLADOLID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3"/>
  </r>
  <r>
    <n v="220199000458"/>
    <s v="AD"/>
    <d v="2020-01-02T00:00:00"/>
    <n v="22020000787"/>
    <s v="2020 02 1501 22104"/>
    <n v="10471.17"/>
    <x v="62"/>
    <s v="ADJ. SUMINISTRO VESTUARIO PARA EL PERSONAL LABORAL DE URBANISMO Y MANTENIMIENTO (LOTES 1 Y 5)"/>
    <s v="220"/>
    <s v="VALLADOLID"/>
    <s v="VALLADOLID"/>
    <x v="2"/>
    <s v="PrAbier - Procedimiento Abierto"/>
    <s v="MultiC - MultiCriterio"/>
    <x v="0"/>
    <x v="0"/>
    <s v="2"/>
    <s v="2. Gastos corrientes en bienes y servicios"/>
    <s v="02"/>
    <x v="1"/>
    <s v="1501"/>
    <s v="1501. Dirección del área de urbanismo"/>
    <s v="22"/>
    <s v="22104"/>
  </r>
  <r>
    <n v="220199000292"/>
    <s v="AD"/>
    <d v="2020-01-02T00:00:00"/>
    <n v="22020000763"/>
    <s v="2020 02 9332 22700"/>
    <n v="8814.24"/>
    <x v="57"/>
    <s v="PRORROGA CONTRATO SERVICIO MANTENIMIENTO LIMPIEZA EDIF. SALUD LABORAL.  AÑO 2020  (*MANT.)"/>
    <s v="220"/>
    <s v="VALLADOLID"/>
    <s v="VALLADOLID"/>
    <x v="0"/>
    <s v="PrAbier - Procedimiento Abierto"/>
    <s v="MultiC - MultiCriterio"/>
    <x v="0"/>
    <x v="0"/>
    <s v="2"/>
    <s v="2. Gastos corrientes en bienes y servicios"/>
    <s v="02"/>
    <x v="1"/>
    <s v="9332"/>
    <s v="9332. Mantenimiento de edificios e instalaciones municipales"/>
    <s v="22"/>
    <s v="22700"/>
  </r>
  <r>
    <n v="220199000460"/>
    <s v="AD"/>
    <d v="2020-01-02T00:00:00"/>
    <n v="22020000788"/>
    <s v="2020 02 1501 22104"/>
    <n v="17358.36"/>
    <x v="17"/>
    <s v="ADJ.SUMINISTRO VESTUARIO PARA EL PERSONAL LABORAL DE URBANISMO Y MANTENIMIENTO (LOTES 3 Y 4)"/>
    <s v="220"/>
    <s v="VALLADOLID"/>
    <s v="VALLADOLID"/>
    <x v="2"/>
    <s v="PrAbier - Procedimiento Abierto"/>
    <s v="MultiC - MultiCriterio"/>
    <x v="0"/>
    <x v="0"/>
    <s v="2"/>
    <s v="2. Gastos corrientes en bienes y servicios"/>
    <s v="02"/>
    <x v="1"/>
    <s v="1501"/>
    <s v="1501. Dirección del área de urbanismo"/>
    <s v="22"/>
    <s v="22104"/>
  </r>
  <r>
    <n v="220199000459"/>
    <s v="AD"/>
    <d v="2020-01-02T00:00:00"/>
    <n v="22020000824"/>
    <s v="2020 02 1501 22104"/>
    <n v="8509.93"/>
    <x v="63"/>
    <s v="ADJ. SUMINISTRO VESTUARIO PARA EL PERSONAL LABORAL DE URBANISMO Y MANTENIMIENTO (LOTE 2 CALZADO)"/>
    <s v="220"/>
    <s v="VALLADOLID"/>
    <s v="VALLADOLID"/>
    <x v="2"/>
    <s v="PrAbier - Procedimiento Abierto"/>
    <s v="MultiC - MultiCriterio"/>
    <x v="0"/>
    <x v="0"/>
    <s v="2"/>
    <s v="2. Gastos corrientes en bienes y servicios"/>
    <s v="02"/>
    <x v="1"/>
    <s v="1501"/>
    <s v="1501. Dirección del área de urbanismo"/>
    <s v="22"/>
    <s v="22104"/>
  </r>
  <r>
    <n v="220200002184"/>
    <s v="AD"/>
    <d v="2020-02-20T00:00:00"/>
    <n v="22020000807"/>
    <s v="2020 02 9332 212"/>
    <n v="614.20000000000005"/>
    <x v="58"/>
    <s v="ADQUISICIÓN DE TALADRO Y BROCAS (MANTENIMIENTO)"/>
    <s v="230"/>
    <s v="VALLADOLID"/>
    <s v="VALLADOLID"/>
    <x v="2"/>
    <s v="PrAbier - Procedimiento Abierto"/>
    <s v="MultiC - MultiCriterio"/>
    <x v="2"/>
    <x v="0"/>
    <s v="2"/>
    <s v="2. Gastos corrientes en bienes y servicios"/>
    <s v="02"/>
    <x v="1"/>
    <s v="9332"/>
    <s v="9332. Mantenimiento de edificios e instalaciones municipales"/>
    <s v="21"/>
    <s v="212"/>
  </r>
  <r>
    <n v="220199000884"/>
    <s v="AD"/>
    <d v="2020-01-02T00:00:00"/>
    <n v="22020000919"/>
    <s v="2020 02 9332 204"/>
    <n v="7441.35"/>
    <x v="64"/>
    <s v="PRORROGA ALQUILER VEHICULO MATRICULA 6624 KGN PARA CENTRO MANTENIMIENTO. AÑO 2020  (*MANT.)"/>
    <s v="220"/>
    <s v="ERANDIO"/>
    <s v="BIZKAIA"/>
    <x v="2"/>
    <s v="PrAbier - Procedimiento Abierto"/>
    <s v="UniC - Único Criterio"/>
    <x v="0"/>
    <x v="0"/>
    <s v="2"/>
    <s v="2. Gastos corrientes en bienes y servicios"/>
    <s v="02"/>
    <x v="1"/>
    <s v="9332"/>
    <s v="9332. Mantenimiento de edificios e instalaciones municipales"/>
    <s v="20"/>
    <s v="204"/>
  </r>
  <r>
    <n v="220200003808"/>
    <s v="AD"/>
    <d v="2020-03-04T00:00:00"/>
    <n v="22020000914"/>
    <s v="2020 02 9332 214"/>
    <n v="1694"/>
    <x v="65"/>
    <s v="ACUERDO MARCO: SERVICIO REPARACION DE VEHICULOS DE CENTRO MANTENIMIENTO. LOTE 4 (*MANT.)"/>
    <s v="230"/>
    <s v="VALLADOLID"/>
    <s v="VALLADOLID"/>
    <x v="0"/>
    <s v="PrAbier - Procedimiento Abierto"/>
    <s v="MultiC - MultiCriterio"/>
    <x v="2"/>
    <x v="0"/>
    <s v="2"/>
    <s v="2. Gastos corrientes en bienes y servicios"/>
    <s v="02"/>
    <x v="1"/>
    <s v="9332"/>
    <s v="9332. Mantenimiento de edificios e instalaciones municipales"/>
    <s v="21"/>
    <s v="214"/>
  </r>
  <r>
    <n v="220200003797"/>
    <s v="AD"/>
    <d v="2020-03-04T00:00:00"/>
    <n v="22020002243"/>
    <s v="2020 02 9332 212"/>
    <n v="605"/>
    <x v="66"/>
    <s v="ACUERDO MARCO: SUMINISTRO MATERIAL DE ALBAÑILERIA. LOTE 7  (*MANTENIMIENTO)"/>
    <s v="230"/>
    <s v="VALLADOLID"/>
    <s v="VALLADOLID"/>
    <x v="2"/>
    <s v="PrAbier - Procedimiento Abierto"/>
    <s v="MultiC - MultiCriterio"/>
    <x v="2"/>
    <x v="0"/>
    <s v="2"/>
    <s v="2. Gastos corrientes en bienes y servicios"/>
    <s v="02"/>
    <x v="1"/>
    <s v="9332"/>
    <s v="9332. Mantenimiento de edificios e instalaciones municipales"/>
    <s v="21"/>
    <s v="212"/>
  </r>
  <r>
    <n v="220200002257"/>
    <s v="AD"/>
    <d v="2020-02-24T00:00:00"/>
    <n v="22020002082"/>
    <s v="2020 02 1501 203"/>
    <n v="2126.59"/>
    <x v="34"/>
    <s v="ALQUILERES Y CONSUMIBLES FOTOCOPIADORAS CANON CONTRATO AÑO 2019"/>
    <s v="220"/>
    <s v="ALCOBENDAS"/>
    <s v="MADRID"/>
    <x v="2"/>
    <s v="PrAbier - Procedimiento Abierto"/>
    <s v="MultiC - MultiCriterio"/>
    <x v="0"/>
    <x v="0"/>
    <s v="2"/>
    <s v="2. Gastos corrientes en bienes y servicios"/>
    <s v="02"/>
    <x v="1"/>
    <s v="1501"/>
    <s v="1501. Dirección del área de urbanismo"/>
    <s v="20"/>
    <s v="203"/>
  </r>
  <r>
    <n v="220199000293"/>
    <s v="AD"/>
    <d v="2020-01-02T00:00:00"/>
    <n v="22020000764"/>
    <s v="2020 02 9332 22700"/>
    <n v="4056.84"/>
    <x v="57"/>
    <s v="PRORROGA CONTRATO SERVICIO MANTENIMIENTO LIMPIEZA CENTRO MEDICO C/ FLOR, 10.  AÑO 2020  (*MANT.)"/>
    <s v="220"/>
    <s v="VALLADOLID"/>
    <s v="VALLADOLID"/>
    <x v="0"/>
    <s v="PrAbier - Procedimiento Abierto"/>
    <s v="MultiC - MultiCriterio"/>
    <x v="0"/>
    <x v="0"/>
    <s v="2"/>
    <s v="2. Gastos corrientes en bienes y servicios"/>
    <s v="02"/>
    <x v="1"/>
    <s v="9332"/>
    <s v="9332. Mantenimiento de edificios e instalaciones municipales"/>
    <s v="22"/>
    <s v="22700"/>
  </r>
  <r>
    <n v="220200001620"/>
    <s v="AD"/>
    <d v="2020-02-14T00:00:00"/>
    <n v="22020001844"/>
    <s v="2020 02 1511 22799"/>
    <n v="2238.5"/>
    <x v="67"/>
    <s v="CONTRATO MENOR PARA VALORACIÓN DE LA PARCELA PT-2 DEL AE 32 &quot;&quot;FÁBRICA DE LEVADURAS&quot;&quot;"/>
    <s v="220"/>
    <s v="VALLADOLID"/>
    <s v="VALLADOLID"/>
    <x v="0"/>
    <s v="AdDirec - Adjudicación Directa"/>
    <s v="SinC - Sin Criterio"/>
    <x v="1"/>
    <x v="0"/>
    <s v="2"/>
    <s v="2. Gastos corrientes en bienes y servicios"/>
    <s v="02"/>
    <x v="1"/>
    <s v="1511"/>
    <s v="1511. Planficación y gestión del urbanismo"/>
    <s v="22"/>
    <s v="22799"/>
  </r>
  <r>
    <n v="220200002147"/>
    <s v="AD"/>
    <d v="2020-02-20T00:00:00"/>
    <n v="22020002049"/>
    <s v="2020 02 9332 213"/>
    <n v="7103.99"/>
    <x v="68"/>
    <s v="MANTENIMIENTO SISTEMAS DE SEGURIDAD VARIOS EDIF. MPALES. DEPENDIENTES DEL AREA DE URBANISMO. DEL 01/01/19 A 31/12/19 *M"/>
    <s v="220"/>
    <s v="VALLADOLID"/>
    <s v="VALLADOLID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3"/>
  </r>
  <r>
    <n v="220200003804"/>
    <s v="AD"/>
    <d v="2020-03-04T00:00:00"/>
    <n v="22020000807"/>
    <s v="2020 02 9332 212"/>
    <n v="5098.9399999999996"/>
    <x v="69"/>
    <s v="ACUERDO MARCO: SUMINISTRO MATERIALES DE FERRETERIA, HERRAMIENTAS Y ACCESORIOS. LOTE 1 (*MANTENIMIENTO)"/>
    <s v="230"/>
    <s v="VALLADOLID"/>
    <s v="VALLADOLID"/>
    <x v="2"/>
    <s v="PrAbier - Procedimiento Abierto"/>
    <s v="MultiC - MultiCriterio"/>
    <x v="2"/>
    <x v="0"/>
    <s v="2"/>
    <s v="2. Gastos corrientes en bienes y servicios"/>
    <s v="02"/>
    <x v="1"/>
    <s v="9332"/>
    <s v="9332. Mantenimiento de edificios e instalaciones municipales"/>
    <s v="21"/>
    <s v="212"/>
  </r>
  <r>
    <n v="220200002229"/>
    <s v="AD"/>
    <d v="2020-02-24T00:00:00"/>
    <n v="22020002145"/>
    <s v="2020 02 9332 213"/>
    <n v="486.94"/>
    <x v="70"/>
    <s v="SUMINISTRO BATERIA ELECTRICA Y ELECTRODOS PARA DESFIBRILADOR UBICADO EN EDIF. SAN BENITO  (*MANT.)"/>
    <s v="220"/>
    <s v="VALLADOLID"/>
    <s v="VALLADOLID"/>
    <x v="2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3"/>
  </r>
  <r>
    <n v="220200002230"/>
    <s v="AD"/>
    <d v="2020-02-24T00:00:00"/>
    <n v="22020002151"/>
    <s v="2020 02 9332 632"/>
    <n v="4815.8"/>
    <x v="71"/>
    <s v="SUMINISTRO ESTANTERIAS DESTINADAS A MEMORIAL REPRESALIADOS *"/>
    <s v="220"/>
    <s v="MOSTOLES"/>
    <s v="MADRID"/>
    <x v="2"/>
    <s v="AdDirec - Adjudicación Directa"/>
    <s v="SinC - Sin Criterio"/>
    <x v="1"/>
    <x v="0"/>
    <s v="6"/>
    <s v="6. Inversiones reales"/>
    <s v="02"/>
    <x v="1"/>
    <s v="9332"/>
    <s v="9332. Mantenimiento de edificios e instalaciones municipales"/>
    <s v="63"/>
    <s v="632"/>
  </r>
  <r>
    <n v="220200003798"/>
    <s v="AD"/>
    <d v="2020-03-04T00:00:00"/>
    <n v="22020002243"/>
    <s v="2020 02 9332 212"/>
    <n v="1403.6"/>
    <x v="72"/>
    <s v="ACUERDO MARCO: SUMINISTRO MATERIAL ELECTRICO E INDUSTRIAL. LOTES 6 Y 12   (*MANTENIMIENTO)"/>
    <s v="230"/>
    <s v="VALLADOLID"/>
    <s v="VALLADOLID"/>
    <x v="2"/>
    <s v="PrAbier - Procedimiento Abierto"/>
    <s v="MultiC - MultiCriterio"/>
    <x v="2"/>
    <x v="0"/>
    <s v="2"/>
    <s v="2. Gastos corrientes en bienes y servicios"/>
    <s v="02"/>
    <x v="1"/>
    <s v="9332"/>
    <s v="9332. Mantenimiento de edificios e instalaciones municipales"/>
    <s v="21"/>
    <s v="212"/>
  </r>
  <r>
    <n v="220200003800"/>
    <s v="AD"/>
    <d v="2020-03-04T00:00:00"/>
    <n v="22020000807"/>
    <s v="2020 02 9332 212"/>
    <n v="1210"/>
    <x v="73"/>
    <s v="ACUERDO MARCO: SUMINISTRO MATERIALES DE CERRAJERIA. LOTE 8 (*MANTENIMIENTO)"/>
    <s v="230"/>
    <s v="VALLADOLID"/>
    <s v="VALLADOLID"/>
    <x v="2"/>
    <s v="PrAbier - Procedimiento Abierto"/>
    <s v="MultiC - MultiCriterio"/>
    <x v="2"/>
    <x v="0"/>
    <s v="2"/>
    <s v="2. Gastos corrientes en bienes y servicios"/>
    <s v="02"/>
    <x v="1"/>
    <s v="9332"/>
    <s v="9332. Mantenimiento de edificios e instalaciones municipales"/>
    <s v="21"/>
    <s v="212"/>
  </r>
  <r>
    <n v="220200002390"/>
    <s v="AD"/>
    <d v="2020-02-25T00:00:00"/>
    <n v="22020000865"/>
    <s v="2020 02 9332 213"/>
    <n v="2592.12"/>
    <x v="51"/>
    <s v="MANTENIM. INSTAL. CALEFACCIÓN C. CONSISTORIAL; IMPREN.; S. LABORAL Y PARQUE LAS ERAS. LOTE 1 DE 01/01/2020 A 30/06/2020*"/>
    <s v="220"/>
    <s v="VALLADOLID"/>
    <s v="VALLADOLID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3"/>
  </r>
  <r>
    <n v="220200002391"/>
    <s v="AD"/>
    <d v="2020-02-25T00:00:00"/>
    <n v="22020000869"/>
    <s v="2020 02 9332 213"/>
    <n v="4084.14"/>
    <x v="51"/>
    <s v="MANTENIMIENTO INSTALACIONES CALEFACCION-CLIMATIZACION EDIF. SAN BENITO. LOTE 2 DEL 01/01/2020 AL 30/06/2020 (*MANT.)"/>
    <s v="220"/>
    <s v="VALLADOLID"/>
    <s v="VALLADOLID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3"/>
  </r>
  <r>
    <n v="220200002392"/>
    <s v="AD"/>
    <d v="2020-02-25T00:00:00"/>
    <n v="22020000870"/>
    <s v="2020 02 9332 213"/>
    <n v="1254"/>
    <x v="74"/>
    <s v="CONTRATO MANTENIMIENTO CLIMATIZACION EDIF. SAN AGUSTIN (ARCHIVO) LOTE 3. DEL 01/01/2020 AL 30/06/2030 (*MANT.)"/>
    <s v="220"/>
    <s v="VALLADOLID"/>
    <s v="MADRID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3"/>
  </r>
  <r>
    <n v="220200002393"/>
    <s v="AD"/>
    <d v="2020-02-25T00:00:00"/>
    <n v="22020000871"/>
    <s v="2020 02 9332 213"/>
    <n v="1236"/>
    <x v="75"/>
    <s v="CONTRATO MANTENIMIENTO INSTALACIONES VARIAS EN EDIF. SANTA ANA. LOTE 4. DEL 01/01/2020 AL 30/06/2020 (*MANT.)"/>
    <s v="220"/>
    <s v="ALBACETE"/>
    <s v="ALBACETE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3"/>
  </r>
  <r>
    <n v="220200002394"/>
    <s v="AD"/>
    <d v="2020-02-25T00:00:00"/>
    <n v="22020000872"/>
    <s v="2020 02 9332 213"/>
    <n v="2676"/>
    <x v="75"/>
    <s v="CONTRATO MANTENIMIENTO EQUIPOS AIRE ACONDICIONADO VARIOS EDIF. MUNICIPALES LOTE 5. DEL 01/01/2020 AL 30/06/2020 (*MANT.)"/>
    <s v="220"/>
    <s v="ALBACETE"/>
    <s v="ALBACETE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3"/>
  </r>
  <r>
    <n v="220200002519"/>
    <s v="ADO"/>
    <d v="2020-02-26T00:00:00"/>
    <n v="22020002122"/>
    <s v="2020 02 9332 213"/>
    <n v="270.16000000000003"/>
    <x v="76"/>
    <s v="SERV. MANTEN. INSTALAC. VARIAS EN EDIF. STA ANA. LOTE 4, DICIEMBRE/2019 (Existía saldo en documento AD Ref.22019004584)*"/>
    <s v="240"/>
    <s v="MADRID"/>
    <s v="MADRID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3"/>
  </r>
  <r>
    <n v="220200002589"/>
    <s v="AD"/>
    <d v="2020-02-27T00:00:00"/>
    <n v="22020002173"/>
    <s v="2020 02 1501 22706"/>
    <n v="3392"/>
    <x v="77"/>
    <s v="DISEÑO Y MAQUETACIÓN DE PLACAS GRABADAS PARA MEMORIAL EN EL CEMENTERIO DEL CARMEN"/>
    <s v="220"/>
    <s v="VALLADOLID"/>
    <s v="VALLADOLID"/>
    <x v="2"/>
    <s v="AdDirec - Adjudicación Directa"/>
    <s v="SinC - Sin Criterio"/>
    <x v="1"/>
    <x v="0"/>
    <s v="2"/>
    <s v="2. Gastos corrientes en bienes y servicios"/>
    <s v="02"/>
    <x v="1"/>
    <s v="1501"/>
    <s v="1501. Dirección del área de urbanismo"/>
    <s v="22"/>
    <s v="22706"/>
  </r>
  <r>
    <n v="220200002591"/>
    <s v="AD"/>
    <d v="2020-02-27T00:00:00"/>
    <n v="22020002052"/>
    <s v="2020 02 9332 22699"/>
    <n v="609.84"/>
    <x v="78"/>
    <s v="SUMINISTRO PERSIANAS TIPO VENECIANA PARA OFICINAS DEL DPTO. DE PATRIMONIO EN CASA CONSISTORIAL  (*MANTENIMIENTO)"/>
    <s v="220"/>
    <s v="VALLADOLID"/>
    <s v="VALLADOLID"/>
    <x v="2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2"/>
    <s v="22699"/>
  </r>
  <r>
    <n v="220200002593"/>
    <s v="AD"/>
    <d v="2020-02-27T00:00:00"/>
    <n v="22020002187"/>
    <s v="2020 02 9332 213"/>
    <n v="1950.91"/>
    <x v="79"/>
    <s v="CONTRATO SERVICIO MANTENIMIENTO INSTALAC. DE CONTROL DE ACCESOS EN EDIF. SAN AGUSTIN (ARCHIVO) AÑO/2020.  (*MANT.)"/>
    <s v="220"/>
    <s v="BARCELONA"/>
    <s v="BARCELONA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3"/>
  </r>
  <r>
    <n v="220200003801"/>
    <s v="AD"/>
    <d v="2020-03-04T00:00:00"/>
    <n v="22020000807"/>
    <s v="2020 02 9332 212"/>
    <n v="1210"/>
    <x v="80"/>
    <s v="ACUERDO MARCO: SUMINISTRO MATERIALES DE CERRAJERÍA. LOTE 8 (*MANTENIMIENTO)"/>
    <s v="230"/>
    <s v="VALLADOLID"/>
    <s v="VALLADOLID"/>
    <x v="2"/>
    <s v="PrAbier - Procedimiento Abierto"/>
    <s v="MultiC - MultiCriterio"/>
    <x v="2"/>
    <x v="0"/>
    <s v="2"/>
    <s v="2. Gastos corrientes en bienes y servicios"/>
    <s v="02"/>
    <x v="1"/>
    <s v="9332"/>
    <s v="9332. Mantenimiento de edificios e instalaciones municipales"/>
    <s v="21"/>
    <s v="212"/>
  </r>
  <r>
    <n v="220199000288"/>
    <s v="AD"/>
    <d v="2020-01-02T00:00:00"/>
    <n v="22020000759"/>
    <s v="2020 02 9332 22700"/>
    <n v="10285.4"/>
    <x v="40"/>
    <s v="PRORROGA CONTRATO SERVICIO MANTENIMIENTO LIMPIEZA PARQUE LAS ERAS.  AÑO 2020 (*MANT.)"/>
    <s v="220"/>
    <s v="VALLADOLID"/>
    <s v="VALLADOLID"/>
    <x v="0"/>
    <s v="PrAbier - Procedimiento Abierto"/>
    <s v="MultiC - MultiCriterio"/>
    <x v="0"/>
    <x v="0"/>
    <s v="2"/>
    <s v="2. Gastos corrientes en bienes y servicios"/>
    <s v="02"/>
    <x v="1"/>
    <s v="9332"/>
    <s v="9332. Mantenimiento de edificios e instalaciones municipales"/>
    <s v="22"/>
    <s v="22700"/>
  </r>
  <r>
    <n v="220199000290"/>
    <s v="AD"/>
    <d v="2020-01-02T00:00:00"/>
    <n v="22020000761"/>
    <s v="2020 02 9332 22700"/>
    <n v="1243.19"/>
    <x v="40"/>
    <s v="PRORROGA CONTRATO SERVICIO MANTENIMIENTO LIMPIEZA NAVE SOTO DE MEDINILLA.  AÑO 2020  (*MANT.)"/>
    <s v="220"/>
    <s v="VALLADOLID"/>
    <s v="VALLADOLID"/>
    <x v="0"/>
    <s v="PrAbier - Procedimiento Abierto"/>
    <s v="MultiC - MultiCriterio"/>
    <x v="0"/>
    <x v="0"/>
    <s v="2"/>
    <s v="2. Gastos corrientes en bienes y servicios"/>
    <s v="02"/>
    <x v="1"/>
    <s v="9332"/>
    <s v="9332. Mantenimiento de edificios e instalaciones municipales"/>
    <s v="22"/>
    <s v="22700"/>
  </r>
  <r>
    <n v="220199000038"/>
    <s v="AD"/>
    <d v="2020-01-02T00:00:00"/>
    <n v="22020000563"/>
    <s v="2020 02 1501 203"/>
    <n v="650"/>
    <x v="34"/>
    <s v="ALQUILER FOTOCOPIADORAS URBANISMO HASTA FIN CONTRATO"/>
    <s v="220"/>
    <s v="ALCOBENDAS"/>
    <s v="MADRID"/>
    <x v="2"/>
    <s v="PrAbier - Procedimiento Abierto"/>
    <s v="MultiC - MultiCriterio"/>
    <x v="0"/>
    <x v="0"/>
    <s v="2"/>
    <s v="2. Gastos corrientes en bienes y servicios"/>
    <s v="02"/>
    <x v="1"/>
    <s v="1501"/>
    <s v="1501. Dirección del área de urbanismo"/>
    <s v="20"/>
    <s v="203"/>
  </r>
  <r>
    <n v="220200003803"/>
    <s v="AD"/>
    <d v="2020-03-04T00:00:00"/>
    <n v="22020000807"/>
    <s v="2020 02 9332 212"/>
    <n v="574.75"/>
    <x v="81"/>
    <s v="ACUERDO MARCO: SUMINISTRO MATERIALES DE ELECTRICIDAD Y TELECOMUNICACIONES. LOTE 6  (*MANTENIMIENTO)"/>
    <s v="230"/>
    <s v="BARCELONA"/>
    <s v="BARCELONA"/>
    <x v="2"/>
    <s v="PrAbier - Procedimiento Abierto"/>
    <s v="MultiC - MultiCriterio"/>
    <x v="2"/>
    <x v="0"/>
    <s v="2"/>
    <s v="2. Gastos corrientes en bienes y servicios"/>
    <s v="02"/>
    <x v="1"/>
    <s v="9332"/>
    <s v="9332. Mantenimiento de edificios e instalaciones municipales"/>
    <s v="21"/>
    <s v="212"/>
  </r>
  <r>
    <n v="220200003158"/>
    <s v="AD"/>
    <d v="2020-03-03T00:00:00"/>
    <n v="22020002208"/>
    <s v="2020 02 9332 213"/>
    <n v="1089"/>
    <x v="61"/>
    <s v="SERVICIO MANTENIMIENTO ASCENSOR EDIF. SALUD LABORAL (SERV. MEDICO)  AÑO/2020  (*MANT.)"/>
    <s v="220"/>
    <s v="VALLADOLID"/>
    <s v="VALLADOLID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3"/>
  </r>
  <r>
    <n v="220200003807"/>
    <s v="AD"/>
    <d v="2020-03-04T00:00:00"/>
    <n v="22020002266"/>
    <s v="2020 02 9332 214"/>
    <n v="484"/>
    <x v="82"/>
    <s v="RECAUCHUTADO DE NEUMATICOS PARA VEHICULOS DE C. MANTENIMIENTO  (*MANT.)"/>
    <s v="220"/>
    <s v="ZARATAN"/>
    <s v="VALLADOLID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4"/>
  </r>
  <r>
    <n v="220200004242"/>
    <s v="AD"/>
    <d v="2020-03-06T00:00:00"/>
    <n v="22020002274"/>
    <s v="2020 02 9332 212"/>
    <n v="1573"/>
    <x v="83"/>
    <s v="SUMINISTRO TODO TIPO DE PINTURA PARA EL MANTENIMIENTO DE EDIFICIOS ADSCRITOS AL AREA DE PLANEAMIENTO URBANISTICO (*MANT."/>
    <s v="220"/>
    <s v="VALLADOLID"/>
    <s v="VALLADOLID"/>
    <x v="2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2"/>
  </r>
  <r>
    <n v="220200004248"/>
    <s v="AD"/>
    <d v="2020-03-06T00:00:00"/>
    <n v="22020002278"/>
    <s v="2020 02 9332 212"/>
    <n v="968"/>
    <x v="84"/>
    <s v="SUMINISTRO PERSIANAS, ESTORES Y OTROS ACCESORIOS  (*MANTENIMIENTO)"/>
    <s v="220"/>
    <s v="VALLADOLID"/>
    <s v="VALLADOLID"/>
    <x v="2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2"/>
  </r>
  <r>
    <n v="220200004262"/>
    <s v="AD"/>
    <d v="2020-03-06T00:00:00"/>
    <n v="22020002442"/>
    <s v="2020 02 9332 204"/>
    <n v="483.54"/>
    <x v="85"/>
    <s v="ALQUILER VEHÍCULO C4 6871 JWG. CONTRATO MENOR EXPTE. 21/2018"/>
    <s v="220"/>
    <s v="VALLADOLID"/>
    <s v="VALLADOLID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0"/>
    <s v="204"/>
  </r>
  <r>
    <n v="220200004838"/>
    <s v="AD"/>
    <d v="2020-03-10T00:00:00"/>
    <n v="22020002451"/>
    <s v="2020 02 9332 632"/>
    <n v="8203.34"/>
    <x v="86"/>
    <s v="DIREC.OBRA  ADAPTACIÓN ANTIGUO CLG. SANTIAGO LOPEZ PARA CENTRO SOCIAL EXPTE.9/2019"/>
    <s v="220"/>
    <s v="VALLADOLID"/>
    <s v="VALLADOLID"/>
    <x v="0"/>
    <s v="AdDirec - Adjudicación Directa"/>
    <s v="SinC - Sin Criterio"/>
    <x v="1"/>
    <x v="0"/>
    <s v="6"/>
    <s v="6. Inversiones reales"/>
    <s v="02"/>
    <x v="1"/>
    <s v="9332"/>
    <s v="9332. Mantenimiento de edificios e instalaciones municipales"/>
    <s v="63"/>
    <s v="632"/>
  </r>
  <r>
    <n v="220200008920"/>
    <s v="AD"/>
    <d v="2020-03-20T00:00:00"/>
    <n v="22020002549"/>
    <s v="2020 02 9332 213"/>
    <n v="125.84"/>
    <x v="87"/>
    <s v="SERVICIO PRESTADO POR AVISOS DE AVERIA O ALARMA EN INSTALACIONES CONTRA INCENDIOS EN EDIF. MUNICIPALES (*MANTENIMIENTO)"/>
    <s v="220"/>
    <s v="VALLADOLID"/>
    <s v="VALLADOLID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3"/>
  </r>
  <r>
    <n v="220200003809"/>
    <s v="AD"/>
    <d v="2020-03-04T00:00:00"/>
    <n v="22020000810"/>
    <s v="2020 02 9332 214"/>
    <n v="605"/>
    <x v="88"/>
    <s v="ACUERDO MARCO: SUMINISTRO DE REPUESTOS, RECAMBIOS, CONSUMIBLES Y MATERIALES PARA MANT. Y REPAR. VEHICULOS (*MANTENIM.)"/>
    <s v="230"/>
    <s v="VALLADOLID"/>
    <s v="VALLADOLID"/>
    <x v="2"/>
    <s v="PrAbier - Procedimiento Abierto"/>
    <s v="MultiC - MultiCriterio"/>
    <x v="2"/>
    <x v="0"/>
    <s v="2"/>
    <s v="2. Gastos corrientes en bienes y servicios"/>
    <s v="02"/>
    <x v="1"/>
    <s v="9332"/>
    <s v="9332. Mantenimiento de edificios e instalaciones municipales"/>
    <s v="21"/>
    <s v="214"/>
  </r>
  <r>
    <n v="220200001635"/>
    <s v="AD"/>
    <d v="2020-02-14T00:00:00"/>
    <n v="22020001961"/>
    <s v="2020 02 1511 22799"/>
    <n v="2783"/>
    <x v="89"/>
    <s v="CONTRATO MENOR TRABAJO LIMPIEZA  JARDINERIA  PARCS. MUNICIPALES CALLE MONTES TOROZOS,2 (CASAS LUELMO)"/>
    <s v="220"/>
    <s v="VALLADOLID"/>
    <s v="VALLADOLID"/>
    <x v="0"/>
    <s v="AdDirec - Adjudicación Directa"/>
    <s v="SinC - Sin Criterio"/>
    <x v="1"/>
    <x v="0"/>
    <s v="2"/>
    <s v="2. Gastos corrientes en bienes y servicios"/>
    <s v="02"/>
    <x v="1"/>
    <s v="1511"/>
    <s v="1511. Planficación y gestión del urbanismo"/>
    <s v="22"/>
    <s v="22799"/>
  </r>
  <r>
    <n v="220200009087"/>
    <s v="AD"/>
    <d v="2020-03-24T00:00:00"/>
    <n v="22020002501"/>
    <s v="2020 02 9332 213"/>
    <n v="1347.57"/>
    <x v="87"/>
    <s v="CONTRATO SERV. MANT. INSTAL. PROTECC. CONTRA INCENDIOS EN EDIF. AREA DE PLANEAMIENTO URB. Y VIV. AÑO/2020. EXP. 38/2019*"/>
    <s v="220"/>
    <s v="VALLADOLID"/>
    <s v="VALLADOLID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3"/>
  </r>
  <r>
    <n v="220200009088"/>
    <s v="AD"/>
    <d v="2020-03-24T00:00:00"/>
    <n v="22020002548"/>
    <s v="2020 02 9332 213"/>
    <n v="378.37"/>
    <x v="87"/>
    <s v="COLOCACIÓN Y REVISION DE EXTINTORES Y DISPOSICION DE PEANAS EN SOTANO EDIF. SAN BENITO (ANTIG. SALA EXPOSICIONES) *MANT."/>
    <s v="220"/>
    <s v="VALLADOLID"/>
    <s v="VALLADOLID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3"/>
  </r>
  <r>
    <n v="220200009091"/>
    <s v="AD"/>
    <d v="2020-03-24T00:00:00"/>
    <n v="22020002565"/>
    <s v="2020 02 9332 22699"/>
    <n v="33.82"/>
    <x v="68"/>
    <s v="SUMINISTRO LLAVE MAESTRA PARA CENTRO MANTENIMIENTO  (*M)"/>
    <s v="220"/>
    <s v="VALLADOLID"/>
    <s v="VALLADOLID"/>
    <x v="2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2"/>
    <s v="22699"/>
  </r>
  <r>
    <n v="220200003795"/>
    <s v="AD"/>
    <d v="2020-03-04T00:00:00"/>
    <n v="22020002243"/>
    <s v="2020 02 9332 212"/>
    <n v="2541"/>
    <x v="47"/>
    <s v="ACUERDO MARCO: SUMINISTRO MATERIAL DE FERRETERIA, HERRAMIENTAS Y ACCESORIOS. LOTE 1  (*MANTENIMIENTO)"/>
    <s v="230"/>
    <s v="VALDELAFUENTE"/>
    <s v="LEON"/>
    <x v="2"/>
    <s v="PrAbier - Procedimiento Abierto"/>
    <s v="MultiC - MultiCriterio"/>
    <x v="2"/>
    <x v="0"/>
    <s v="2"/>
    <s v="2. Gastos corrientes en bienes y servicios"/>
    <s v="02"/>
    <x v="1"/>
    <s v="9332"/>
    <s v="9332. Mantenimiento de edificios e instalaciones municipales"/>
    <s v="21"/>
    <s v="212"/>
  </r>
  <r>
    <n v="220200009391"/>
    <s v="AD"/>
    <d v="2020-03-25T00:00:00"/>
    <n v="22020002636"/>
    <s v="2020 02 9332 203"/>
    <n v="1149.5"/>
    <x v="90"/>
    <s v="ALQUILER DE CONTENEDORES SEGUN NECESIDADES DEL CENTRO DE MANTENIMIENTO  (*MANT.)"/>
    <s v="220"/>
    <s v="LA FLECHA"/>
    <s v="VALLADOLID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0"/>
    <s v="203"/>
  </r>
  <r>
    <n v="220200009392"/>
    <s v="AD"/>
    <d v="2020-03-25T00:00:00"/>
    <n v="22020002640"/>
    <s v="2020 02 9332 212"/>
    <n v="121"/>
    <x v="91"/>
    <s v="SUMINISTRO DE DIVERSOS MATERIALES PLASTICOS  (*MANTENIMIENTO)"/>
    <s v="220"/>
    <s v="VALLADOLID"/>
    <s v="VALLADOLID"/>
    <x v="2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2"/>
  </r>
  <r>
    <n v="220200009393"/>
    <s v="AD"/>
    <d v="2020-03-25T00:00:00"/>
    <n v="22020002647"/>
    <s v="2020 02 9332 212"/>
    <n v="113.38"/>
    <x v="92"/>
    <s v="SUMINISTRO PERSIANAS TIPO VENECIANA PARA LA SECCION DE PROCEDIMIENTOS (Sº DE GESTION RECAUDATORIA) *MANTENIMIENTO"/>
    <s v="220"/>
    <s v="VALLADOLID"/>
    <s v="VALLADOLID"/>
    <x v="2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2"/>
  </r>
  <r>
    <n v="220200009395"/>
    <s v="AD"/>
    <d v="2020-03-25T00:00:00"/>
    <n v="22020002663"/>
    <s v="2020 02 9332 213"/>
    <n v="1893.68"/>
    <x v="51"/>
    <s v="REPARACION SISTEMA CALEFACCIÓN EN INSTALACIONES DEL CENTRO MANTENIMIENTO (PARQUE LAS ERAS)  *MANT."/>
    <s v="220"/>
    <s v="VALLADOLID"/>
    <s v="VALLADOLID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3"/>
  </r>
  <r>
    <n v="220200003796"/>
    <s v="AD"/>
    <d v="2020-03-04T00:00:00"/>
    <n v="22020002243"/>
    <s v="2020 02 9332 212"/>
    <n v="786.5"/>
    <x v="93"/>
    <s v="ACUERDO MARCO: SUMINISTRO MATERIAL DE FERRETERIA, HERRAMIENTAS Y ACCESORIOS. LOTE 1  (*MANTENIMIENTO)"/>
    <s v="230"/>
    <s v="VALLADOLID"/>
    <s v="VALLADOLID"/>
    <x v="2"/>
    <s v="PrAbier - Procedimiento Abierto"/>
    <s v="MultiC - MultiCriterio"/>
    <x v="2"/>
    <x v="0"/>
    <s v="2"/>
    <s v="2. Gastos corrientes en bienes y servicios"/>
    <s v="02"/>
    <x v="1"/>
    <s v="9332"/>
    <s v="9332. Mantenimiento de edificios e instalaciones municipales"/>
    <s v="21"/>
    <s v="212"/>
  </r>
  <r>
    <n v="220200010372"/>
    <s v="AD"/>
    <d v="2020-03-30T00:00:00"/>
    <n v="22020002708"/>
    <s v="2020 02 9332 213"/>
    <n v="139.76"/>
    <x v="94"/>
    <s v="REPARACION MAQUINA RETROEXCAVADORA DEL CENTRO DE MANTENIMIENTO  (*MANT.)"/>
    <s v="220"/>
    <s v="VALLADOLID"/>
    <s v="VALLADOLID"/>
    <x v="0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1"/>
    <s v="213"/>
  </r>
  <r>
    <n v="220200003806"/>
    <s v="AD"/>
    <d v="2020-03-04T00:00:00"/>
    <n v="22020000914"/>
    <s v="2020 02 9332 214"/>
    <n v="5445"/>
    <x v="33"/>
    <s v="ACUERDO MARCO:  SERVICIO REPARACIÓN VEHICULOS DE CENTRO MANTENIMIENTO. LOTE 4 (*MANT.)"/>
    <s v="230"/>
    <s v="VALLADOLID"/>
    <s v="VALLADOLID"/>
    <x v="0"/>
    <s v="PrAbier - Procedimiento Abierto"/>
    <s v="MultiC - MultiCriterio"/>
    <x v="2"/>
    <x v="0"/>
    <s v="2"/>
    <s v="2. Gastos corrientes en bienes y servicios"/>
    <s v="02"/>
    <x v="1"/>
    <s v="9332"/>
    <s v="9332. Mantenimiento de edificios e instalaciones municipales"/>
    <s v="21"/>
    <s v="214"/>
  </r>
  <r>
    <n v="220200010530"/>
    <s v="AD"/>
    <d v="2020-03-31T00:00:00"/>
    <n v="22020003019"/>
    <s v="2020 02 1511 624"/>
    <n v="2486.84"/>
    <x v="95"/>
    <s v="Dotación de equipamiento para el vehículo 3 Dacia Dokker 2810, adquirido para el Centro de Mantenimiento (*Mant.)"/>
    <s v="220"/>
    <s v="VALLADOLID"/>
    <s v="VALLADOLID"/>
    <x v="2"/>
    <s v="AdDirec - Adjudicación Directa"/>
    <s v="SinC - Sin Criterio"/>
    <x v="1"/>
    <x v="0"/>
    <s v="6"/>
    <s v="6. Inversiones reales"/>
    <s v="02"/>
    <x v="1"/>
    <s v="1511"/>
    <s v="1511. Planficación y gestión del urbanismo"/>
    <s v="62"/>
    <s v="624"/>
  </r>
  <r>
    <n v="220200010531"/>
    <s v="AD"/>
    <d v="2020-03-31T00:00:00"/>
    <n v="22020003020"/>
    <s v="2020 02 1511 624"/>
    <n v="2555.25"/>
    <x v="95"/>
    <s v="Dotación de equipamiento para el vehículo 1 Dacia Dokker 2810 mm Mixta, adquirido para el Centro de Mantenimiento (*Mant"/>
    <s v="220"/>
    <s v="VALLADOLID"/>
    <s v="VALLADOLID"/>
    <x v="2"/>
    <s v="AdDirec - Adjudicación Directa"/>
    <s v="SinC - Sin Criterio"/>
    <x v="1"/>
    <x v="0"/>
    <s v="6"/>
    <s v="6. Inversiones reales"/>
    <s v="02"/>
    <x v="1"/>
    <s v="1511"/>
    <s v="1511. Planficación y gestión del urbanismo"/>
    <s v="62"/>
    <s v="624"/>
  </r>
  <r>
    <n v="220200010532"/>
    <s v="AD"/>
    <d v="2020-03-31T00:00:00"/>
    <n v="22020003021"/>
    <s v="2020 02 1511 624"/>
    <n v="6576.47"/>
    <x v="95"/>
    <s v="Dotación de equipamiento para el vehículo 2 Renault Traffic 3498 mm, adquirido para el Centro de Mantenimiento. (*Mant."/>
    <s v="220"/>
    <s v="VALLADOLID"/>
    <s v="VALLADOLID"/>
    <x v="2"/>
    <s v="AdDirec - Adjudicación Directa"/>
    <s v="SinC - Sin Criterio"/>
    <x v="1"/>
    <x v="0"/>
    <s v="6"/>
    <s v="6. Inversiones reales"/>
    <s v="02"/>
    <x v="1"/>
    <s v="1511"/>
    <s v="1511. Planficación y gestión del urbanismo"/>
    <s v="62"/>
    <s v="624"/>
  </r>
  <r>
    <n v="220200010533"/>
    <s v="AD"/>
    <d v="2020-03-31T00:00:00"/>
    <n v="22020003016"/>
    <s v="2020 02 9332 22699"/>
    <n v="435.6"/>
    <x v="96"/>
    <s v="ROTULACION ESCUDO Y TEXTO EN PUERTAS VEHICULOS NUEVOS DE CENTRO MANTENIMIENTO (*MANT.)"/>
    <s v="220"/>
    <s v="VALLADOLID"/>
    <s v="VALLADOLID"/>
    <x v="1"/>
    <s v="AdDirec - Adjudicación Directa"/>
    <s v="SinC - Sin Criterio"/>
    <x v="1"/>
    <x v="0"/>
    <s v="2"/>
    <s v="2. Gastos corrientes en bienes y servicios"/>
    <s v="02"/>
    <x v="1"/>
    <s v="9332"/>
    <s v="9332. Mantenimiento de edificios e instalaciones municipales"/>
    <s v="22"/>
    <s v="22699"/>
  </r>
  <r>
    <n v="220200003799"/>
    <s v="AD"/>
    <d v="2020-03-04T00:00:00"/>
    <n v="22020002271"/>
    <s v="2020 02 9332 212"/>
    <n v="38.72"/>
    <x v="97"/>
    <s v="SUMINISTRO MATERIAL REPARACIONES FONTANERIA EN CASA CONSISTORIAL  (*MANTENIMIENTO)"/>
    <s v="220"/>
    <s v="VALLADOLID"/>
    <s v="VALLADOLID"/>
    <x v="2"/>
    <s v="PrAbier - Procedimiento Abierto"/>
    <s v="MultiC - MultiCriterio"/>
    <x v="2"/>
    <x v="0"/>
    <s v="2"/>
    <s v="2. Gastos corrientes en bienes y servicios"/>
    <s v="02"/>
    <x v="1"/>
    <s v="9332"/>
    <s v="9332. Mantenimiento de edificios e instalaciones municipales"/>
    <s v="21"/>
    <s v="212"/>
  </r>
  <r>
    <n v="220199000735"/>
    <s v="AD"/>
    <d v="2020-01-02T00:00:00"/>
    <n v="22020000860"/>
    <s v="2020 03 9241 22100"/>
    <n v="480000"/>
    <x v="18"/>
    <s v="SUMINISTRO ENERGIA ELECTRICA PARTICIPACION CIUDADANA"/>
    <s v="220"/>
    <s v="BILBAO"/>
    <s v="BILBAO"/>
    <x v="2"/>
    <s v="PrAbier - Procedimiento Abierto"/>
    <s v="UniC - Único Criterio"/>
    <x v="0"/>
    <x v="0"/>
    <s v="2"/>
    <s v="2. Gastos corrientes en bienes y servicios"/>
    <s v="03"/>
    <x v="2"/>
    <s v="9241"/>
    <s v="9241. Participación ciudadana"/>
    <s v="22"/>
    <s v="22100"/>
  </r>
  <r>
    <n v="220199000252"/>
    <s v="AD"/>
    <d v="2020-01-02T00:00:00"/>
    <n v="22020000649"/>
    <s v="2020 03 9241 22102"/>
    <n v="420000"/>
    <x v="50"/>
    <s v="SUMINSTRO GAS CENTROS DE PARTICIPACIÓN CIUDADANA"/>
    <s v="220"/>
    <s v="BARCELONA"/>
    <s v="BARCELONA"/>
    <x v="2"/>
    <s v="PrAbier - Procedimiento Abierto"/>
    <s v="MultiC - MultiCriterio"/>
    <x v="0"/>
    <x v="0"/>
    <s v="2"/>
    <s v="2. Gastos corrientes en bienes y servicios"/>
    <s v="03"/>
    <x v="2"/>
    <s v="9241"/>
    <s v="9241. Participación ciudadana"/>
    <s v="22"/>
    <s v="22102"/>
  </r>
  <r>
    <n v="220199000204"/>
    <s v="AD"/>
    <d v="2020-01-02T00:00:00"/>
    <n v="22020000625"/>
    <s v="2020 03 9241 22700"/>
    <n v="410126.1"/>
    <x v="40"/>
    <s v="PRÓRROGA LIMPIEZA CENTROS DE PARTICIPACIÓN CIUDADANA. LOTE 2"/>
    <s v="220"/>
    <s v="VALLADOLID"/>
    <s v="VALLADOLID"/>
    <x v="0"/>
    <s v="PrAbier - Procedimiento Abierto"/>
    <s v="MultiC - MultiCriterio"/>
    <x v="0"/>
    <x v="0"/>
    <s v="2"/>
    <s v="2. Gastos corrientes en bienes y servicios"/>
    <s v="03"/>
    <x v="2"/>
    <s v="9241"/>
    <s v="9241. Participación ciudadana"/>
    <s v="22"/>
    <s v="22700"/>
  </r>
  <r>
    <n v="220199000736"/>
    <s v="AD"/>
    <d v="2020-01-02T00:00:00"/>
    <n v="22020001372"/>
    <s v="2020 03 9241 22799"/>
    <n v="181500"/>
    <x v="98"/>
    <s v="PRORROGA CONTRATO OCIO ALTERNATIVO, VALLANOCHE,VALLATARDE"/>
    <s v="220"/>
    <s v="VALLADOLID"/>
    <s v="VALLADOLID"/>
    <x v="0"/>
    <s v="PrAbier - Procedimiento Abierto"/>
    <s v="MultiC - MultiCriterio"/>
    <x v="0"/>
    <x v="0"/>
    <s v="2"/>
    <s v="2. Gastos corrientes en bienes y servicios"/>
    <s v="03"/>
    <x v="2"/>
    <s v="9241"/>
    <s v="9241. Participación ciudadana"/>
    <s v="22"/>
    <s v="22799"/>
  </r>
  <r>
    <n v="220199000443"/>
    <s v="AD"/>
    <d v="2020-01-02T00:00:00"/>
    <n v="22020000742"/>
    <s v="2020 03 9241 22799"/>
    <n v="145263.67999999999"/>
    <x v="99"/>
    <s v="ASISTENCIA TÉCNICA ESPECTÁCULOS Y MANTENIMIENTO EQUIPAMIENTO AUDIOVISUAL DE CENTROS CÍVICOS Y MUNICIPALES"/>
    <s v="220"/>
    <s v="VALLADOLID"/>
    <s v="VALLADOLID"/>
    <x v="0"/>
    <s v="PrAbier - Procedimiento Abierto"/>
    <s v="MultiC - MultiCriterio"/>
    <x v="0"/>
    <x v="0"/>
    <s v="2"/>
    <s v="2. Gastos corrientes en bienes y servicios"/>
    <s v="03"/>
    <x v="2"/>
    <s v="9241"/>
    <s v="9241. Participación ciudadana"/>
    <s v="22"/>
    <s v="22799"/>
  </r>
  <r>
    <n v="220190030771"/>
    <s v="AD"/>
    <d v="2020-03-18T00:00:00"/>
    <n v="22019004358"/>
    <s v="2020 03 9241 632"/>
    <n v="128111.34"/>
    <x v="100"/>
    <s v="MANTENIMIENTO EDIFICIOS (CONTRATO CENTRALIZADO) PARTICIPACION CIUDADANA"/>
    <s v="220"/>
    <s v="MADRID"/>
    <s v="MADRID"/>
    <x v="0"/>
    <s v="PrAbier - Procedimiento Abierto"/>
    <s v="UniC - Único Criterio"/>
    <x v="0"/>
    <x v="0"/>
    <s v="6"/>
    <s v="6. Inversiones reales"/>
    <s v="03"/>
    <x v="2"/>
    <s v="9241"/>
    <s v="9241. Participación ciudadana"/>
    <s v="63"/>
    <s v="632"/>
  </r>
  <r>
    <n v="220199000539"/>
    <s v="AD"/>
    <d v="2020-01-02T00:00:00"/>
    <n v="22020001065"/>
    <s v="2020 03 9241 22701"/>
    <n v="111454.6"/>
    <x v="101"/>
    <s v="PRORROGA CONTRATO CELADURIA LOTE 1"/>
    <s v="220"/>
    <s v="VALLADOLID"/>
    <s v="VALLADOLID"/>
    <x v="0"/>
    <s v="PrAbier - Procedimiento Abierto"/>
    <s v="MultiC - MultiCriterio"/>
    <x v="0"/>
    <x v="0"/>
    <s v="2"/>
    <s v="2. Gastos corrientes en bienes y servicios"/>
    <s v="03"/>
    <x v="2"/>
    <s v="9241"/>
    <s v="9241. Participación ciudadana"/>
    <s v="22"/>
    <s v="22701"/>
  </r>
  <r>
    <n v="220190038338"/>
    <s v="AD"/>
    <d v="2020-03-18T00:00:00"/>
    <n v="22019003649"/>
    <s v="2020 03 9241 632"/>
    <n v="43665.77"/>
    <x v="102"/>
    <s v="REFORMA DE ASEOS CC DELICIAS"/>
    <s v="220"/>
    <s v="MEDINA DEL CAMPO"/>
    <s v="VALLADOLID"/>
    <x v="3"/>
    <s v="PrAbier - Procedimiento Abierto"/>
    <s v="MultiC - MultiCriterio"/>
    <x v="0"/>
    <x v="0"/>
    <s v="6"/>
    <s v="6. Inversiones reales"/>
    <s v="03"/>
    <x v="2"/>
    <s v="9241"/>
    <s v="9241. Participación ciudadana"/>
    <s v="63"/>
    <s v="632"/>
  </r>
  <r>
    <n v="220190049256"/>
    <s v="AD"/>
    <d v="2020-03-18T00:00:00"/>
    <n v="22019003546"/>
    <s v="2020 03 9241 632"/>
    <n v="32025.93"/>
    <x v="103"/>
    <s v="OBRAS ACONDICIONAMIENTO Y MODERNIZACIÓN CM PINAR DE ANTEQUERA"/>
    <s v="220"/>
    <s v="SIMANCAS"/>
    <s v="VALLADOLID"/>
    <x v="3"/>
    <s v="PrAbier - Procedimiento Abierto"/>
    <s v="MultiC - MultiCriterio"/>
    <x v="0"/>
    <x v="0"/>
    <s v="6"/>
    <s v="6. Inversiones reales"/>
    <s v="03"/>
    <x v="2"/>
    <s v="9241"/>
    <s v="9241. Participación ciudadana"/>
    <s v="63"/>
    <s v="632"/>
  </r>
  <r>
    <n v="220190056375"/>
    <s v="AD"/>
    <d v="2020-03-18T00:00:00"/>
    <n v="22019006757"/>
    <s v="2020 03 9333 632"/>
    <n v="58007.48"/>
    <x v="102"/>
    <s v="OBRA REHABILITACIÓN ANTIGUA ESCUELA DE LA OVERUELA"/>
    <s v="220"/>
    <s v="MEDINA DEL CAMPO"/>
    <s v="VALLADOLID"/>
    <x v="3"/>
    <s v="PrAbier - Procedimiento Abierto"/>
    <s v="MultiC - MultiCriterio"/>
    <x v="0"/>
    <x v="0"/>
    <s v="6"/>
    <s v="6. Inversiones reales"/>
    <s v="03"/>
    <x v="2"/>
    <s v="9333"/>
    <s v="9333. Patrimonio I.F.S. Area 03"/>
    <s v="63"/>
    <s v="632"/>
  </r>
  <r>
    <n v="220199000053"/>
    <s v="AD"/>
    <d v="2020-01-02T00:00:00"/>
    <n v="22020000575"/>
    <s v="2020 03 9241 22799"/>
    <n v="34122"/>
    <x v="104"/>
    <s v="PRÓRROGA CONTRATO ACTIVIDADES POBLACIÓN INFANTIL Y ADOLESCENTE EN PERÍODOS VACACIONALES"/>
    <s v="220"/>
    <s v="ARROYO DE LA ENCOMIENDA"/>
    <s v="VALLADOLID"/>
    <x v="0"/>
    <s v="PrAbier - Procedimiento Abierto"/>
    <s v="MultiC - MultiCriterio"/>
    <x v="0"/>
    <x v="0"/>
    <s v="2"/>
    <s v="2. Gastos corrientes en bienes y servicios"/>
    <s v="03"/>
    <x v="2"/>
    <s v="9241"/>
    <s v="9241. Participación ciudadana"/>
    <s v="22"/>
    <s v="22799"/>
  </r>
  <r>
    <n v="220199000540"/>
    <s v="AD"/>
    <d v="2020-01-02T00:00:00"/>
    <n v="22020001066"/>
    <s v="2020 03 9241 22701"/>
    <n v="31584.63"/>
    <x v="101"/>
    <s v="PRORROGA CONTRATO CELADURIA LOTE 2"/>
    <s v="220"/>
    <s v="VALLADOLID"/>
    <s v="VALLADOLID"/>
    <x v="0"/>
    <s v="PrAbier - Procedimiento Abierto"/>
    <s v="MultiC - MultiCriterio"/>
    <x v="0"/>
    <x v="0"/>
    <s v="2"/>
    <s v="2. Gastos corrientes en bienes y servicios"/>
    <s v="03"/>
    <x v="2"/>
    <s v="9241"/>
    <s v="9241. Participación ciudadana"/>
    <s v="22"/>
    <s v="22701"/>
  </r>
  <r>
    <n v="220199000591"/>
    <s v="AD"/>
    <d v="2020-01-02T00:00:00"/>
    <n v="22020000883"/>
    <s v="2020 03 9241 213"/>
    <n v="22494.73"/>
    <x v="68"/>
    <s v="PRÓRROGA CONTRATO MANTENIMIENTO ALARMAS. LOTE 7"/>
    <s v="220"/>
    <s v="VALLADOLID"/>
    <s v="VALLADOLID"/>
    <x v="0"/>
    <s v="PrAbier - Procedimiento Abierto"/>
    <s v="UniC - Único Criterio"/>
    <x v="0"/>
    <x v="0"/>
    <s v="2"/>
    <s v="2. Gastos corrientes en bienes y servicios"/>
    <s v="03"/>
    <x v="2"/>
    <s v="9241"/>
    <s v="9241. Participación ciudadana"/>
    <s v="21"/>
    <s v="213"/>
  </r>
  <r>
    <n v="220199000586"/>
    <s v="AD"/>
    <d v="2020-01-02T00:00:00"/>
    <n v="22020001082"/>
    <s v="2020 03 9241 213"/>
    <n v="16030.87"/>
    <x v="74"/>
    <s v="PRÓRROGA CONTRATO MANTENIMIENTO CALEFACCIÓN, CLIMATIZACIÓN. LOTE 1"/>
    <s v="220"/>
    <s v="VALLADOLID"/>
    <s v="MADRID"/>
    <x v="0"/>
    <s v="PrAbier - Procedimiento Abierto"/>
    <s v="UniC - Único Criterio"/>
    <x v="0"/>
    <x v="0"/>
    <s v="2"/>
    <s v="2. Gastos corrientes en bienes y servicios"/>
    <s v="03"/>
    <x v="2"/>
    <s v="9241"/>
    <s v="9241. Participación ciudadana"/>
    <s v="21"/>
    <s v="213"/>
  </r>
  <r>
    <n v="220199000152"/>
    <s v="AD"/>
    <d v="2020-01-02T00:00:00"/>
    <n v="22020000604"/>
    <s v="2020 03 9241 22200"/>
    <n v="20561.900000000001"/>
    <x v="105"/>
    <s v="PRÓRROGA SERVICIOS DE TELEFONÍA FIJA Y MÓVIL DEL CENTRO DE PARTICIPACIÓN CIUDADANA"/>
    <s v="220"/>
    <s v="MADRID"/>
    <s v="MADRID"/>
    <x v="2"/>
    <s v="PrAbier - Procedimiento Abierto"/>
    <s v="MultiC - MultiCriterio"/>
    <x v="0"/>
    <x v="0"/>
    <s v="2"/>
    <s v="2. Gastos corrientes en bienes y servicios"/>
    <s v="03"/>
    <x v="2"/>
    <s v="9241"/>
    <s v="9241. Participación ciudadana"/>
    <s v="22"/>
    <s v="22200"/>
  </r>
  <r>
    <n v="220200008065"/>
    <s v="AD"/>
    <d v="2020-03-19T00:00:00"/>
    <n v="22020002002"/>
    <s v="2020 03 9241 22799"/>
    <n v="12793.28"/>
    <x v="106"/>
    <s v="PRORROGA SERVICIO ASESORAMIENTO PRESUPUESTOS PARTICIPATIVOS"/>
    <s v="220"/>
    <s v="VALLADOLID"/>
    <s v="VALLADOLID"/>
    <x v="0"/>
    <s v="PrAbier - Procedimiento Abierto"/>
    <s v="MultiC - MultiCriterio"/>
    <x v="0"/>
    <x v="0"/>
    <s v="2"/>
    <s v="2. Gastos corrientes en bienes y servicios"/>
    <s v="03"/>
    <x v="2"/>
    <s v="9241"/>
    <s v="9241. Participación ciudadana"/>
    <s v="22"/>
    <s v="22799"/>
  </r>
  <r>
    <n v="220199000426"/>
    <s v="AD"/>
    <d v="2020-01-02T00:00:00"/>
    <n v="22020000741"/>
    <s v="2020 03 9241 22104"/>
    <n v="7918.78"/>
    <x v="17"/>
    <s v="VESTUARIO. LOTE 1: 3.868,90 EUROS; LOTE 2 4.049,88 EUROS"/>
    <s v="220"/>
    <s v="VALLADOLID"/>
    <s v="VALLADOLID"/>
    <x v="2"/>
    <s v="PrAbier - Procedimiento Abierto"/>
    <s v="MultiC - MultiCriterio"/>
    <x v="0"/>
    <x v="0"/>
    <s v="2"/>
    <s v="2. Gastos corrientes en bienes y servicios"/>
    <s v="03"/>
    <x v="2"/>
    <s v="9241"/>
    <s v="9241. Participación ciudadana"/>
    <s v="22"/>
    <s v="22104"/>
  </r>
  <r>
    <n v="220200001033"/>
    <s v="AD"/>
    <d v="2020-02-10T00:00:00"/>
    <n v="22020001721"/>
    <s v="2020 03 9241 22609"/>
    <n v="800"/>
    <x v="107"/>
    <s v="CC PILARICA. ACTUACIÓN, AY, QUE LLORA LA PRINCESA. CC ZONA SUR.. LOS NOVIOS DE LA RATITA PRESUMIDA.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1034"/>
    <s v="AD"/>
    <d v="2020-02-10T00:00:00"/>
    <n v="22020001722"/>
    <s v="2020 03 9241 22609"/>
    <n v="400"/>
    <x v="108"/>
    <s v="CONCIERTO CC JOSE LUIS MOSQUERA.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1035"/>
    <s v="AD"/>
    <d v="2020-02-10T00:00:00"/>
    <n v="22020001723"/>
    <s v="2020 03 9241 22609"/>
    <n v="600"/>
    <x v="109"/>
    <s v="ANIMACIÓN DE CIRCO, LA LUZ DE LAS DELICIAS, PROGRAMACIÓN TOCANDO LOS BARRIOS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1038"/>
    <s v="AD"/>
    <d v="2020-02-10T00:00:00"/>
    <n v="22020001727"/>
    <s v="2020 03 9241 22609"/>
    <n v="400"/>
    <x v="110"/>
    <s v="REPRESENTACIÓN OBRA TEATRAL CENTRO CIVICO CANAL DE CASTILLA."/>
    <s v="220"/>
    <s v="BOECILLO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1039"/>
    <s v="AD"/>
    <d v="2020-02-10T00:00:00"/>
    <n v="22020001728"/>
    <s v="2020 03 9241 22609"/>
    <n v="400"/>
    <x v="111"/>
    <s v="ACTUACIONES INFANTILES CENTROS CÍVICOS, UNA DE PIRATAS, CC PUENTE DUERO.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1068"/>
    <s v="AD"/>
    <d v="2020-02-10T00:00:00"/>
    <n v="22020001707"/>
    <s v="2020 03 9241 22609"/>
    <n v="400"/>
    <x v="112"/>
    <s v="ACTUACIÓN FÁBULAS DE LA INDIA . CC RONDILLA.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1069"/>
    <s v="AD"/>
    <d v="2020-02-10T00:00:00"/>
    <n v="22020001708"/>
    <s v="2020 03 9241 22609"/>
    <n v="400"/>
    <x v="113"/>
    <s v="ACTUACIÓN TEATRO INFANTIL. CC JOSE MARIA LUELMO.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1071"/>
    <s v="AD"/>
    <d v="2020-02-10T00:00:00"/>
    <n v="22020001710"/>
    <s v="2020 03 9241 22609"/>
    <n v="484"/>
    <x v="114"/>
    <s v="REPRESENTACIÓN DEL ESPECTÁCULO BICIRCO DE 28 DE DICIEMBRE. CC J.L. MOSQUERA."/>
    <s v="220"/>
    <s v="ARROYO DE LA ENCOMIENDA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1072"/>
    <s v="AD"/>
    <d v="2020-02-10T00:00:00"/>
    <n v="22020001711"/>
    <s v="2020 03 9241 22609"/>
    <n v="484"/>
    <x v="115"/>
    <s v="ACTUACIÓN CANCIONES ANIMADAS EN CC ZONA SUR.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1073"/>
    <s v="AD"/>
    <d v="2020-02-10T00:00:00"/>
    <n v="22020001712"/>
    <s v="2020 03 9241 22609"/>
    <n v="440"/>
    <x v="116"/>
    <s v="COLABORACIÓN MENUDO FIN DE SEMANA.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1076"/>
    <s v="AD"/>
    <d v="2020-02-10T00:00:00"/>
    <n v="22020001716"/>
    <s v="2020 03 9241 22609"/>
    <n v="1452"/>
    <x v="117"/>
    <s v="REPRESENTACION TEATRAL INFANTIL, LAS AVENTURAS DE COLON, CASA CUNA."/>
    <s v="220"/>
    <s v="PEÑARANDA DE BRACAMONTE"/>
    <s v="SALAMANCA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6437"/>
    <s v="D"/>
    <d v="2020-03-13T00:00:00"/>
    <n v="22020001353"/>
    <s v="2020 03 9241 212"/>
    <n v="476.91"/>
    <x v="118"/>
    <s v="FERNO TRIVEL - C.C. ZONA ESTE // CLIMALIT 4/6/4 (1470X650) - C.C. ESGUEVA"/>
    <s v="300"/>
    <s v="ZARATAN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2"/>
  </r>
  <r>
    <n v="220200001077"/>
    <s v="AD"/>
    <d v="2020-02-10T00:00:00"/>
    <n v="22020001717"/>
    <s v="2020 03 9241 22609"/>
    <n v="484"/>
    <x v="119"/>
    <s v="ACTUACIÓN PARQUESOL."/>
    <s v="220"/>
    <s v="ARANDA DE DUERO"/>
    <s v="BURGOS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1078"/>
    <s v="AD"/>
    <d v="2020-02-10T00:00:00"/>
    <n v="22020001718"/>
    <s v="2020 03 9241 22609"/>
    <n v="400"/>
    <x v="111"/>
    <s v="ACTUACIONES INFANTILES. OBRA, UNA DE PIRATAS. CC LA OVERUELA.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1079"/>
    <s v="AD"/>
    <d v="2020-02-10T00:00:00"/>
    <n v="22020001719"/>
    <s v="2020 03 9241 22609"/>
    <n v="484"/>
    <x v="120"/>
    <s v="ACTUACIÓN DE MAGIA EN CM PINAR DE ANTEQUERA.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1080"/>
    <s v="AD"/>
    <d v="2020-02-10T00:00:00"/>
    <n v="22020001720"/>
    <s v="2020 03 9241 22609"/>
    <n v="800"/>
    <x v="121"/>
    <s v="CAPERUCITA EN CC DELICIAS, PETER PAN CC RONDILLA.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199000588"/>
    <s v="AD"/>
    <d v="2020-01-02T00:00:00"/>
    <n v="22020001084"/>
    <s v="2020 03 9241 213"/>
    <n v="7092.2"/>
    <x v="61"/>
    <s v="CONTRATO MANTENIMIENTO ASCENSORES. LOTE 3"/>
    <s v="220"/>
    <s v="VALLADOLID"/>
    <s v="VALLADOLID"/>
    <x v="0"/>
    <s v="PrAbier - Procedimiento Abierto"/>
    <s v="UniC - Único Criterio"/>
    <x v="0"/>
    <x v="0"/>
    <s v="2"/>
    <s v="2. Gastos corrientes en bienes y servicios"/>
    <s v="03"/>
    <x v="2"/>
    <s v="9241"/>
    <s v="9241. Participación ciudadana"/>
    <s v="21"/>
    <s v="213"/>
  </r>
  <r>
    <n v="220200009946"/>
    <s v="D"/>
    <d v="2020-03-30T00:00:00"/>
    <n v="22020001353"/>
    <s v="2020 03 9241 212"/>
    <n v="281.82"/>
    <x v="118"/>
    <s v="ESPEJO 5MM C/P (1803X1200) - C.C. CASA CUNA"/>
    <s v="300"/>
    <s v="ZARATAN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2"/>
  </r>
  <r>
    <n v="220199000587"/>
    <s v="AD"/>
    <d v="2020-01-02T00:00:00"/>
    <n v="22020001083"/>
    <s v="2020 03 9241 213"/>
    <n v="2687.71"/>
    <x v="76"/>
    <s v="PRÓRROGA CONTRATO MANTENIMIENTO GRUPOS ELECTRÓGENOS. LOTE 2"/>
    <s v="220"/>
    <s v="MADRID"/>
    <s v="MADRID"/>
    <x v="0"/>
    <s v="PrAbier - Procedimiento Abierto"/>
    <s v="UniC - Único Criterio"/>
    <x v="0"/>
    <x v="0"/>
    <s v="2"/>
    <s v="2. Gastos corrientes en bienes y servicios"/>
    <s v="03"/>
    <x v="2"/>
    <s v="9241"/>
    <s v="9241. Participación ciudadana"/>
    <s v="21"/>
    <s v="213"/>
  </r>
  <r>
    <n v="220199000589"/>
    <s v="AD"/>
    <d v="2020-01-02T00:00:00"/>
    <n v="22020001085"/>
    <s v="2020 03 9241 213"/>
    <n v="2497"/>
    <x v="122"/>
    <s v="PRÓRROGA CONTRATO MANTENIMIENTO EXTINTORES Y SISTEMAS CONTRA INCENDIO. LOTE 4"/>
    <s v="220"/>
    <s v="ZARATAN"/>
    <s v="VALLADOLID"/>
    <x v="0"/>
    <s v="PrAbier - Procedimiento Abierto"/>
    <s v="UniC - Único Criterio"/>
    <x v="0"/>
    <x v="0"/>
    <s v="2"/>
    <s v="2. Gastos corrientes en bienes y servicios"/>
    <s v="03"/>
    <x v="2"/>
    <s v="9241"/>
    <s v="9241. Participación ciudadana"/>
    <s v="21"/>
    <s v="213"/>
  </r>
  <r>
    <n v="220199000590"/>
    <s v="AD"/>
    <d v="2020-01-02T00:00:00"/>
    <n v="22020000882"/>
    <s v="2020 03 9241 22700"/>
    <n v="3280.42"/>
    <x v="123"/>
    <s v="PRÓRROGA CONTRATO MANTENIMIENTO CONTROL DE PLAGAS. LOTE 6"/>
    <s v="220"/>
    <s v="VALLADOLID"/>
    <s v="VALLADOLID"/>
    <x v="0"/>
    <s v="PrAbier - Procedimiento Abierto"/>
    <s v="UniC - Único Criterio"/>
    <x v="0"/>
    <x v="0"/>
    <s v="2"/>
    <s v="2. Gastos corrientes en bienes y servicios"/>
    <s v="03"/>
    <x v="2"/>
    <s v="9241"/>
    <s v="9241. Participación ciudadana"/>
    <s v="22"/>
    <s v="22700"/>
  </r>
  <r>
    <n v="220190048155"/>
    <s v="AD"/>
    <d v="2020-03-18T00:00:00"/>
    <n v="22019007342"/>
    <s v="2020 03 9333 632"/>
    <n v="1500.98"/>
    <x v="124"/>
    <s v="CONTROL CALIDAD OBRA REHABILITACIÓN ANTIGUA ESCUELA DE LA OVERUELA"/>
    <s v="220"/>
    <s v="ZARATÁN"/>
    <s v="VALLADOLID"/>
    <x v="0"/>
    <s v="PrAbier - Procedimiento Abierto"/>
    <s v="UniC - Único Criterio"/>
    <x v="0"/>
    <x v="0"/>
    <s v="6"/>
    <s v="6. Inversiones reales"/>
    <s v="03"/>
    <x v="2"/>
    <s v="9333"/>
    <s v="9333. Patrimonio I.F.S. Area 03"/>
    <s v="63"/>
    <s v="632"/>
  </r>
  <r>
    <n v="220200006432"/>
    <s v="D"/>
    <d v="2020-03-13T00:00:00"/>
    <n v="22020001353"/>
    <s v="2020 03 9241 212"/>
    <n v="189.51"/>
    <x v="118"/>
    <s v="ESPEJO 3MM C/P (1750X1065) - CENTRO MUNICIPAL PUENTE DUERO"/>
    <s v="300"/>
    <s v="ZARATAN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2"/>
  </r>
  <r>
    <n v="220200006434"/>
    <s v="D"/>
    <d v="2020-03-13T00:00:00"/>
    <n v="22020001353"/>
    <s v="2020 03 9241 212"/>
    <n v="104.58"/>
    <x v="118"/>
    <s v="ARMADO (623X555) / ARMADO (885X550) - C.I.C. CONDE ANSUAREZ"/>
    <s v="300"/>
    <s v="ZARATAN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2"/>
  </r>
  <r>
    <n v="220200006423"/>
    <s v="D"/>
    <d v="2020-03-13T00:00:00"/>
    <n v="22020001353"/>
    <s v="2020 03 9241 212"/>
    <n v="310.18"/>
    <x v="73"/>
    <s v="COPIA LLAVE SEGURIDAD (9) / COPIA LLAVE SEGURIDAD AGA (9) / COPIA LLAVE SEGURIDAD TUBULA(9)/LLAVES MECANIZADAS ACERO(9)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2"/>
  </r>
  <r>
    <n v="220200006401"/>
    <s v="D"/>
    <d v="2020-03-13T00:00:00"/>
    <n v="22020001353"/>
    <s v="2020 03 9241 212"/>
    <n v="205.52"/>
    <x v="73"/>
    <s v="SUMINISTRO CON DESTINO: C. C. ZONA SUR / MANILLA (0,50) //// DESTINO. C.C ZONA José Mª Luelmo/Escalera Tijera (1)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2"/>
  </r>
  <r>
    <n v="220200006387"/>
    <s v="D"/>
    <d v="2020-03-13T00:00:00"/>
    <n v="22020001353"/>
    <s v="2020 03 9241 212"/>
    <n v="185.48"/>
    <x v="73"/>
    <s v="CC CANAL DE CASTILLA - CANDADO IFAM LAT.K-  20 NÂº 345 (25 UNIDADES)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2"/>
  </r>
  <r>
    <n v="220200009960"/>
    <s v="D"/>
    <d v="2020-03-30T00:00:00"/>
    <n v="22020001353"/>
    <s v="2020 03 9241 212"/>
    <n v="45.3"/>
    <x v="73"/>
    <s v="DESTINO: CENTRO CIVICO JOSE MARIA LUELMO / CERRADURA AGA REF.135  C-40 (6 UNIDADES)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2"/>
  </r>
  <r>
    <n v="220200010076"/>
    <s v="D"/>
    <d v="2020-03-30T00:00:00"/>
    <n v="22020001353"/>
    <s v="2020 03 9241 212"/>
    <n v="378.03"/>
    <x v="80"/>
    <s v="SUMINISTROS CENTROS CÍVICOS PARQUESOL/ PILARICA/ DELICIAS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2"/>
  </r>
  <r>
    <n v="220200006419"/>
    <s v="D"/>
    <d v="2020-03-13T00:00:00"/>
    <n v="22020001353"/>
    <s v="2020 03 9241 212"/>
    <n v="181.42"/>
    <x v="80"/>
    <s v="C.I.C. CONDE ANSUREZ  Y C.C. ESGUEVA / ADORNOS NAVIDAD/ PORTAETIQUETAS LLAVERO / GANCHO / ACEITE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2"/>
  </r>
  <r>
    <n v="220200006405"/>
    <s v="D"/>
    <d v="2020-03-13T00:00:00"/>
    <n v="22020001353"/>
    <s v="2020 03 9241 212"/>
    <n v="95.65"/>
    <x v="80"/>
    <s v="SUMINISTROS VARIOS PARA:  C.C. PARQUESOL Y C.C. JOSE MARÍA LUELMO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2"/>
  </r>
  <r>
    <n v="220200006421"/>
    <s v="D"/>
    <d v="2020-03-13T00:00:00"/>
    <n v="22020001353"/>
    <s v="2020 03 9241 212"/>
    <n v="424.46"/>
    <x v="125"/>
    <s v="TARIMA KRONO CLEAR WATER OAK / TERMOCEL / PLETINA ACERO INOX // ASOCIACIÓN VECINOS BAILARIN VICENTE ESCUDERO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2"/>
  </r>
  <r>
    <n v="220200006385"/>
    <s v="D"/>
    <d v="2020-03-13T00:00:00"/>
    <n v="22020001353"/>
    <s v="2020 03 9241 212"/>
    <n v="20.92"/>
    <x v="126"/>
    <s v="SUMIDERO HIERRO FUNDIDO 300 X 300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2"/>
  </r>
  <r>
    <n v="220200006367"/>
    <s v="D"/>
    <d v="2020-03-13T00:00:00"/>
    <n v="22020001353"/>
    <s v="2020 03 9241 212"/>
    <n v="13.95"/>
    <x v="126"/>
    <s v="TUBO REDONDO 1,5 ML. D.100 / CODO REDONDO 45º Ø 100 / ADHESIVO PVC &quot;&quot;EVACUACION&quot;&quot; 250 CC. PINCEL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2"/>
  </r>
  <r>
    <n v="220199000005"/>
    <s v="AD"/>
    <d v="2020-01-02T00:00:00"/>
    <n v="22020000088"/>
    <s v="2020 03 9241 203"/>
    <n v="1000"/>
    <x v="34"/>
    <s v="PRÓRROGA ALQUILER Y MANTENIMIENTO FOTOCOPIADORAS PARTICIPACIÓN CIUDADANA"/>
    <s v="220"/>
    <s v="ALCOBENDAS"/>
    <s v="MADRID"/>
    <x v="0"/>
    <s v="PrAbier - Procedimiento Abierto"/>
    <s v="UniC - Único Criterio"/>
    <x v="0"/>
    <x v="0"/>
    <s v="2"/>
    <s v="2. Gastos corrientes en bienes y servicios"/>
    <s v="03"/>
    <x v="2"/>
    <s v="9241"/>
    <s v="9241. Participación ciudadana"/>
    <s v="20"/>
    <s v="203"/>
  </r>
  <r>
    <n v="220200002271"/>
    <s v="AD"/>
    <d v="2020-02-24T00:00:00"/>
    <n v="22020002048"/>
    <s v="2020 03 9241 22602"/>
    <n v="2880"/>
    <x v="127"/>
    <s v="PUBLICIDAD EXPOSICIONES 2020"/>
    <s v="220"/>
    <s v="LA VALCUEVA"/>
    <s v="LEON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2"/>
  </r>
  <r>
    <n v="220200002272"/>
    <s v="AD"/>
    <d v="2020-02-24T00:00:00"/>
    <n v="22020002050"/>
    <s v="2020 03 9241 22602"/>
    <n v="1905.85"/>
    <x v="128"/>
    <s v="PUBLICIDAD MUESTRAS 2020 TEATRO VECINAL Y CULTURA TRADICIONAL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2"/>
  </r>
  <r>
    <n v="220190030999"/>
    <s v="AD"/>
    <d v="2020-03-18T00:00:00"/>
    <n v="22019003548"/>
    <s v="2020 03 9241 632"/>
    <n v="761"/>
    <x v="124"/>
    <s v="C. CALIDAD ACONDICIONAMIENTO Y MODERNIZACIÓN CM PINAR DE ANTEQUERA"/>
    <s v="220"/>
    <s v="ZARATÁN"/>
    <s v="VALLADOLID"/>
    <x v="0"/>
    <s v="PrAbier - Procedimiento Abierto"/>
    <s v="MultiC - MultiCriterio"/>
    <x v="0"/>
    <x v="0"/>
    <s v="6"/>
    <s v="6. Inversiones reales"/>
    <s v="03"/>
    <x v="2"/>
    <s v="9241"/>
    <s v="9241. Participación ciudadana"/>
    <s v="63"/>
    <s v="632"/>
  </r>
  <r>
    <n v="220200006383"/>
    <s v="D"/>
    <d v="2020-03-13T00:00:00"/>
    <n v="22020001353"/>
    <s v="2020 03 9241 212"/>
    <n v="7.25"/>
    <x v="126"/>
    <s v="VALV.FREGADERO C/REBOSADERO 70-1 1/2&quot;&quot; 40 / ALARGADERA UNA BOCA HEMBRA 1 1/2&quot;&quot; T.40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2"/>
  </r>
  <r>
    <n v="220200006440"/>
    <s v="D"/>
    <d v="2020-03-13T00:00:00"/>
    <n v="22020001353"/>
    <s v="2020 03 9241 212"/>
    <n v="745.11"/>
    <x v="47"/>
    <s v="SUMINISTROS FONTANERIA PARA CENTROS CÍVICOS"/>
    <s v="300"/>
    <s v="VALDELAFUENTE"/>
    <s v="LEON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2"/>
  </r>
  <r>
    <n v="220200006403"/>
    <s v="D"/>
    <d v="2020-03-13T00:00:00"/>
    <n v="22020001353"/>
    <s v="2020 03 9241 212"/>
    <n v="343.46"/>
    <x v="47"/>
    <s v="SUMINISTROS FONTANERIA (CC BAILARÍN VICENTE ESCUDER / CEAS CENTRO)"/>
    <s v="300"/>
    <s v="VALDELAFUENTE"/>
    <s v="LEON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2"/>
  </r>
  <r>
    <n v="220199000585"/>
    <s v="AD"/>
    <d v="2020-01-02T00:00:00"/>
    <n v="22020001081"/>
    <s v="2020 03 9241 22700"/>
    <n v="13256.44"/>
    <x v="40"/>
    <s v="CONTRATO MANTENIMIENTO LIMPIEZA ZONAS VERDES, JARDINERÍA. LOTE 5"/>
    <s v="220"/>
    <s v="VALLADOLID"/>
    <s v="VALLADOLID"/>
    <x v="0"/>
    <s v="PrAbier - Procedimiento Abierto"/>
    <s v="UniC - Único Criterio"/>
    <x v="0"/>
    <x v="0"/>
    <s v="2"/>
    <s v="2. Gastos corrientes en bienes y servicios"/>
    <s v="03"/>
    <x v="2"/>
    <s v="9241"/>
    <s v="9241. Participación ciudadana"/>
    <s v="22"/>
    <s v="22700"/>
  </r>
  <r>
    <n v="220200006379"/>
    <s v="D"/>
    <d v="2020-03-13T00:00:00"/>
    <n v="22020001353"/>
    <s v="2020 03 9241 212"/>
    <n v="160.06"/>
    <x v="47"/>
    <s v="SUMINISTROS FONTANERIA - C.C DELICIAS, C.C EL EMPECINADO, C.C CAMPILLO"/>
    <s v="300"/>
    <s v="VALDELAFUENTE"/>
    <s v="LEON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2"/>
  </r>
  <r>
    <n v="220200006381"/>
    <s v="D"/>
    <d v="2020-03-13T00:00:00"/>
    <n v="22020001353"/>
    <s v="2020 03 9241 212"/>
    <n v="98.8"/>
    <x v="47"/>
    <s v="CC ZONA ESTE - ORKLI-LLAVE TERMOSTAT/ JUNTA AMIANTO RADIADOR/ PRESTO CABEZA URINARIO/ PRESTO PISTÓN"/>
    <s v="300"/>
    <s v="VALDELAFUENTE"/>
    <s v="LEON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2"/>
  </r>
  <r>
    <n v="220190031002"/>
    <s v="AD"/>
    <d v="2020-03-18T00:00:00"/>
    <n v="22019003651"/>
    <s v="2020 03 9241 632"/>
    <n v="543.24"/>
    <x v="124"/>
    <s v="CONTROL CALIDAD REFORMA DE ASEOS CC DELICIAS"/>
    <s v="220"/>
    <s v="ZARATÁN"/>
    <s v="VALLADOLID"/>
    <x v="0"/>
    <s v="PrAbier - Procedimiento Abierto"/>
    <s v="MultiC - MultiCriterio"/>
    <x v="0"/>
    <x v="0"/>
    <s v="6"/>
    <s v="6. Inversiones reales"/>
    <s v="03"/>
    <x v="2"/>
    <s v="9241"/>
    <s v="9241. Participación ciudadana"/>
    <s v="63"/>
    <s v="632"/>
  </r>
  <r>
    <n v="220200006389"/>
    <s v="D"/>
    <d v="2020-03-13T00:00:00"/>
    <n v="22020001354"/>
    <s v="2020 03 9241 213"/>
    <n v="267.95"/>
    <x v="58"/>
    <s v="REGLETA  OBO 74CE BL / LAMPARA LED PH  / TASA ECORAEE / ARO EMP //CC CASA CUNA-CC J.L.MOSQUERA. MARTIN LUTER.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06407"/>
    <s v="D"/>
    <d v="2020-03-13T00:00:00"/>
    <n v="22020001354"/>
    <s v="2020 03 9241 213"/>
    <n v="155.59"/>
    <x v="58"/>
    <s v="CALEFACT SYP TLS-501 220V / LAMPARA  PH PL-S / TASA ECORAEE / CONMUTADOR - CENTROS CÍVICOS DE PARTICIPACIÓN CIUDADANA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190048156"/>
    <s v="AD"/>
    <d v="2020-03-18T00:00:00"/>
    <n v="22019007343"/>
    <s v="2020 03 9333 632"/>
    <n v="277.35000000000002"/>
    <x v="129"/>
    <s v="SEGURIDAD Y SALUD OBRA REHABILITACIÓN ANTIGUA ESCUELA DE LA OVERUELA"/>
    <s v="220"/>
    <s v="MADRID"/>
    <s v="MADRID"/>
    <x v="0"/>
    <s v="PrAbier - Procedimiento Abierto"/>
    <s v="UniC - Único Criterio"/>
    <x v="0"/>
    <x v="0"/>
    <s v="6"/>
    <s v="6. Inversiones reales"/>
    <s v="03"/>
    <x v="2"/>
    <s v="9333"/>
    <s v="9333. Patrimonio I.F.S. Area 03"/>
    <s v="63"/>
    <s v="632"/>
  </r>
  <r>
    <n v="220200004255"/>
    <s v="AD"/>
    <d v="2020-03-06T00:00:00"/>
    <n v="22020002407"/>
    <s v="2020 03 9241 22699"/>
    <n v="120"/>
    <x v="130"/>
    <s v="FESTIVAL DE LA CANCIÓN SCOUTS GIMNASIO HUERTA DEL REY."/>
    <s v="220"/>
    <s v="VALLADOLID"/>
    <s v="VALLADOLID"/>
    <x v="1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99"/>
  </r>
  <r>
    <n v="220200004256"/>
    <s v="AD"/>
    <d v="2020-03-06T00:00:00"/>
    <n v="22020002408"/>
    <s v="2020 03 9241 212"/>
    <n v="112.41"/>
    <x v="83"/>
    <s v="MANTENIMIENTO DE PINTURA PARA PC. SAN BENITO."/>
    <s v="220"/>
    <s v="VALLADOLID"/>
    <s v="VALLADOLID"/>
    <x v="2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1"/>
    <s v="212"/>
  </r>
  <r>
    <n v="220200010072"/>
    <s v="D"/>
    <d v="2020-03-30T00:00:00"/>
    <n v="22020001354"/>
    <s v="2020 03 9241 213"/>
    <n v="108.75"/>
    <x v="58"/>
    <s v="SUMINISTROS ELÉCTRICOS - CENTROS CÍVICOS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06393"/>
    <s v="D"/>
    <d v="2020-03-13T00:00:00"/>
    <n v="22020001354"/>
    <s v="2020 03 9241 213"/>
    <n v="99.64"/>
    <x v="58"/>
    <s v="LAMPARA *PH PLC-26/840 2P G24D3 62100970 (30 UNIDADES) / TASA ECORAEE (30 UNIDADES) // C.C.J.M.LUENGO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06427"/>
    <s v="D"/>
    <d v="2020-03-13T00:00:00"/>
    <n v="22020001354"/>
    <s v="2020 03 9241 213"/>
    <n v="91.19"/>
    <x v="58"/>
    <s v="CEBADOR (25) / TUBO FLU *PH TLD NG (26) / TASA ECORAEE (26) / PANTALLA B.LED (1)// C.C.DELICIAS- C.C.ZONA SUR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08026"/>
    <s v="AD"/>
    <d v="2020-03-19T00:00:00"/>
    <n v="22020002510"/>
    <s v="2020 03 9241 22699"/>
    <n v="18149"/>
    <x v="131"/>
    <s v="MONTAJES Y TRANSPORTES DE ESCENARIOS, SILLAS Y MESAS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99"/>
  </r>
  <r>
    <n v="220200008858"/>
    <s v="AD"/>
    <d v="2020-03-20T00:00:00"/>
    <n v="22020002682"/>
    <s v="2020 03 9241 22609"/>
    <n v="1320"/>
    <x v="132"/>
    <s v="ACTUACIONES EN CENTROS CÍVICOS PROGRAMA MENUDO FIN DE SEMANA"/>
    <s v="220"/>
    <s v="BURGOS"/>
    <s v="BURGOS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8859"/>
    <s v="AD"/>
    <d v="2020-03-20T00:00:00"/>
    <n v="22020002683"/>
    <s v="2020 03 9241 22609"/>
    <n v="800"/>
    <x v="133"/>
    <s v="ACTUACIONES EN CENTROS CÍVICOS PROGRAMA MENUDO FIN DE SEMANA"/>
    <s v="220"/>
    <s v="LAGUNA DE DUERO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8860"/>
    <s v="AD"/>
    <d v="2020-03-20T00:00:00"/>
    <n v="22020002684"/>
    <s v="2020 03 9241 22609"/>
    <n v="450"/>
    <x v="134"/>
    <s v="ACTUACIÓN EN CM LA OVERUELA PROGRAMA MENUDO FIN DE SEMANA"/>
    <s v="220"/>
    <s v="ARROYO DE LA ENCOMIENDA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8861"/>
    <s v="AD"/>
    <d v="2020-03-20T00:00:00"/>
    <n v="22020002685"/>
    <s v="2020 03 9241 22609"/>
    <n v="484"/>
    <x v="135"/>
    <s v="ACTUACION EN CC CANAL DE CASTILLA PROGRAMA MENUDO FIN DE SEMANA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8862"/>
    <s v="AD"/>
    <d v="2020-03-20T00:00:00"/>
    <n v="22020002686"/>
    <s v="2020 03 9241 22609"/>
    <n v="880"/>
    <x v="136"/>
    <s v="ACTUACIONES EN CENTROS CÍVICOS PROGRAMA MENUDO FIN DE SEMANA"/>
    <s v="220"/>
    <s v="ARROYO DE LA ENCOMIENDA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8863"/>
    <s v="AD"/>
    <d v="2020-03-20T00:00:00"/>
    <n v="22020002687"/>
    <s v="2020 03 9241 22609"/>
    <n v="880"/>
    <x v="137"/>
    <s v="ACTUACIONES EN CENTROS CÍVICOS PROGRAMA MENUDO FIN DE SEMANA"/>
    <s v="220"/>
    <s v="CABEZON DE PISUERGA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8864"/>
    <s v="AD"/>
    <d v="2020-03-20T00:00:00"/>
    <n v="22020002688"/>
    <s v="2020 03 9241 22609"/>
    <n v="440"/>
    <x v="138"/>
    <s v="ACTUACION MAGIA EN CC JM LUELMO PROGRAMA MENUDO FIN DE SEMANA"/>
    <s v="220"/>
    <m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8865"/>
    <s v="AD"/>
    <d v="2020-03-20T00:00:00"/>
    <n v="22020002689"/>
    <s v="2020 03 9241 22609"/>
    <n v="440"/>
    <x v="139"/>
    <s v="ACTUACION CANTACUENTOS EN CC PROGRAMA MENUDO FIN DE SEMANA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8866"/>
    <s v="AD"/>
    <d v="2020-03-20T00:00:00"/>
    <n v="22020002691"/>
    <s v="2020 03 9241 22609"/>
    <n v="1452"/>
    <x v="115"/>
    <s v="ACTUACIONES EN CENTROS CÍVICOS PROGRAMA MENUDO FIN DE SEMANA Y CARNAVAL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8867"/>
    <s v="AD"/>
    <d v="2020-03-20T00:00:00"/>
    <n v="22020002692"/>
    <s v="2020 03 9241 22609"/>
    <n v="484"/>
    <x v="140"/>
    <s v="ACTUACION MAGIA EN CC JOSE LUIS MOSQUERA PROGRAMA MENUDO FIN DE SEMANA"/>
    <s v="220"/>
    <s v="MEDINA DEL CAMPO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8868"/>
    <s v="AD"/>
    <d v="2020-03-20T00:00:00"/>
    <n v="22020002693"/>
    <s v="2020 03 9241 22609"/>
    <n v="440"/>
    <x v="141"/>
    <s v="ACTUACION EN CC LA PILARICA PROGRAMA MENUDO FIN DE SEMANA"/>
    <s v="220"/>
    <s v="SEGOVIA"/>
    <s v="SEGOVIA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8869"/>
    <s v="AD"/>
    <d v="2020-03-20T00:00:00"/>
    <n v="22020002694"/>
    <s v="2020 03 9241 22609"/>
    <n v="484"/>
    <x v="142"/>
    <s v="ACTUACION EN CC J.M. LUELMO PROGRAMA MENUDO FIN DE SEMANA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8870"/>
    <s v="AD"/>
    <d v="2020-03-20T00:00:00"/>
    <n v="22020002696"/>
    <s v="2020 03 9241 22609"/>
    <n v="440"/>
    <x v="143"/>
    <s v="ACTUACION MIMO EN CC J.L. MOSQUERA PROGRAMA MENUDO FIN DE SEMANA"/>
    <s v="220"/>
    <s v="ALDEA DE SAN MIGUEL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8871"/>
    <s v="AD"/>
    <d v="2020-03-20T00:00:00"/>
    <n v="22020002697"/>
    <s v="2020 03 9241 22609"/>
    <n v="440"/>
    <x v="144"/>
    <s v="ACTUACION TITERES EN CC J.M. LUELMO PROGRAMA MENUDO FIN DE SEMANA"/>
    <s v="220"/>
    <s v="MADRID"/>
    <s v="MADR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8872"/>
    <s v="AD"/>
    <d v="2020-03-20T00:00:00"/>
    <n v="22020002698"/>
    <s v="2020 03 9241 22609"/>
    <n v="968"/>
    <x v="114"/>
    <s v="ACTUACIONES EN CENTROS CÍVICOS PROGRAMA MENUDO FIN DE SEMANA Y CARNAVAL"/>
    <s v="220"/>
    <s v="ARROYO DE LA ENCOMIENDA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6391"/>
    <s v="D"/>
    <d v="2020-03-13T00:00:00"/>
    <n v="22020001354"/>
    <s v="2020 03 9241 213"/>
    <n v="81.89"/>
    <x v="58"/>
    <s v="EMERGENCIA LEGRAN (1) / REGLETA (8) /  AV.MONASTERIO DEL P. / P.C. PTE DUERO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190031000"/>
    <s v="AD"/>
    <d v="2020-03-18T00:00:00"/>
    <n v="22019003549"/>
    <s v="2020 03 9241 632"/>
    <n v="104.72"/>
    <x v="129"/>
    <s v="SEG. Y SALUD ACONDICIONAMIENTO Y MODERNIZACIÓN CM PINAR DE ANTEQUERA"/>
    <s v="220"/>
    <s v="MADRID"/>
    <s v="MADRID"/>
    <x v="0"/>
    <s v="PrAbier - Procedimiento Abierto"/>
    <s v="MultiC - MultiCriterio"/>
    <x v="0"/>
    <x v="0"/>
    <s v="6"/>
    <s v="6. Inversiones reales"/>
    <s v="03"/>
    <x v="2"/>
    <s v="9241"/>
    <s v="9241. Participación ciudadana"/>
    <s v="63"/>
    <s v="632"/>
  </r>
  <r>
    <n v="220200006395"/>
    <s v="D"/>
    <d v="2020-03-13T00:00:00"/>
    <n v="22020001354"/>
    <s v="2020 03 9241 213"/>
    <n v="40.9"/>
    <x v="58"/>
    <s v="DETECTOR (1) / PORTALAMP. (10) / LAMPARA LED PH (10)/TASA(10) // C.C. J.L.MOSQUERA-CC CASA CUNA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10053"/>
    <s v="D"/>
    <d v="2020-03-30T00:00:00"/>
    <n v="22020001354"/>
    <s v="2020 03 9241 213"/>
    <n v="462.23"/>
    <x v="72"/>
    <s v="Pantalla estanca / Luminaria de superficie 50W-4000K / Luminaria de superficie 100W-4000K / Driver (ALBARÁN 28985)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09074"/>
    <s v="AD"/>
    <d v="2020-03-24T00:00:00"/>
    <n v="22020002867"/>
    <s v="2020 03 9241 22602"/>
    <n v="822.24"/>
    <x v="25"/>
    <s v="CARTELERÍA PROGRAMAS SERVICIO PARTICIPACIÓN CIUDADANA"/>
    <s v="220"/>
    <s v="VALLADOLID"/>
    <s v="VALLADOLID"/>
    <x v="2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2"/>
  </r>
  <r>
    <n v="220200009075"/>
    <s v="AD"/>
    <d v="2020-03-24T00:00:00"/>
    <n v="22020002868"/>
    <s v="2020 03 9241 213"/>
    <n v="67.64"/>
    <x v="68"/>
    <s v="SUMINISTRO DE LLAVES ELECTRÓNICAS CENTROS CÍVICOS"/>
    <s v="220"/>
    <s v="VALLADOLID"/>
    <s v="VALLADOLID"/>
    <x v="2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1"/>
    <s v="213"/>
  </r>
  <r>
    <n v="220200006399"/>
    <s v="D"/>
    <d v="2020-03-13T00:00:00"/>
    <n v="22020001354"/>
    <s v="2020 03 9241 213"/>
    <n v="294.62"/>
    <x v="72"/>
    <s v="PAR 30 LED MASTERLED Philips  9.5w=75w E27 2700K/25D (15 UNIDADES) / ECOTASA (ALB.28.374) - C.C CAMPILLO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09076"/>
    <s v="AD"/>
    <d v="2020-03-24T00:00:00"/>
    <n v="22020002869"/>
    <s v="2020 03 9241 213"/>
    <n v="93.92"/>
    <x v="122"/>
    <s v="SUMINISTRO E INSTALACION DE ELECTROIMAN CC JOSE LUIS MOSQUERA"/>
    <s v="220"/>
    <s v="ZARATAN"/>
    <s v="VALLADOLID"/>
    <x v="2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1"/>
    <s v="213"/>
  </r>
  <r>
    <n v="220200009077"/>
    <s v="AD"/>
    <d v="2020-03-24T00:00:00"/>
    <n v="22020002871"/>
    <s v="2020 03 9241 213"/>
    <n v="5099.4399999999996"/>
    <x v="74"/>
    <s v="REPARACIONES CENTROS CÍVICOS"/>
    <s v="220"/>
    <s v="VALLADOLID"/>
    <s v="MADR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1"/>
    <s v="213"/>
  </r>
  <r>
    <n v="220200009078"/>
    <s v="AD"/>
    <d v="2020-03-24T00:00:00"/>
    <n v="22020002873"/>
    <s v="2020 03 9241 212"/>
    <n v="105.9"/>
    <x v="83"/>
    <s v="SUMINISTRO BARNIZ SINTÉTICO Y DISOLVENTE TRABAJOS MANTENIMIENTO CENTROS CÍVICOS"/>
    <s v="220"/>
    <s v="VALLADOLID"/>
    <s v="VALLADOLID"/>
    <x v="2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1"/>
    <s v="212"/>
  </r>
  <r>
    <n v="220200009079"/>
    <s v="AD"/>
    <d v="2020-03-24T00:00:00"/>
    <n v="22020002876"/>
    <s v="2020 03 9241 22609"/>
    <n v="484"/>
    <x v="145"/>
    <s v="CONCIERTO DIDÁCTICO EN CC PARQUESOL"/>
    <s v="220"/>
    <s v="BURGOS"/>
    <s v="BURGOS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9080"/>
    <s v="AD"/>
    <d v="2020-03-24T00:00:00"/>
    <n v="22020002878"/>
    <s v="2020 03 9241 22199"/>
    <n v="388.79"/>
    <x v="146"/>
    <s v="PIZARRA VITRIFICADA VERDE 240 x120 PARA UTILIZACIÓN EN CENTROS CÍVICOS"/>
    <s v="220"/>
    <s v="VALLADOLID"/>
    <s v="VALLADOLID"/>
    <x v="2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199"/>
  </r>
  <r>
    <n v="220200009081"/>
    <s v="AD"/>
    <d v="2020-03-24T00:00:00"/>
    <n v="22020002879"/>
    <s v="2020 03 9241 212"/>
    <n v="1682.51"/>
    <x v="92"/>
    <s v="PERSIANAS PARA CENTRO CIVICO DELICIAS"/>
    <s v="220"/>
    <s v="VALLADOLID"/>
    <s v="VALLADOLID"/>
    <x v="2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1"/>
    <s v="212"/>
  </r>
  <r>
    <n v="220200009082"/>
    <s v="AD"/>
    <d v="2020-03-24T00:00:00"/>
    <n v="22020002880"/>
    <s v="2020 03 9241 212"/>
    <n v="360.58"/>
    <x v="84"/>
    <s v="ESTORES CENTRO CÍVICO JOSE MARIA LUELMO"/>
    <s v="220"/>
    <s v="VALLADOLID"/>
    <s v="VALLADOLID"/>
    <x v="2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1"/>
    <s v="212"/>
  </r>
  <r>
    <n v="220200009083"/>
    <s v="AD"/>
    <d v="2020-03-24T00:00:00"/>
    <n v="22020002882"/>
    <s v="2020 03 9241 22602"/>
    <n v="1020.97"/>
    <x v="147"/>
    <s v="DISEÑO CARTELES Y LOGOTIPOS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2"/>
  </r>
  <r>
    <n v="220200009084"/>
    <s v="AD"/>
    <d v="2020-03-24T00:00:00"/>
    <n v="22020002883"/>
    <s v="2020 03 9241 22699"/>
    <n v="1936"/>
    <x v="148"/>
    <s v="COLABORACIÓN Y CESION DE ESPACIOS EN FERIA DE VALLADOLID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99"/>
  </r>
  <r>
    <n v="220200009085"/>
    <s v="AD"/>
    <d v="2020-03-24T00:00:00"/>
    <n v="22020002886"/>
    <s v="2020 03 9241 22602"/>
    <n v="196.99"/>
    <x v="128"/>
    <s v="DIPLOMAS MUESTRAS DE TEATRO Y CULTURA"/>
    <s v="220"/>
    <s v="VALLADOLID"/>
    <s v="VALLADOLID"/>
    <x v="2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2"/>
  </r>
  <r>
    <n v="220200009086"/>
    <s v="AD"/>
    <d v="2020-03-24T00:00:00"/>
    <n v="22020002889"/>
    <s v="2020 03 9241 212"/>
    <n v="844.58"/>
    <x v="149"/>
    <s v="SUMINISTRO E INSTALACIÓN DE VIDRIO PUERTA RÁPIDA CC JOSE LUIS MOSQUERA"/>
    <s v="220"/>
    <s v="VALLADOLID"/>
    <s v="VALLADOLID"/>
    <x v="2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1"/>
    <s v="212"/>
  </r>
  <r>
    <n v="220200009090"/>
    <s v="AD"/>
    <d v="2020-03-24T00:00:00"/>
    <n v="22020002864"/>
    <s v="2020 03 9241 22699"/>
    <n v="7199.5"/>
    <x v="150"/>
    <s v="PROVISIÓN DE CONTENIDOS PARA SISTEMA DE PANTALLAS INFORMATIVAS EN CENTROS CÍVICOS (PICC) EXP. SPC 88/19"/>
    <s v="220"/>
    <s v="LAGUNA DE DUERO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99"/>
  </r>
  <r>
    <n v="220200009094"/>
    <s v="AD"/>
    <d v="2020-03-24T00:00:00"/>
    <n v="22020002888"/>
    <s v="2020 03 9241 22602"/>
    <n v="447.7"/>
    <x v="151"/>
    <s v="ANUNCIO DE 1/2 PÁGINA EN REVISTA N64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2"/>
  </r>
  <r>
    <n v="220200009095"/>
    <s v="AD"/>
    <d v="2020-03-24T00:00:00"/>
    <n v="22020002891"/>
    <s v="2020 03 9241 22199"/>
    <n v="400"/>
    <x v="152"/>
    <s v="CATERING ANIVERSARIO CC JOSE MARIA LUELMO"/>
    <s v="220"/>
    <s v="VIANA DE CEGA"/>
    <s v="VALLADOLID"/>
    <x v="2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199"/>
  </r>
  <r>
    <n v="220200006415"/>
    <s v="D"/>
    <d v="2020-03-13T00:00:00"/>
    <n v="22020001354"/>
    <s v="2020 03 9241 213"/>
    <n v="47.01"/>
    <x v="72"/>
    <s v="Emergencia Eco led opal / ECOTASA EMERGENCIA / Latiguillo UTP cat.6   LHFS RJ45-RJ45  lg7m.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09096"/>
    <s v="AD"/>
    <d v="2020-03-24T00:00:00"/>
    <n v="22020002892"/>
    <s v="2020 03 9241 22199"/>
    <n v="750.68"/>
    <x v="153"/>
    <s v="TROFEOS CARNAVAL 2020"/>
    <s v="220"/>
    <s v="VALLADOLID"/>
    <s v="VALLADOLID"/>
    <x v="2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199"/>
  </r>
  <r>
    <n v="220200009097"/>
    <s v="AD"/>
    <d v="2020-03-24T00:00:00"/>
    <n v="22020002894"/>
    <s v="2020 03 9241 22609"/>
    <n v="1452"/>
    <x v="154"/>
    <s v="ACTUACIONES EN CENTROS CIVICOS"/>
    <s v="220"/>
    <s v="SARDON DE DUERO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9098"/>
    <s v="AD"/>
    <d v="2020-03-24T00:00:00"/>
    <n v="22020002895"/>
    <s v="2020 03 9241 213"/>
    <n v="3080.36"/>
    <x v="155"/>
    <s v="SUMINISTRO E INSTALACION DE EQUIPOS DE ILUMINACIÓN Y EMERGENCIA EN CIC NATIVIDAD A. CHACÓN. EXP SPC 6/2020"/>
    <s v="220"/>
    <s v="VALLADOLID"/>
    <s v="VALLADOLID"/>
    <x v="2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1"/>
    <s v="213"/>
  </r>
  <r>
    <n v="220200009099"/>
    <s v="AD"/>
    <d v="2020-03-24T00:00:00"/>
    <n v="22020002896"/>
    <s v="2020 03 9241 22609"/>
    <n v="350.9"/>
    <x v="156"/>
    <s v="ACTUACION MAGIA PARA AV. SANTOS PILARICA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9100"/>
    <s v="AD"/>
    <d v="2020-03-24T00:00:00"/>
    <n v="22020002897"/>
    <s v="2020 03 9241 22609"/>
    <n v="400"/>
    <x v="112"/>
    <s v="ACTUACION CARNAVAL 2020 CC ESGUEVA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9101"/>
    <s v="AD"/>
    <d v="2020-03-24T00:00:00"/>
    <n v="22020002899"/>
    <s v="2020 03 9241 22609"/>
    <n v="400"/>
    <x v="157"/>
    <s v="ACTUACION INFANTIL CARNAVALES 2020 EN CC BAILARIN VICENTE ESCUDERO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6417"/>
    <s v="D"/>
    <d v="2020-03-13T00:00:00"/>
    <n v="22020001354"/>
    <s v="2020 03 9241 213"/>
    <n v="19.34"/>
    <x v="72"/>
    <s v="Lámpara LED 12W E27 1100 Lm / ECOTASA LAMPARA LED / Tubo led T8 20W / ECOTASA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09105"/>
    <s v="AD"/>
    <d v="2020-03-24T00:00:00"/>
    <n v="22020002900"/>
    <s v="2020 03 9241 22609"/>
    <n v="1200"/>
    <x v="121"/>
    <s v="ACTUACIONES TEATRALES EN CENTROS CIVICOS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9106"/>
    <s v="AD"/>
    <d v="2020-03-24T00:00:00"/>
    <n v="22020002901"/>
    <s v="2020 03 9241 22609"/>
    <n v="400"/>
    <x v="158"/>
    <s v="ACTUACION NAVIDAD EN CC BAILARIN VICENTE ESCUDERO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9107"/>
    <s v="AD"/>
    <d v="2020-03-24T00:00:00"/>
    <n v="22020002902"/>
    <s v="2020 03 9241 22609"/>
    <n v="1200"/>
    <x v="108"/>
    <s v="CONCIERTOS EN CENTROS CIVICOS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9108"/>
    <s v="AD"/>
    <d v="2020-03-24T00:00:00"/>
    <n v="22020002904"/>
    <s v="2020 03 9241 22609"/>
    <n v="1046"/>
    <x v="159"/>
    <s v="DISCO-MOVIL Y GENERADOR. BARRIO DELICIAS CARNAVAL 2020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10050"/>
    <s v="D"/>
    <d v="2020-03-30T00:00:00"/>
    <n v="22020001354"/>
    <s v="2020 03 9241 213"/>
    <n v="215.78"/>
    <x v="81"/>
    <s v="INT.AUT.SERIE ( 1 UNIDAD ) / COREPRO LEDTUBE (24 UNIDADES) / REGL.DE CONEX.100 (3 UNIDADES)"/>
    <s v="300"/>
    <s v="BARCELONA"/>
    <s v="BARCELONA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09109"/>
    <s v="AD"/>
    <d v="2020-03-24T00:00:00"/>
    <n v="22020002905"/>
    <s v="2020 03 9241 212"/>
    <n v="609.84"/>
    <x v="78"/>
    <s v="PERSIANAS VENECIANAS MANTENIMIENTO CENTROS CIVICOS"/>
    <s v="220"/>
    <s v="VALLADOLID"/>
    <s v="VALLADOLID"/>
    <x v="2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1"/>
    <s v="212"/>
  </r>
  <r>
    <n v="220200006372"/>
    <s v="D"/>
    <d v="2020-03-13T00:00:00"/>
    <n v="22020001354"/>
    <s v="2020 03 9241 213"/>
    <n v="184.03"/>
    <x v="81"/>
    <s v="ESSENSE R80 SMART 9W 830 E27 230V (15) / COREPRO R7S 118MM 14-100W 830 D (7)"/>
    <s v="300"/>
    <s v="BARCELONA"/>
    <s v="BARCELONA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09110"/>
    <s v="AD"/>
    <d v="2020-03-24T00:00:00"/>
    <n v="22020002906"/>
    <s v="2020 03 9241 22609"/>
    <n v="400"/>
    <x v="160"/>
    <s v="ACTUACION TEATRAL CC DELICIAS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6413"/>
    <s v="D"/>
    <d v="2020-03-13T00:00:00"/>
    <n v="22020001354"/>
    <s v="2020 03 9241 213"/>
    <n v="60.92"/>
    <x v="81"/>
    <s v="SUMINISTROS PARA PARTIC.CIUDADANA"/>
    <s v="300"/>
    <s v="BARCELONA"/>
    <s v="BARCELONA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09958"/>
    <s v="D"/>
    <d v="2020-03-30T00:00:00"/>
    <n v="22020001354"/>
    <s v="2020 03 9241 213"/>
    <n v="532.91"/>
    <x v="47"/>
    <s v="(CC VTE ESCUD) DOSIF.JABÓN// (CC ZONA SUR) CABEZA URINARIO // (CC DELICIAS) DOSIF.JABÓN // (CC J.L.MOSQU) ASIENTO VICTOR"/>
    <s v="300"/>
    <s v="VALDELAFUENTE"/>
    <s v="LEON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09278"/>
    <s v="AD"/>
    <d v="2020-03-25T00:00:00"/>
    <n v="22020002907"/>
    <s v="2020 03 9241 212"/>
    <n v="56.39"/>
    <x v="161"/>
    <s v="SUMINISTRO DE 4 PATAS REGILABLES CC BAILARIN VICENTE ESCUDERO"/>
    <s v="220"/>
    <s v="LAGUNA DE DUERO"/>
    <s v="VALLADOLID"/>
    <x v="2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1"/>
    <s v="212"/>
  </r>
  <r>
    <n v="220200009279"/>
    <s v="AD"/>
    <d v="2020-03-25T00:00:00"/>
    <n v="22020002908"/>
    <s v="2020 03 9241 22609"/>
    <n v="400"/>
    <x v="142"/>
    <s v="ACTUACION EN CC CANAL DE CASTILLA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9280"/>
    <s v="AD"/>
    <d v="2020-03-25T00:00:00"/>
    <n v="22020002909"/>
    <s v="2020 03 9241 22609"/>
    <n v="440"/>
    <x v="162"/>
    <s v="ACTUACION EN CC RONDILLA PROGRAMA MENUDO FIN DE SEMANA"/>
    <s v="220"/>
    <s v="SANTA MARTA DE TORMES"/>
    <s v="SALAMANCA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09281"/>
    <s v="AD"/>
    <d v="2020-03-25T00:00:00"/>
    <n v="22020002910"/>
    <s v="2020 03 9241 22609"/>
    <n v="400"/>
    <x v="163"/>
    <s v="SESION CUENTOS EN CC LA OVERUELA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10067"/>
    <s v="D"/>
    <d v="2020-03-30T00:00:00"/>
    <n v="22020001354"/>
    <s v="2020 03 9241 213"/>
    <n v="130.41"/>
    <x v="47"/>
    <s v="SUMINISTROS PARA EL CENTRO MUNICIPAL PUENTE DUERO"/>
    <s v="300"/>
    <s v="VALDELAFUENTE"/>
    <s v="LEON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06430"/>
    <s v="D"/>
    <d v="2020-03-13T00:00:00"/>
    <n v="22020001354"/>
    <s v="2020 03 9241 213"/>
    <n v="54.18"/>
    <x v="93"/>
    <s v="TOPE PUERTA 302-30 (9 UNIDADES)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09956"/>
    <s v="D"/>
    <d v="2020-03-30T00:00:00"/>
    <n v="22020001354"/>
    <s v="2020 03 9241 213"/>
    <n v="50.85"/>
    <x v="93"/>
    <s v="TESA 2010P 40 HL / CILINDRO TESA 5030-3040L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09282"/>
    <s v="AD"/>
    <d v="2020-03-25T00:00:00"/>
    <n v="22020002913"/>
    <s v="2020 03 9241 632"/>
    <n v="1964.52"/>
    <x v="102"/>
    <s v="SUMINISTRO E INSTALACION CALDERA MURAL SAUNIER DUVAL 25 KW EN ANTIGUAS ESCUELAS DE LA OVERUELA"/>
    <s v="220"/>
    <s v="MEDINA DEL CAMPO"/>
    <s v="VALLADOLID"/>
    <x v="2"/>
    <s v="AdDirec - Adjudicación Directa"/>
    <s v="SinC - Sin Criterio"/>
    <x v="1"/>
    <x v="0"/>
    <s v="6"/>
    <s v="6. Inversiones reales"/>
    <s v="03"/>
    <x v="2"/>
    <s v="9241"/>
    <s v="9241. Participación ciudadana"/>
    <s v="63"/>
    <s v="632"/>
  </r>
  <r>
    <n v="220200009288"/>
    <s v="AD"/>
    <d v="2020-03-25T00:00:00"/>
    <n v="22020002921"/>
    <s v="2020 03 9241 22103"/>
    <n v="4800"/>
    <x v="164"/>
    <s v="SUMINISTRO DE PELLETS PARA CENTRO MUNICIPAL PUENTE DUERO. ANUAL"/>
    <s v="220"/>
    <s v="VALLADOLID"/>
    <s v="VALLADOLID"/>
    <x v="2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103"/>
  </r>
  <r>
    <n v="220200009954"/>
    <s v="D"/>
    <d v="2020-03-30T00:00:00"/>
    <n v="22020001354"/>
    <s v="2020 03 9241 213"/>
    <n v="40.32"/>
    <x v="93"/>
    <s v="CERROJO FAC / TORNILLO 603-934 6X50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06409"/>
    <s v="D"/>
    <d v="2020-03-13T00:00:00"/>
    <n v="22020001354"/>
    <s v="2020 03 9241 213"/>
    <n v="20.98"/>
    <x v="93"/>
    <s v="CERRADURA MCM 1549-21 (1 UNIDAD)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190031001"/>
    <s v="AD"/>
    <d v="2020-03-18T00:00:00"/>
    <n v="22019003650"/>
    <s v="2020 03 9241 632"/>
    <n v="34.08"/>
    <x v="129"/>
    <s v="SEGURIDAD Y SALUD REFORMA DE ASEOS CC DELICIAS"/>
    <s v="220"/>
    <s v="MADRID"/>
    <s v="MADRID"/>
    <x v="0"/>
    <s v="PrAbier - Procedimiento Abierto"/>
    <s v="MultiC - MultiCriterio"/>
    <x v="0"/>
    <x v="0"/>
    <s v="6"/>
    <s v="6. Inversiones reales"/>
    <s v="03"/>
    <x v="2"/>
    <s v="9241"/>
    <s v="9241. Participación ciudadana"/>
    <s v="63"/>
    <s v="632"/>
  </r>
  <r>
    <n v="220200010371"/>
    <s v="AD"/>
    <d v="2020-03-30T00:00:00"/>
    <n v="22020002914"/>
    <s v="2020 03 9241 213"/>
    <n v="4063.56"/>
    <x v="68"/>
    <s v="MANTENIMIENTO SISTEMA DE SEGURIDAD CENTROS CIVICOS. PERIODO 01/01/2020 AL 26/02/2020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1"/>
    <s v="213"/>
  </r>
  <r>
    <n v="220200010519"/>
    <s v="AD"/>
    <d v="2020-03-31T00:00:00"/>
    <n v="22020003080"/>
    <s v="2020 03 9241 22609"/>
    <n v="880"/>
    <x v="165"/>
    <s v="REPRESENTACIONES TEATRALES EN CENTROS CIVICOS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10520"/>
    <s v="AD"/>
    <d v="2020-03-31T00:00:00"/>
    <n v="22020003081"/>
    <s v="2020 03 9241 22199"/>
    <n v="173.66"/>
    <x v="166"/>
    <s v="OBSEQUIO JURADO CARNAVALES 2020"/>
    <s v="220"/>
    <s v="VALLADOLID"/>
    <s v="VALLADOLID"/>
    <x v="2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199"/>
  </r>
  <r>
    <n v="220200010521"/>
    <s v="AD"/>
    <d v="2020-03-31T00:00:00"/>
    <n v="22020003082"/>
    <s v="2020 03 9241 22609"/>
    <n v="440"/>
    <x v="137"/>
    <s v="ESPECTACULO TEATRAL EN CC JOSE LUIS MOSQUERA"/>
    <s v="220"/>
    <s v="CABEZON DE PISUERGA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10522"/>
    <s v="AD"/>
    <d v="2020-03-31T00:00:00"/>
    <n v="22020003083"/>
    <s v="2020 03 9241 22700"/>
    <n v="406.56"/>
    <x v="167"/>
    <s v="SERVICIO ESPECIAL LIMPIEZA EN LOCAL FEDERACION VECINOS ANTONIO MACHADO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700"/>
  </r>
  <r>
    <n v="220200010523"/>
    <s v="AD"/>
    <d v="2020-03-31T00:00:00"/>
    <n v="22020003079"/>
    <s v="2020 03 9241 22609"/>
    <n v="440"/>
    <x v="141"/>
    <s v="OBRA DE TITERES EN CIC CONDE ANSUREZ"/>
    <s v="220"/>
    <s v="SEGOVIA"/>
    <s v="SEGOVIA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10524"/>
    <s v="AD"/>
    <d v="2020-03-31T00:00:00"/>
    <n v="22020003062"/>
    <s v="2020 03 9241 22609"/>
    <n v="440"/>
    <x v="168"/>
    <s v="ACTUACIONES TEATRALES EN CENTROS CIVICOS"/>
    <s v="220"/>
    <s v="PALENCIA"/>
    <s v="PALENCIA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10525"/>
    <s v="AD"/>
    <d v="2020-03-31T00:00:00"/>
    <n v="22020003065"/>
    <s v="2020 03 9241 22609"/>
    <n v="440"/>
    <x v="132"/>
    <s v="ACTUACION CARNAVAL CC PUENTE DUERO"/>
    <s v="220"/>
    <s v="BURGOS"/>
    <s v="BURGOS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10526"/>
    <s v="AD"/>
    <d v="2020-03-31T00:00:00"/>
    <n v="22020003069"/>
    <s v="2020 03 9241 213"/>
    <n v="326.16000000000003"/>
    <x v="155"/>
    <s v="AMPLIACION DE INSTALACIONES ELECTRICAS CIC NATIVIDAD ALVAREZ CHACON"/>
    <s v="220"/>
    <s v="VALLADOLID"/>
    <s v="VALLADOLID"/>
    <x v="2"/>
    <s v="AdDirec - Adjudicación Directa"/>
    <s v="UniC - Único Criterio"/>
    <x v="1"/>
    <x v="0"/>
    <s v="2"/>
    <s v="2. Gastos corrientes en bienes y servicios"/>
    <s v="03"/>
    <x v="2"/>
    <s v="9241"/>
    <s v="9241. Participación ciudadana"/>
    <s v="21"/>
    <s v="213"/>
  </r>
  <r>
    <n v="220200010527"/>
    <s v="AD"/>
    <d v="2020-03-31T00:00:00"/>
    <n v="22020003070"/>
    <s v="2020 03 9241 22609"/>
    <n v="484"/>
    <x v="117"/>
    <s v="REPRESENTACION TEATRAL CIC EL EMPECINADO"/>
    <s v="220"/>
    <s v="PEÑARANDA DE BRACAMONTE"/>
    <s v="SALAMANCA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10079"/>
    <s v="D"/>
    <d v="2020-03-30T00:00:00"/>
    <n v="22020001354"/>
    <s v="2020 03 9241 213"/>
    <n v="11.81"/>
    <x v="93"/>
    <s v="PASADOR ALUMINIO FUERTE 250 (2 UNIDADES)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10081"/>
    <s v="D"/>
    <d v="2020-03-30T00:00:00"/>
    <n v="22020001354"/>
    <s v="2020 03 9241 213"/>
    <n v="11.81"/>
    <x v="93"/>
    <s v="PASADOR ALUMINIO FUERTE 250 NE (2 UNIDADES)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06397"/>
    <s v="D"/>
    <d v="2020-03-13T00:00:00"/>
    <n v="22020001354"/>
    <s v="2020 03 9241 213"/>
    <n v="7.93"/>
    <x v="93"/>
    <s v="MANILLA ALMA 6085 NEGRO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10083"/>
    <s v="D"/>
    <d v="2020-03-30T00:00:00"/>
    <n v="22020001354"/>
    <s v="2020 03 9241 213"/>
    <n v="7.77"/>
    <x v="93"/>
    <s v="MANILLA ALMA 6085 NEGRO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09952"/>
    <s v="D"/>
    <d v="2020-03-30T00:00:00"/>
    <n v="22020001354"/>
    <s v="2020 03 9241 213"/>
    <n v="7.43"/>
    <x v="93"/>
    <s v="ASA ALUMINIO 1012 NEGRO"/>
    <s v="300"/>
    <s v="VALLADOLID"/>
    <s v="VALLADOLID"/>
    <x v="2"/>
    <s v="PrAbier - Procedimiento Abierto"/>
    <s v="UniC - Único Criterio"/>
    <x v="2"/>
    <x v="0"/>
    <s v="2"/>
    <s v="2. Gastos corrientes en bienes y servicios"/>
    <s v="03"/>
    <x v="2"/>
    <s v="9241"/>
    <s v="9241. Participación ciudadana"/>
    <s v="21"/>
    <s v="213"/>
  </r>
  <r>
    <n v="220200004254"/>
    <s v="AD"/>
    <d v="2020-03-06T00:00:00"/>
    <n v="22020002404"/>
    <s v="2020 03 9241 212"/>
    <n v="61.76"/>
    <x v="97"/>
    <s v="MATERIAL, SANEAMIENTO. PLAZA VIEJO COSO. SUMINISTROS."/>
    <s v="220"/>
    <s v="VALLADOLID"/>
    <s v="VALLADOLID"/>
    <x v="2"/>
    <s v="PrAbier - Procedimiento Abierto"/>
    <s v="MultiC - MultiCriterio"/>
    <x v="2"/>
    <x v="0"/>
    <s v="2"/>
    <s v="2. Gastos corrientes en bienes y servicios"/>
    <s v="03"/>
    <x v="2"/>
    <s v="9241"/>
    <s v="9241. Participación ciudadana"/>
    <s v="21"/>
    <s v="212"/>
  </r>
  <r>
    <n v="220200010528"/>
    <s v="AD"/>
    <d v="2020-03-31T00:00:00"/>
    <n v="22020003071"/>
    <s v="2020 03 9241 22609"/>
    <n v="580"/>
    <x v="169"/>
    <s v="PRESENTACION Y ANIMACION CONCURSO CARNAVALES BARRIO VICTORIA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200010529"/>
    <s v="AD"/>
    <d v="2020-03-31T00:00:00"/>
    <n v="22020003072"/>
    <s v="2020 03 9241 22609"/>
    <n v="600"/>
    <x v="170"/>
    <s v="CUENTACUENTOS EN PINAR DE ANTEQUERA Y CC ARTURO EYRIES"/>
    <s v="220"/>
    <s v="VALLADOLID"/>
    <s v="VALLADOLID"/>
    <x v="0"/>
    <s v="AdDirec - Adjudicación Directa"/>
    <s v="SinC - Sin Criterio"/>
    <x v="1"/>
    <x v="0"/>
    <s v="2"/>
    <s v="2. Gastos corrientes en bienes y servicios"/>
    <s v="03"/>
    <x v="2"/>
    <s v="9241"/>
    <s v="9241. Participación ciudadana"/>
    <s v="22"/>
    <s v="22609"/>
  </r>
  <r>
    <n v="220199000350"/>
    <s v="AD"/>
    <d v="2020-01-02T00:00:00"/>
    <n v="22020000729"/>
    <s v="2020 04 9231 22200"/>
    <n v="686030"/>
    <x v="171"/>
    <s v="PRORROGA CONTRATO CORREOS - AÑO 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04"/>
    <x v="3"/>
    <s v="9231"/>
    <s v="9231. Información, registro y gestión del padrón"/>
    <s v="22"/>
    <s v="22200"/>
  </r>
  <r>
    <n v="220189000646"/>
    <s v="AD"/>
    <d v="2020-01-02T00:00:00"/>
    <n v="22020000522"/>
    <s v="2020 04 9204 216"/>
    <n v="513224.56"/>
    <x v="172"/>
    <s v="ASISTENCIA TÉCNICA OPERACIÓN, CAU, Y MANTENIMIENTO  DEL SOFTWARE DE BASE Y COMUNICACIONES. LOTE 2"/>
    <s v="220"/>
    <s v="VALLADOLID"/>
    <s v="VALLADOLID"/>
    <x v="0"/>
    <s v="PrAbier - Procedimiento Abierto"/>
    <s v="MultiC - MultiCriterio"/>
    <x v="0"/>
    <x v="0"/>
    <s v="2"/>
    <s v="2. Gastos corrientes en bienes y servicios"/>
    <s v="04"/>
    <x v="3"/>
    <s v="9204"/>
    <s v="9204. Tecnologías de la información y comunicación"/>
    <s v="21"/>
    <s v="216"/>
  </r>
  <r>
    <n v="220199000481"/>
    <s v="AD"/>
    <d v="2020-01-02T00:00:00"/>
    <n v="22020000796"/>
    <s v="2020 04 9204 636"/>
    <n v="513183.75"/>
    <x v="173"/>
    <s v="MANTENIMIENTO HARDWARE, LOTE 1"/>
    <s v="220"/>
    <s v="MADRID"/>
    <s v="MADRID"/>
    <x v="0"/>
    <s v="PrAbier - Procedimiento Abierto"/>
    <s v="MultiC - MultiCriterio"/>
    <x v="0"/>
    <x v="0"/>
    <s v="6"/>
    <s v="6. Inversiones reales"/>
    <s v="04"/>
    <x v="3"/>
    <s v="9204"/>
    <s v="9204. Tecnologías de la información y comunicación"/>
    <s v="63"/>
    <s v="636"/>
  </r>
  <r>
    <n v="220199000874"/>
    <s v="AD"/>
    <d v="2020-01-02T00:00:00"/>
    <n v="22020000103"/>
    <s v="2020 04 9202 16205"/>
    <n v="198473.97"/>
    <x v="174"/>
    <s v="PRÓRROGA CONTRATACIÓN PÓLIZA VIDA Y ACCIDENTES DEL PERSONAL. (mjsi)."/>
    <s v="220"/>
    <s v="MADRID"/>
    <s v="MADRID"/>
    <x v="0"/>
    <s v="PrAbier - Procedimiento Abierto"/>
    <s v="MultiC - MultiCriterio"/>
    <x v="0"/>
    <x v="0"/>
    <s v="1"/>
    <s v="1. Gastos de personal"/>
    <s v="04"/>
    <x v="3"/>
    <s v="9202"/>
    <s v="9202. Gestión de recursos humanos"/>
    <s v="16"/>
    <s v="16205"/>
  </r>
  <r>
    <n v="220199000815"/>
    <s v="AD"/>
    <d v="2020-01-02T00:00:00"/>
    <n v="22020000930"/>
    <s v="2020 04 9331 224"/>
    <n v="186563.3"/>
    <x v="175"/>
    <s v="PRÓRROGA AÑO 2020 SEGURO RESPONSABILIAD CIVIL (LOTE 1) AYUNTAMIENTO DE VALLADOLID (exp. 93/2016. Pieza 12)."/>
    <s v="220"/>
    <s v="BARCELONA"/>
    <s v="BARCELONA"/>
    <x v="0"/>
    <s v="PrAbier - Procedimiento Abierto"/>
    <s v="MultiC - MultiCriterio"/>
    <x v="0"/>
    <x v="0"/>
    <s v="2"/>
    <s v="2. Gastos corrientes en bienes y servicios"/>
    <s v="04"/>
    <x v="3"/>
    <s v="9331"/>
    <s v="9331. Gestión del patrimonio"/>
    <s v="22"/>
    <s v="224"/>
  </r>
  <r>
    <n v="220200000881"/>
    <s v="D"/>
    <d v="2020-02-06T00:00:00"/>
    <n v="22020000501"/>
    <s v="2020 04 9231 22799"/>
    <n v="236250"/>
    <x v="176"/>
    <s v="CONTRATO SERVICIO ATENCION TELEFONICA 010"/>
    <s v="300"/>
    <s v="VALLADOLID"/>
    <s v="VALLADOLID"/>
    <x v="0"/>
    <s v="PrAbier - Procedimiento Abierto"/>
    <s v="MultiC - MultiCriterio"/>
    <x v="0"/>
    <x v="0"/>
    <s v="2"/>
    <s v="2. Gastos corrientes en bienes y servicios"/>
    <s v="04"/>
    <x v="3"/>
    <s v="9231"/>
    <s v="9231. Información, registro y gestión del padrón"/>
    <s v="22"/>
    <s v="22799"/>
  </r>
  <r>
    <n v="220200001571"/>
    <s v="AD"/>
    <d v="2020-02-13T00:00:00"/>
    <n v="22020001545"/>
    <s v="2020 04 9321 641"/>
    <n v="20494.88"/>
    <x v="177"/>
    <s v="Prórroga contrato mantenimiento G-TWIN por razones de interés general"/>
    <s v="220"/>
    <s v="BARCELONA"/>
    <s v="BARCELONA"/>
    <x v="0"/>
    <s v="PrAbier - Procedimiento Abierto"/>
    <s v="MultiC - MultiCriterio"/>
    <x v="0"/>
    <x v="0"/>
    <s v="6"/>
    <s v="6. Inversiones reales"/>
    <s v="04"/>
    <x v="3"/>
    <s v="9321"/>
    <s v="9321. Gestión de ingresos e inspección"/>
    <s v="64"/>
    <s v="641"/>
  </r>
  <r>
    <n v="220189000569"/>
    <s v="AD"/>
    <d v="2020-01-02T00:00:00"/>
    <n v="22020000511"/>
    <s v="2020 04 9204 216"/>
    <n v="227475.7"/>
    <x v="173"/>
    <s v="ASISTENCIA TÉCNICA OPERACIÓN, CAU, Y MANTENIMIENTO  DEL SOFTWARE DE BASE. LOTE 3"/>
    <s v="220"/>
    <s v="MADRID"/>
    <s v="MADRID"/>
    <x v="0"/>
    <s v="PrAbier - Procedimiento Abierto"/>
    <s v="MultiC - MultiCriterio"/>
    <x v="0"/>
    <x v="0"/>
    <s v="2"/>
    <s v="2. Gastos corrientes en bienes y servicios"/>
    <s v="04"/>
    <x v="3"/>
    <s v="9204"/>
    <s v="9204. Tecnologías de la información y comunicación"/>
    <s v="21"/>
    <s v="216"/>
  </r>
  <r>
    <n v="220199000875"/>
    <s v="AD"/>
    <d v="2020-01-02T00:00:00"/>
    <n v="22020000104"/>
    <s v="2020 04 9202 16205"/>
    <n v="18740"/>
    <x v="178"/>
    <s v="PRÓRROGA CONTRATCIÓN PÓLIZA RESPONSABILIDAD CIVIL AUTORIDADES Y PERSONAL. (mjsi:"/>
    <s v="220"/>
    <s v="MADRID"/>
    <s v="MADRID"/>
    <x v="0"/>
    <s v="PrAbier - Procedimiento Abierto"/>
    <s v="MultiC - MultiCriterio"/>
    <x v="0"/>
    <x v="0"/>
    <s v="1"/>
    <s v="1. Gastos de personal"/>
    <s v="04"/>
    <x v="3"/>
    <s v="9202"/>
    <s v="9202. Gestión de recursos humanos"/>
    <s v="16"/>
    <s v="16205"/>
  </r>
  <r>
    <n v="220199000693"/>
    <s v="AD"/>
    <d v="2020-01-02T00:00:00"/>
    <n v="22020000719"/>
    <s v="2020 04 9331 224"/>
    <n v="194502"/>
    <x v="179"/>
    <s v="Adj. contratación Seguro Flota Vehículos año 2020 Ayuntamiento de Valladolid (Decreto 8668/2019) Expte.nº  101/2019"/>
    <s v="220"/>
    <s v="GETXO"/>
    <s v="VIZCAYA"/>
    <x v="1"/>
    <s v="PrAbier - Procedimiento Abierto"/>
    <s v="SinC - Sin Criterio"/>
    <x v="0"/>
    <x v="0"/>
    <s v="2"/>
    <s v="2. Gastos corrientes en bienes y servicios"/>
    <s v="04"/>
    <x v="3"/>
    <s v="9331"/>
    <s v="9331. Gestión del patrimonio"/>
    <s v="22"/>
    <s v="224"/>
  </r>
  <r>
    <n v="220200001305"/>
    <s v="ADO"/>
    <d v="2020-02-13T00:00:00"/>
    <n v="22020001568"/>
    <s v="2020 04 9331 83002"/>
    <n v="571.12"/>
    <x v="61"/>
    <s v="DAÑOS REPARADORES_ ASCENSOR C/ SAN SEBASTIAN, 3, CPM LA VICTORIA (FACTURA PAGADA POR MAPFRE SINIESTRO nº 4905384000)"/>
    <s v="240"/>
    <s v="VALLADOLID"/>
    <s v="VALLADOLID"/>
    <x v="1"/>
    <s v="AdDirec - Adjudicación Directa"/>
    <s v="SinC - Sin Criterio"/>
    <x v="1"/>
    <x v="0"/>
    <s v="8"/>
    <s v="8. Activos financieros"/>
    <s v="04"/>
    <x v="3"/>
    <s v="9331"/>
    <s v="9331. Gestión del patrimonio"/>
    <s v="83"/>
    <s v="83002"/>
  </r>
  <r>
    <n v="220199000124"/>
    <s v="AD"/>
    <d v="2020-01-02T00:00:00"/>
    <n v="22020000601"/>
    <s v="2020 04 9204 22200"/>
    <n v="132236.47"/>
    <x v="105"/>
    <s v="PRÓRROGA CONTRA TELEFONÍA FIJA Y DATOS - LOTE 1 - DE ENERO A JUNIO DE 2020- DTIC"/>
    <s v="220"/>
    <s v="MADRID"/>
    <s v="MADRID"/>
    <x v="0"/>
    <s v="PrAbier - Procedimiento Abierto"/>
    <s v="MultiC - MultiCriterio"/>
    <x v="0"/>
    <x v="0"/>
    <s v="2"/>
    <s v="2. Gastos corrientes en bienes y servicios"/>
    <s v="04"/>
    <x v="3"/>
    <s v="9204"/>
    <s v="9204. Tecnologías de la información y comunicación"/>
    <s v="22"/>
    <s v="22200"/>
  </r>
  <r>
    <n v="220189000645"/>
    <s v="AD"/>
    <d v="2020-01-02T00:00:00"/>
    <n v="22020000521"/>
    <s v="2020 04 9204 216"/>
    <n v="127048.79"/>
    <x v="180"/>
    <s v="ASISTENCIA TÉCNICA OPERACIÓN, CAU, Y MANTENIMIENTO  DEL SOFTWARE DE BASE Y COMUNICACIONES. LOTE 1"/>
    <s v="220"/>
    <s v="SANTANDER"/>
    <s v="SANTANDER"/>
    <x v="0"/>
    <s v="PrAbier - Procedimiento Abierto"/>
    <s v="MultiC - MultiCriterio"/>
    <x v="0"/>
    <x v="0"/>
    <s v="2"/>
    <s v="2. Gastos corrientes en bienes y servicios"/>
    <s v="04"/>
    <x v="3"/>
    <s v="9204"/>
    <s v="9204. Tecnologías de la información y comunicación"/>
    <s v="21"/>
    <s v="216"/>
  </r>
  <r>
    <n v="220200002414"/>
    <s v="ADO"/>
    <d v="2020-02-26T00:00:00"/>
    <n v="22020001935"/>
    <s v="2020 04 9202 22699"/>
    <n v="137.94"/>
    <x v="22"/>
    <s v="MILLAR SOBRE BLANCO &quot;&quot;OPEN&quot;&quot; SIL.COMERCIAL L (120X176 - EXAMENES) / RESMA CARTULINA &quot;&quot;SUPRA&quot;&quot; LIMON (PLICAS). mjsi"/>
    <s v="240"/>
    <s v="VALLADOLID"/>
    <s v="VALLADOLID"/>
    <x v="2"/>
    <s v="AdDirec - Adjudicación Directa"/>
    <s v="SinC - Sin Criterio"/>
    <x v="1"/>
    <x v="0"/>
    <s v="2"/>
    <s v="2. Gastos corrientes en bienes y servicios"/>
    <s v="04"/>
    <x v="3"/>
    <s v="9202"/>
    <s v="9202. Gestión de recursos humanos"/>
    <s v="22"/>
    <s v="22699"/>
  </r>
  <r>
    <n v="220200002415"/>
    <s v="ADO"/>
    <d v="2020-02-26T00:00:00"/>
    <n v="22020001936"/>
    <s v="2020 04 9202 22699"/>
    <n v="261.36"/>
    <x v="22"/>
    <s v="RESMA OFFSET &quot;&quot;PAPERFECT&quot;&quot; LASER BLANCO EXTRA //TAMAÑO 45X64* IMPRESOS AUXILIAR ADMINISTRATIVO *(15 UNID)"/>
    <s v="240"/>
    <s v="VALLADOLID"/>
    <s v="VALLADOLID"/>
    <x v="2"/>
    <s v="AdDirec - Adjudicación Directa"/>
    <s v="SinC - Sin Criterio"/>
    <x v="1"/>
    <x v="0"/>
    <s v="2"/>
    <s v="2. Gastos corrientes en bienes y servicios"/>
    <s v="04"/>
    <x v="3"/>
    <s v="9202"/>
    <s v="9202. Gestión de recursos humanos"/>
    <s v="22"/>
    <s v="22699"/>
  </r>
  <r>
    <n v="220200002541"/>
    <s v="ADO"/>
    <d v="2020-02-26T00:00:00"/>
    <n v="22020002179"/>
    <s v="2020 04 9341 22000"/>
    <n v="771.13"/>
    <x v="181"/>
    <s v="CIRCUITO CODIFIC. ENTID. FINANCIERAS / MODALIDAD CD-ROM / CD-ROM+APLICATIVO / PARA EL AÑO 2020"/>
    <s v="240"/>
    <s v="ALCOBENDAS"/>
    <s v="MADRID"/>
    <x v="1"/>
    <s v="AdDirec - Adjudicación Directa"/>
    <s v="SinC - Sin Criterio"/>
    <x v="1"/>
    <x v="0"/>
    <s v="2"/>
    <s v="2. Gastos corrientes en bienes y servicios"/>
    <s v="04"/>
    <x v="3"/>
    <s v="9341"/>
    <s v="9341. Tesorería y recaudación"/>
    <s v="22"/>
    <s v="22000"/>
  </r>
  <r>
    <n v="220199000726"/>
    <s v="AD"/>
    <d v="2020-01-02T00:00:00"/>
    <n v="22020001580"/>
    <s v="2020 04 9204 22100"/>
    <n v="85000"/>
    <x v="18"/>
    <s v="SUMINISTRO ENERGÍA ELÉCTRICA CDIT - EDIFICIO C/ ENRIQUE IV"/>
    <s v="220"/>
    <s v="BILBAO"/>
    <s v="BILBAO"/>
    <x v="2"/>
    <s v="PrAbier - Procedimiento Abierto"/>
    <s v="UniC - Único Criterio"/>
    <x v="0"/>
    <x v="0"/>
    <s v="2"/>
    <s v="2. Gastos corrientes en bienes y servicios"/>
    <s v="04"/>
    <x v="3"/>
    <s v="9204"/>
    <s v="9204. Tecnologías de la información y comunicación"/>
    <s v="22"/>
    <s v="22100"/>
  </r>
  <r>
    <n v="220200003331"/>
    <s v="ADO"/>
    <d v="2020-03-04T00:00:00"/>
    <n v="22020002245"/>
    <s v="2020 04 9204 641"/>
    <n v="1311.71"/>
    <x v="182"/>
    <s v="SUSCRIPCIÓN ANUAL DEL PRODUCTO AVID MEDIA COMPOSER"/>
    <s v="240"/>
    <s v="MADRID"/>
    <s v="MADRID"/>
    <x v="2"/>
    <s v="AdDirec - Adjudicación Directa"/>
    <s v="SinC - Sin Criterio"/>
    <x v="1"/>
    <x v="0"/>
    <s v="6"/>
    <s v="6. Inversiones reales"/>
    <s v="04"/>
    <x v="3"/>
    <s v="9204"/>
    <s v="9204. Tecnologías de la información y comunicación"/>
    <s v="64"/>
    <s v="641"/>
  </r>
  <r>
    <n v="220200010546"/>
    <s v="AD"/>
    <d v="2020-03-31T00:00:00"/>
    <n v="22020000818"/>
    <s v="2020 04 3121 22706"/>
    <n v="8179.41"/>
    <x v="183"/>
    <s v="Contrato Prorrogado de Exámenes Ginecologicos para el Departamento de Prevención Salud laboral  Febrero a Diciembre 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04"/>
    <x v="3"/>
    <s v="3121"/>
    <s v="3121. Prevención y salud laboral"/>
    <s v="22"/>
    <s v="22706"/>
  </r>
  <r>
    <n v="220200004505"/>
    <s v="ADO"/>
    <d v="2020-03-09T00:00:00"/>
    <n v="22020002458"/>
    <s v="2020 04 9204 213"/>
    <n v="617.1"/>
    <x v="184"/>
    <s v="MANTENIMIENTO ASCENSOR  Y MONTACARGAS,  CUARTO TRIMESTRE 2019"/>
    <s v="240"/>
    <s v="VALLADOLID"/>
    <s v="VALLADOLID"/>
    <x v="0"/>
    <s v="AdDirec - Adjudicación Directa"/>
    <s v="SinC - Sin Criterio"/>
    <x v="1"/>
    <x v="0"/>
    <s v="2"/>
    <s v="2. Gastos corrientes en bienes y servicios"/>
    <s v="04"/>
    <x v="3"/>
    <s v="9204"/>
    <s v="9204. Tecnologías de la información y comunicación"/>
    <s v="21"/>
    <s v="213"/>
  </r>
  <r>
    <n v="220199000250"/>
    <s v="AD"/>
    <d v="2020-01-02T00:00:00"/>
    <n v="22020001051"/>
    <s v="2020 04 9204 641"/>
    <n v="58037.15"/>
    <x v="185"/>
    <s v="SERVICIO MANTENIMIENTO Y ASISTENCIA TÉCNICA DE LAS HERRAMIENTAS DE ADMON.ELECTRÓNICA DEL AYTO.VALL. BASADAS AMARA SUITE."/>
    <s v="220"/>
    <s v="ALCOBENDAS"/>
    <s v="MADRID"/>
    <x v="0"/>
    <s v="PrAbier - Procedimiento Abierto"/>
    <s v="MultiC - MultiCriterio"/>
    <x v="0"/>
    <x v="0"/>
    <s v="6"/>
    <s v="6. Inversiones reales"/>
    <s v="04"/>
    <x v="3"/>
    <s v="9204"/>
    <s v="9204. Tecnologías de la información y comunicación"/>
    <s v="64"/>
    <s v="641"/>
  </r>
  <r>
    <n v="220199000819"/>
    <s v="AD"/>
    <d v="2020-01-02T00:00:00"/>
    <n v="22020000097"/>
    <s v="2020 04 9331 224"/>
    <n v="50741.35"/>
    <x v="186"/>
    <s v="PRÓRROGA AÑO 2020 SEGURO DE DAÑOS MATERIALES (LOTE 2) AYUNTAMIENTO DE VALLADOLID (expl 93/2016 Pieza 13)"/>
    <s v="220"/>
    <s v="MAJADAHONDA"/>
    <s v="MADRID"/>
    <x v="0"/>
    <s v="PrAbier - Procedimiento Abierto"/>
    <s v="MultiC - MultiCriterio"/>
    <x v="0"/>
    <x v="0"/>
    <s v="2"/>
    <s v="2. Gastos corrientes en bienes y servicios"/>
    <s v="04"/>
    <x v="3"/>
    <s v="9331"/>
    <s v="9331. Gestión del patrimonio"/>
    <s v="22"/>
    <s v="224"/>
  </r>
  <r>
    <n v="220200001879"/>
    <s v="AD"/>
    <d v="2020-02-17T00:00:00"/>
    <n v="22020001281"/>
    <s v="2020 04 9231 22799"/>
    <n v="50416.67"/>
    <x v="187"/>
    <s v="SERVICIO DE IMPRESION, PLEGADO Y ENSOBRADO DE LOS ENVIOS POSTALES DEL AYTO. VALLADOLID- AÑO 2020"/>
    <s v="220"/>
    <s v="MALAGA"/>
    <s v="MALAGA"/>
    <x v="0"/>
    <s v="PrAbier - Procedimiento Abierto"/>
    <s v="MultiC - MultiCriterio"/>
    <x v="0"/>
    <x v="0"/>
    <s v="2"/>
    <s v="2. Gastos corrientes en bienes y servicios"/>
    <s v="04"/>
    <x v="3"/>
    <s v="9231"/>
    <s v="9231. Información, registro y gestión del padrón"/>
    <s v="22"/>
    <s v="22799"/>
  </r>
  <r>
    <n v="220200001219"/>
    <s v="AD"/>
    <d v="2020-02-12T00:00:00"/>
    <n v="22020001806"/>
    <s v="2020 04 9204 22699"/>
    <n v="242"/>
    <x v="188"/>
    <s v="RENOVACIÓN CERTIFICADO DEL PORTAL WEB DEL  AYUNTAMIENTO DE VALLADOLID POR UN PERÍODO DE DOS AÑOS"/>
    <s v="220"/>
    <s v="MADRID"/>
    <s v="MADRID"/>
    <x v="2"/>
    <s v="AdDirec - Adjudicación Directa"/>
    <s v="SinC - Sin Criterio"/>
    <x v="1"/>
    <x v="0"/>
    <s v="2"/>
    <s v="2. Gastos corrientes en bienes y servicios"/>
    <s v="04"/>
    <x v="3"/>
    <s v="9204"/>
    <s v="9204. Tecnologías de la información y comunicación"/>
    <s v="22"/>
    <s v="22699"/>
  </r>
  <r>
    <n v="220190039552"/>
    <s v="AD"/>
    <d v="2020-03-18T00:00:00"/>
    <n v="22019006533"/>
    <s v="2020 04 9321 641"/>
    <n v="13939.2"/>
    <x v="177"/>
    <s v="Ampliación CARPETA DEL CONTRIBUYENTE de versión 1.0 a 2.0"/>
    <s v="220"/>
    <s v="BARCELONA"/>
    <s v="BARCELONA"/>
    <x v="0"/>
    <s v="AdDirec - Adjudicación Directa"/>
    <s v="SinC - Sin Criterio"/>
    <x v="1"/>
    <x v="0"/>
    <s v="6"/>
    <s v="6. Inversiones reales"/>
    <s v="04"/>
    <x v="3"/>
    <s v="9321"/>
    <s v="9321. Gestión de ingresos e inspección"/>
    <s v="64"/>
    <s v="641"/>
  </r>
  <r>
    <n v="220200001561"/>
    <s v="D"/>
    <d v="2020-02-13T00:00:00"/>
    <n v="22020000812"/>
    <s v="2020 04 9204 641"/>
    <n v="45828.75"/>
    <x v="189"/>
    <s v="SUMINISTRO DE LICENCIAS Y SOPORTE TÉCNICO DE LOS PRODUCTOS ArcGIS"/>
    <s v="300"/>
    <s v="MADRID"/>
    <s v="MADRID"/>
    <x v="2"/>
    <s v="PrAbier - Procedimiento Abierto"/>
    <s v="MultiC - MultiCriterio"/>
    <x v="0"/>
    <x v="0"/>
    <s v="6"/>
    <s v="6. Inversiones reales"/>
    <s v="04"/>
    <x v="3"/>
    <s v="9204"/>
    <s v="9204. Tecnologías de la información y comunicación"/>
    <s v="64"/>
    <s v="641"/>
  </r>
  <r>
    <n v="220200002189"/>
    <s v="AD"/>
    <d v="2020-02-20T00:00:00"/>
    <n v="22020000874"/>
    <s v="2020 04 9204 626"/>
    <n v="41164.199999999997"/>
    <x v="190"/>
    <s v="CONTRATACIÓN DEL SUMINISTRO DE EQUIPAMIENTO INFORMÁTICO, LOTE 1"/>
    <s v="220"/>
    <s v="SALAMANCA"/>
    <s v="SALAMANCA"/>
    <x v="2"/>
    <s v="PrAbier - Procedimiento Abierto"/>
    <s v="UniC - Único Criterio"/>
    <x v="0"/>
    <x v="0"/>
    <s v="6"/>
    <s v="6. Inversiones reales"/>
    <s v="04"/>
    <x v="3"/>
    <s v="9204"/>
    <s v="9204. Tecnologías de la información y comunicación"/>
    <s v="62"/>
    <s v="626"/>
  </r>
  <r>
    <n v="220199000473"/>
    <s v="AD"/>
    <d v="2020-01-02T00:00:00"/>
    <n v="22020000790"/>
    <s v="2020 04 9311 22799"/>
    <n v="6045"/>
    <x v="191"/>
    <s v="MANTENIMIENTO DE LA APLICACIÓN DE PRESUPUESTOS VISUALES DEL AYUNTAMIENTO DE VALLADOLID &quot;&quot;LAS CUENTAS CLARAS&quot;&quot;"/>
    <s v="220"/>
    <s v="VALLADOLID"/>
    <s v="VALLADOLID"/>
    <x v="0"/>
    <s v="AdDirec - Adjudicación Directa"/>
    <s v="SinC - Sin Criterio"/>
    <x v="1"/>
    <x v="0"/>
    <s v="2"/>
    <s v="2. Gastos corrientes en bienes y servicios"/>
    <s v="04"/>
    <x v="3"/>
    <s v="9311"/>
    <s v="9311. Planificación económico financiera"/>
    <s v="22"/>
    <s v="22799"/>
  </r>
  <r>
    <n v="220199000593"/>
    <s v="AD"/>
    <d v="2020-01-02T00:00:00"/>
    <n v="22020000884"/>
    <s v="2020 04 9321 22799"/>
    <n v="13940"/>
    <x v="192"/>
    <s v="EXP 9/2019 CONTRATACIÓN SERVICIOS DE VERIFICACIÓN TASA USO PRIVATIVO DE SUELO PÚBLICO EMPRESAS SUMINISTRADORAS"/>
    <s v="220"/>
    <s v="LOGROÑO"/>
    <s v="LOGROÑO"/>
    <x v="0"/>
    <s v="AdDirec - Adjudicación Directa"/>
    <s v="SinC - Sin Criterio"/>
    <x v="1"/>
    <x v="0"/>
    <s v="2"/>
    <s v="2. Gastos corrientes en bienes y servicios"/>
    <s v="04"/>
    <x v="3"/>
    <s v="9321"/>
    <s v="9321. Gestión de ingresos e inspección"/>
    <s v="22"/>
    <s v="22799"/>
  </r>
  <r>
    <n v="220199000568"/>
    <s v="AD"/>
    <d v="2020-01-02T00:00:00"/>
    <n v="22020002256"/>
    <s v="2020 04 9204 22701"/>
    <n v="32582"/>
    <x v="193"/>
    <s v="SERVICIO DE CELADURIA, CDIT"/>
    <s v="220"/>
    <s v="VALLADOLID"/>
    <s v="VALLADOLID"/>
    <x v="0"/>
    <s v="PrAbier - Procedimiento Abierto"/>
    <s v="MultiC - MultiCriterio"/>
    <x v="0"/>
    <x v="0"/>
    <s v="2"/>
    <s v="2. Gastos corrientes en bienes y servicios"/>
    <s v="04"/>
    <x v="3"/>
    <s v="9204"/>
    <s v="9204. Tecnologías de la información y comunicación"/>
    <s v="22"/>
    <s v="22701"/>
  </r>
  <r>
    <n v="220199000123"/>
    <s v="AD"/>
    <d v="2020-01-02T00:00:00"/>
    <n v="22020000600"/>
    <s v="2020 04 9204 22200"/>
    <n v="32546.58"/>
    <x v="194"/>
    <s v="PRÓRROGA CONTRA TELEFONÍA MÓVIL - LOTE 2 - DE ENERO A JUNIO DE 2020- DTIC"/>
    <s v="220"/>
    <s v="MADRID"/>
    <s v="MADRID"/>
    <x v="0"/>
    <s v="PrAbier - Procedimiento Abierto"/>
    <s v="MultiC - MultiCriterio"/>
    <x v="0"/>
    <x v="0"/>
    <s v="2"/>
    <s v="2. Gastos corrientes en bienes y servicios"/>
    <s v="04"/>
    <x v="3"/>
    <s v="9204"/>
    <s v="9204. Tecnologías de la información y comunicación"/>
    <s v="22"/>
    <s v="22200"/>
  </r>
  <r>
    <n v="220200004231"/>
    <s v="AD"/>
    <d v="2020-03-06T00:00:00"/>
    <n v="22020001763"/>
    <s v="2020 04 9204 22002"/>
    <n v="32541.19"/>
    <x v="195"/>
    <s v="SUMINISTRO DE FUNGIBLES DE IMPRESIÓN ORIGINALES, LOTE 1"/>
    <s v="220"/>
    <s v="BASAURI"/>
    <s v="BIZKAIA"/>
    <x v="2"/>
    <s v="PrAbier - Procedimiento Abierto"/>
    <s v="UniC - Único Criterio"/>
    <x v="0"/>
    <x v="0"/>
    <s v="2"/>
    <s v="2. Gastos corrientes en bienes y servicios"/>
    <s v="04"/>
    <x v="3"/>
    <s v="9204"/>
    <s v="9204. Tecnologías de la información y comunicación"/>
    <s v="22"/>
    <s v="22002"/>
  </r>
  <r>
    <n v="220199000476"/>
    <s v="AD"/>
    <d v="2020-01-02T00:00:00"/>
    <n v="22020000793"/>
    <s v="2020 04 9204 216"/>
    <n v="31191.78"/>
    <x v="196"/>
    <s v="MANTENIMIENTO DE LA TELEFONÍA Y DATOS, (PRÓRROGA)"/>
    <s v="220"/>
    <s v="ALDEAMAYOR DE SAN MARTIN"/>
    <s v="VALLADOLID"/>
    <x v="0"/>
    <s v="PrAbier - Procedimiento Abierto"/>
    <s v="MultiC - MultiCriterio"/>
    <x v="0"/>
    <x v="0"/>
    <s v="2"/>
    <s v="2. Gastos corrientes en bienes y servicios"/>
    <s v="04"/>
    <x v="3"/>
    <s v="9204"/>
    <s v="9204. Tecnologías de la información y comunicación"/>
    <s v="21"/>
    <s v="216"/>
  </r>
  <r>
    <n v="220199000477"/>
    <s v="AD"/>
    <d v="2020-01-02T00:00:00"/>
    <n v="22020000794"/>
    <s v="2020 04 9204 636"/>
    <n v="31036.5"/>
    <x v="72"/>
    <s v="MANTENIMIENTO HARDWARE, LOTE 2"/>
    <s v="220"/>
    <s v="VALLADOLID"/>
    <s v="VALLADOLID"/>
    <x v="0"/>
    <s v="PrAbier - Procedimiento Abierto"/>
    <s v="UniC - Único Criterio"/>
    <x v="0"/>
    <x v="0"/>
    <s v="6"/>
    <s v="6. Inversiones reales"/>
    <s v="04"/>
    <x v="3"/>
    <s v="9204"/>
    <s v="9204. Tecnologías de la información y comunicación"/>
    <s v="63"/>
    <s v="636"/>
  </r>
  <r>
    <n v="220189000680"/>
    <s v="AD"/>
    <d v="2020-01-02T00:00:00"/>
    <n v="22020000082"/>
    <s v="2020 04 9341 22699"/>
    <n v="30000"/>
    <x v="197"/>
    <s v="ASUNCIÓN POR UNICAJA CONTRATO SERVICIO DATÁFONOS INSTALACIONES MUNICIPALES Y PAGO TELEMÁTICO"/>
    <s v="220"/>
    <s v="MALAGA"/>
    <s v="MALAGA"/>
    <x v="0"/>
    <s v="PrAbier - Procedimiento Abierto"/>
    <s v="MultiC - MultiCriterio"/>
    <x v="0"/>
    <x v="0"/>
    <s v="2"/>
    <s v="2. Gastos corrientes en bienes y servicios"/>
    <s v="04"/>
    <x v="3"/>
    <s v="9341"/>
    <s v="9341. Tesorería y recaudación"/>
    <s v="22"/>
    <s v="22699"/>
  </r>
  <r>
    <n v="220189000104"/>
    <s v="AD"/>
    <d v="2020-01-02T00:00:00"/>
    <n v="22020000472"/>
    <s v="2020 04 9204 636"/>
    <n v="25720.79"/>
    <x v="198"/>
    <s v="MANTENIMIENTO Y GESTIÓN ÁREAS WIFI MUNICIPALES"/>
    <s v="220"/>
    <s v="VALLADOLID"/>
    <s v="VALLADOLID"/>
    <x v="0"/>
    <s v="PrAbier - Procedimiento Abierto"/>
    <s v="MultiC - MultiCriterio"/>
    <x v="0"/>
    <x v="0"/>
    <s v="6"/>
    <s v="6. Inversiones reales"/>
    <s v="04"/>
    <x v="3"/>
    <s v="9204"/>
    <s v="9204. Tecnologías de la información y comunicación"/>
    <s v="63"/>
    <s v="636"/>
  </r>
  <r>
    <n v="220199000467"/>
    <s v="AD"/>
    <d v="2020-01-02T00:00:00"/>
    <n v="22020000789"/>
    <s v="2020 04 9204 641"/>
    <n v="25000"/>
    <x v="199"/>
    <s v="MANTENIMIENTO DEL SISTEMA DE INFORMACIÓN DEL PADRÓN MUNICIPAL DE HABITANTES DEL AYUNTAMIENTO DE VALLADOLID"/>
    <s v="220"/>
    <s v="ECIJA"/>
    <s v="SEVILLA"/>
    <x v="0"/>
    <s v="PrAbier - Procedimiento Abierto"/>
    <s v="MultiC - MultiCriterio"/>
    <x v="0"/>
    <x v="0"/>
    <s v="6"/>
    <s v="6. Inversiones reales"/>
    <s v="04"/>
    <x v="3"/>
    <s v="9204"/>
    <s v="9204. Tecnologías de la información y comunicación"/>
    <s v="64"/>
    <s v="641"/>
  </r>
  <r>
    <n v="220199000151"/>
    <s v="AD"/>
    <d v="2020-01-02T00:00:00"/>
    <n v="22020000681"/>
    <s v="2020 04 9204 641"/>
    <n v="23317.71"/>
    <x v="185"/>
    <s v="PRÓRROGA SUMINISTRO DE LICENCIAS DEL GESTOR DOCUMENTAL ALFRESCO"/>
    <s v="220"/>
    <s v="ALCOBENDAS"/>
    <s v="MADRID"/>
    <x v="2"/>
    <s v="PrAbier - Procedimiento Abierto"/>
    <s v="MultiC - MultiCriterio"/>
    <x v="0"/>
    <x v="0"/>
    <s v="6"/>
    <s v="6. Inversiones reales"/>
    <s v="04"/>
    <x v="3"/>
    <s v="9204"/>
    <s v="9204. Tecnologías de la información y comunicación"/>
    <s v="64"/>
    <s v="641"/>
  </r>
  <r>
    <n v="220199000167"/>
    <s v="AD"/>
    <d v="2020-01-02T00:00:00"/>
    <n v="22020000683"/>
    <s v="2020 04 9204 641"/>
    <n v="20041.669999999998"/>
    <x v="185"/>
    <s v="EXPTE. SE-PC 60/2017 PRORROGA MNTO. Y ASIS.TÉC. SIST.INF.GESTIÓN PERSONAL Y NÓMINA BASADO EN META4 - Del 1-1 A 28-5"/>
    <s v="220"/>
    <s v="ALCOBENDAS"/>
    <s v="MADRID"/>
    <x v="0"/>
    <s v="PrAbier - Procedimiento Abierto"/>
    <s v="MultiC - MultiCriterio"/>
    <x v="0"/>
    <x v="0"/>
    <s v="6"/>
    <s v="6. Inversiones reales"/>
    <s v="04"/>
    <x v="3"/>
    <s v="9204"/>
    <s v="9204. Tecnologías de la información y comunicación"/>
    <s v="64"/>
    <s v="641"/>
  </r>
  <r>
    <n v="220199000653"/>
    <s v="AD"/>
    <d v="2020-01-02T00:00:00"/>
    <n v="22020001092"/>
    <s v="2020 04 9204 641"/>
    <n v="15815.32"/>
    <x v="185"/>
    <s v="(REAJUSTE ANUALIDADES) MTO  Y ASIST TÉCNICA DE LAS HERRAMIENTAS DE ADMON ELECTRÓNICA DEL AYTO.VALL. BASADAS AMARA SUITE"/>
    <s v="220"/>
    <s v="ALCOBENDAS"/>
    <s v="MADRID"/>
    <x v="0"/>
    <s v="PrAbier - Procedimiento Abierto"/>
    <s v="MultiC - MultiCriterio"/>
    <x v="0"/>
    <x v="0"/>
    <s v="6"/>
    <s v="6. Inversiones reales"/>
    <s v="04"/>
    <x v="3"/>
    <s v="9204"/>
    <s v="9204. Tecnologías de la información y comunicación"/>
    <s v="64"/>
    <s v="641"/>
  </r>
  <r>
    <n v="220189000682"/>
    <s v="AD"/>
    <d v="2020-01-02T00:00:00"/>
    <n v="22020000527"/>
    <s v="2020 04 9231 22799"/>
    <n v="14656.13"/>
    <x v="200"/>
    <s v="CONTRATO SERVICIO DE  PUBLICACION EN WEB DE LA INFORMACION DEL OBSERVATORIO URBANO DE VALLADOLID"/>
    <s v="220"/>
    <s v="VALLADOLID"/>
    <s v="VALLADOLID"/>
    <x v="0"/>
    <s v="PrAbier - Procedimiento Abierto"/>
    <s v="MultiC - MultiCriterio"/>
    <x v="0"/>
    <x v="0"/>
    <s v="2"/>
    <s v="2. Gastos corrientes en bienes y servicios"/>
    <s v="04"/>
    <x v="3"/>
    <s v="9231"/>
    <s v="9231. Información, registro y gestión del padrón"/>
    <s v="22"/>
    <s v="22799"/>
  </r>
  <r>
    <n v="220199000367"/>
    <s v="AD"/>
    <d v="2020-01-02T00:00:00"/>
    <n v="22020000785"/>
    <s v="2020 04 3121 22706"/>
    <n v="13000"/>
    <x v="201"/>
    <s v="Prorroga del Contrato de Analisis Clinicos de Enero a Julio 2020 para Dpto. Prevencion y Salud Laboral"/>
    <s v="220"/>
    <s v="ESPLUGUES DE LLOBREGAT"/>
    <s v="BARCELONA"/>
    <x v="0"/>
    <s v="PrAbier - Procedimiento Abierto"/>
    <s v="MultiC - MultiCriterio"/>
    <x v="0"/>
    <x v="0"/>
    <s v="2"/>
    <s v="2. Gastos corrientes en bienes y servicios"/>
    <s v="04"/>
    <x v="3"/>
    <s v="3121"/>
    <s v="3121. Prevención y salud laboral"/>
    <s v="22"/>
    <s v="22706"/>
  </r>
  <r>
    <n v="220200003103"/>
    <s v="D"/>
    <d v="2020-03-03T00:00:00"/>
    <n v="22020001071"/>
    <s v="2020 04 9204 216"/>
    <n v="1425"/>
    <x v="202"/>
    <s v="MANTENIMIENTO DE LICENCIAS  (NEWFILE), LOTE 5"/>
    <s v="300"/>
    <s v="PRADOSEGAR"/>
    <s v="AVILA"/>
    <x v="2"/>
    <s v="PrAbier - Procedimiento Abierto"/>
    <s v="UniC - Único Criterio"/>
    <x v="0"/>
    <x v="0"/>
    <s v="2"/>
    <s v="2. Gastos corrientes en bienes y servicios"/>
    <s v="04"/>
    <x v="3"/>
    <s v="9204"/>
    <s v="9204. Tecnologías de la información y comunicación"/>
    <s v="21"/>
    <s v="216"/>
  </r>
  <r>
    <n v="220200002188"/>
    <s v="AD"/>
    <d v="2020-02-20T00:00:00"/>
    <n v="22020000920"/>
    <s v="2020 04 9204 626"/>
    <n v="10890"/>
    <x v="203"/>
    <s v="CONTRATACIÓN DEL SUMINISTRO DE EQUIPAMIENTO INFORMÁTICO, LOTE 4"/>
    <s v="220"/>
    <s v="VALLADOLID"/>
    <s v="VALLADOLID"/>
    <x v="2"/>
    <s v="PrAbier - Procedimiento Abierto"/>
    <s v="UniC - Único Criterio"/>
    <x v="0"/>
    <x v="0"/>
    <s v="6"/>
    <s v="6. Inversiones reales"/>
    <s v="04"/>
    <x v="3"/>
    <s v="9204"/>
    <s v="9204. Tecnologías de la información y comunicación"/>
    <s v="62"/>
    <s v="626"/>
  </r>
  <r>
    <n v="220189000494"/>
    <s v="AD"/>
    <d v="2020-01-02T00:00:00"/>
    <n v="22020000505"/>
    <s v="2020 04 9204 22200"/>
    <n v="7199.5"/>
    <x v="204"/>
    <s v="CONEXIÓN REDUNDANTE A INTERNET. LOTE Nº 1"/>
    <s v="220"/>
    <s v="TOLEDO"/>
    <s v="TOLEDO"/>
    <x v="0"/>
    <s v="PrAbier - Procedimiento Abierto"/>
    <s v="MultiC - MultiCriterio"/>
    <x v="0"/>
    <x v="0"/>
    <s v="2"/>
    <s v="2. Gastos corrientes en bienes y servicios"/>
    <s v="04"/>
    <x v="3"/>
    <s v="9204"/>
    <s v="9204. Tecnologías de la información y comunicación"/>
    <s v="22"/>
    <s v="22200"/>
  </r>
  <r>
    <n v="220200000084"/>
    <s v="ADO"/>
    <d v="2020-01-28T00:00:00"/>
    <n v="22020000916"/>
    <s v="2020 04 9231 22799"/>
    <n v="484"/>
    <x v="205"/>
    <s v="Rect. 2019 150.3 / Elaboración de un servicio tto de datos y elaboración de una Web para la difusión de datos"/>
    <s v="240"/>
    <s v="VALLADOLID"/>
    <s v="VALLADOLID"/>
    <x v="0"/>
    <s v="AdDirec - Adjudicación Directa"/>
    <s v="SinC - Sin Criterio"/>
    <x v="1"/>
    <x v="0"/>
    <s v="2"/>
    <s v="2. Gastos corrientes en bienes y servicios"/>
    <s v="04"/>
    <x v="3"/>
    <s v="9231"/>
    <s v="9231. Información, registro y gestión del padrón"/>
    <s v="22"/>
    <s v="22799"/>
  </r>
  <r>
    <n v="220199000876"/>
    <s v="AD"/>
    <d v="2020-01-02T00:00:00"/>
    <n v="22020000105"/>
    <s v="2020 04 9202 16205"/>
    <n v="4437.01"/>
    <x v="206"/>
    <s v="PRÓRROGA CONTRATACIÓN PÓLIZA ACCIDENTES MIEMBROS CORPORACIÓN. (mjsi)"/>
    <s v="220"/>
    <s v="PALMA DE MALLORCA"/>
    <s v="ISLAS BALEARES"/>
    <x v="0"/>
    <s v="PrAbier - Procedimiento Abierto"/>
    <s v="MultiC - MultiCriterio"/>
    <x v="0"/>
    <x v="0"/>
    <s v="1"/>
    <s v="1. Gastos de personal"/>
    <s v="04"/>
    <x v="3"/>
    <s v="9202"/>
    <s v="9202. Gestión de recursos humanos"/>
    <s v="16"/>
    <s v="16205"/>
  </r>
  <r>
    <n v="220189000580"/>
    <s v="AD"/>
    <d v="2020-01-02T00:00:00"/>
    <n v="22020001046"/>
    <s v="2020 04 9204 641"/>
    <n v="6666.67"/>
    <x v="207"/>
    <s v="EVOLUCIÓN DE SISTEMAS DE INFORMACIÓN Y OFICINA TÉCNICA DE PROYECTOS (SEGUNDA PRÓRROG)"/>
    <s v="220"/>
    <s v="MADRID"/>
    <s v="MADRID"/>
    <x v="0"/>
    <s v="PrAbier - Procedimiento Abierto"/>
    <s v="MultiC - MultiCriterio"/>
    <x v="0"/>
    <x v="0"/>
    <s v="6"/>
    <s v="6. Inversiones reales"/>
    <s v="04"/>
    <x v="3"/>
    <s v="9204"/>
    <s v="9204. Tecnologías de la información y comunicación"/>
    <s v="64"/>
    <s v="641"/>
  </r>
  <r>
    <n v="220200004232"/>
    <s v="AD"/>
    <d v="2020-03-06T00:00:00"/>
    <n v="22020001764"/>
    <s v="2020 04 9204 22002"/>
    <n v="9646.69"/>
    <x v="208"/>
    <s v="SUMINISTRO DE FUNGIBLES DE IMPRESIÓN COMPATIBLES, LOTE 2"/>
    <s v="220"/>
    <s v="LEGANES"/>
    <s v="MADRID"/>
    <x v="2"/>
    <s v="PrAbier - Procedimiento Abierto"/>
    <s v="UniC - Único Criterio"/>
    <x v="0"/>
    <x v="0"/>
    <s v="2"/>
    <s v="2. Gastos corrientes en bienes y servicios"/>
    <s v="04"/>
    <x v="3"/>
    <s v="9204"/>
    <s v="9204. Tecnologías de la información y comunicación"/>
    <s v="22"/>
    <s v="22002"/>
  </r>
  <r>
    <n v="220200000889"/>
    <s v="AD"/>
    <d v="2020-02-06T00:00:00"/>
    <n v="22020001589"/>
    <s v="2020 04 9231 22699"/>
    <n v="164.3"/>
    <x v="209"/>
    <s v="DOMINIO Y ALOJAMIENTO DE LA PAGINA VALLADOLIDENCIFRAS.ES - AÑO 2020"/>
    <s v="220"/>
    <s v="VALLADOLID"/>
    <s v="VALLADOLID"/>
    <x v="0"/>
    <s v="AdDirec - Adjudicación Directa"/>
    <s v="SinC - Sin Criterio"/>
    <x v="1"/>
    <x v="0"/>
    <s v="2"/>
    <s v="2. Gastos corrientes en bienes y servicios"/>
    <s v="04"/>
    <x v="3"/>
    <s v="9231"/>
    <s v="9231. Información, registro y gestión del padrón"/>
    <s v="22"/>
    <s v="22699"/>
  </r>
  <r>
    <n v="220199000294"/>
    <s v="AD"/>
    <d v="2020-01-02T00:00:00"/>
    <n v="22020001055"/>
    <s v="2020 04 9204 22700"/>
    <n v="9361.08"/>
    <x v="210"/>
    <s v="LIMPIEZA DEL CENTRO DE DIFUSIÓN TECNOLÓGICA (CDIT)"/>
    <s v="220"/>
    <s v="SIMANCAS"/>
    <s v="VALLADOLID"/>
    <x v="0"/>
    <s v="PrAbier - Procedimiento Abierto"/>
    <s v="UniC - Único Criterio"/>
    <x v="0"/>
    <x v="0"/>
    <s v="2"/>
    <s v="2. Gastos corrientes en bienes y servicios"/>
    <s v="04"/>
    <x v="3"/>
    <s v="9204"/>
    <s v="9204. Tecnologías de la información y comunicación"/>
    <s v="22"/>
    <s v="22700"/>
  </r>
  <r>
    <n v="220200001055"/>
    <s v="AD"/>
    <d v="2020-02-10T00:00:00"/>
    <n v="22020001575"/>
    <s v="2020 04 9321 22799"/>
    <n v="11674.08"/>
    <x v="211"/>
    <s v="Contratación de la impresión y presentación en Correos de los recibos de padrón del IVTM y del IBI EJERCICIO 2020"/>
    <s v="220"/>
    <s v="VALLADOLID"/>
    <s v="VALLADOLID"/>
    <x v="0"/>
    <s v="AdDirec - Adjudicación Directa"/>
    <s v="SinC - Sin Criterio"/>
    <x v="1"/>
    <x v="0"/>
    <s v="2"/>
    <s v="2. Gastos corrientes en bienes y servicios"/>
    <s v="04"/>
    <x v="3"/>
    <s v="9321"/>
    <s v="9321. Gestión de ingresos e inspección"/>
    <s v="22"/>
    <s v="22799"/>
  </r>
  <r>
    <n v="220200002931"/>
    <s v="D"/>
    <d v="2020-03-02T00:00:00"/>
    <n v="22020000913"/>
    <s v="2020 04 9341 213"/>
    <n v="4200"/>
    <x v="59"/>
    <s v="ALQUILER Y COPIAS MÁQUINAS TESORERÍA Y RECAUDACIÓN"/>
    <s v="300"/>
    <s v="VALLADOLID"/>
    <s v="VALLADOLID"/>
    <x v="2"/>
    <s v="PrAbier - Procedimiento Abierto"/>
    <s v="UniC - Único Criterio"/>
    <x v="0"/>
    <x v="0"/>
    <s v="2"/>
    <s v="2. Gastos corrientes en bienes y servicios"/>
    <s v="04"/>
    <x v="3"/>
    <s v="9341"/>
    <s v="9341. Tesorería y recaudación"/>
    <s v="21"/>
    <s v="213"/>
  </r>
  <r>
    <n v="220200006990"/>
    <s v="D"/>
    <d v="2020-03-18T00:00:00"/>
    <n v="22020000890"/>
    <s v="2020 04 9231 213"/>
    <n v="4000"/>
    <x v="59"/>
    <s v="FOTOCOPIADORAS SERVICIO INFORMACION Y ADMINISTRACION ELECTRONICA 2020-2021"/>
    <s v="300"/>
    <s v="VALLADOLID"/>
    <s v="VALLADOLID"/>
    <x v="2"/>
    <s v="PrAbier - Procedimiento Abierto"/>
    <s v="MultiC - MultiCriterio"/>
    <x v="0"/>
    <x v="0"/>
    <s v="2"/>
    <s v="2. Gastos corrientes en bienes y servicios"/>
    <s v="04"/>
    <x v="3"/>
    <s v="9231"/>
    <s v="9231. Información, registro y gestión del padrón"/>
    <s v="21"/>
    <s v="213"/>
  </r>
  <r>
    <n v="220200002879"/>
    <s v="ADO"/>
    <d v="2020-03-02T00:00:00"/>
    <n v="22020002167"/>
    <s v="2020 04 9204 216"/>
    <n v="7947.82"/>
    <x v="180"/>
    <s v="ASISTENCIA TÉCNICA OPERACIÓN, CAU, Y MANTENIMIENTO  DEL SOFTWARE DE BASE Y COMUNICACIONES LOTE 1, DEL 7/12 AL 31/12/2019"/>
    <s v="240"/>
    <s v="SANTANDER"/>
    <s v="SANTANDER"/>
    <x v="0"/>
    <s v="PrAbier - Procedimiento Abierto"/>
    <s v="MultiC - MultiCriterio"/>
    <x v="0"/>
    <x v="0"/>
    <s v="2"/>
    <s v="2. Gastos corrientes en bienes y servicios"/>
    <s v="04"/>
    <x v="3"/>
    <s v="9204"/>
    <s v="9204. Tecnologías de la información y comunicación"/>
    <s v="21"/>
    <s v="216"/>
  </r>
  <r>
    <n v="220199000609"/>
    <s v="AD"/>
    <d v="2020-01-02T00:00:00"/>
    <n v="22020001089"/>
    <s v="2020 04 9204 22002"/>
    <n v="7674.43"/>
    <x v="195"/>
    <s v="SUMINISTRO DE FUNGIBLES PARA LAS IMPRESORAS DEL AYUNTAMIENTO DE VALLADOLID - LOTE 1 (REAJUSTE DE ANUALIDADES)"/>
    <s v="220"/>
    <s v="BASAURI"/>
    <s v="BIZKAIA"/>
    <x v="2"/>
    <s v="PrAbier - Procedimiento Abierto"/>
    <s v="MultiC - MultiCriterio"/>
    <x v="0"/>
    <x v="0"/>
    <s v="2"/>
    <s v="2. Gastos corrientes en bienes y servicios"/>
    <s v="04"/>
    <x v="3"/>
    <s v="9204"/>
    <s v="9204. Tecnologías de la información y comunicación"/>
    <s v="22"/>
    <s v="22002"/>
  </r>
  <r>
    <n v="220200001097"/>
    <s v="AD"/>
    <d v="2020-02-10T00:00:00"/>
    <n v="22020001595"/>
    <s v="2020 04 9321 22799"/>
    <n v="7247.9"/>
    <x v="212"/>
    <s v="Contratación del diseño, maquetación y confección de la GUÍA DEL CONTRIBUYENTE EJERCICIO 2020"/>
    <s v="220"/>
    <s v="VALLADOLID"/>
    <s v="VALLADOLID"/>
    <x v="0"/>
    <s v="AdDirec - Adjudicación Directa"/>
    <s v="SinC - Sin Criterio"/>
    <x v="1"/>
    <x v="0"/>
    <s v="2"/>
    <s v="2. Gastos corrientes en bienes y servicios"/>
    <s v="04"/>
    <x v="3"/>
    <s v="9321"/>
    <s v="9321. Gestión de ingresos e inspección"/>
    <s v="22"/>
    <s v="22799"/>
  </r>
  <r>
    <n v="220200003104"/>
    <s v="D"/>
    <d v="2020-03-03T00:00:00"/>
    <n v="22020001070"/>
    <s v="2020 04 9204 216"/>
    <n v="3900"/>
    <x v="213"/>
    <s v="MANTENIMIENTO DE LICENCIAS SOFTWARE DE ESCÁNERES , LOTE 6"/>
    <s v="300"/>
    <s v="MADRID"/>
    <s v="MADRID"/>
    <x v="2"/>
    <s v="PrAbier - Procedimiento Abierto"/>
    <s v="UniC - Único Criterio"/>
    <x v="0"/>
    <x v="0"/>
    <s v="2"/>
    <s v="2. Gastos corrientes en bienes y servicios"/>
    <s v="04"/>
    <x v="3"/>
    <s v="9204"/>
    <s v="9204. Tecnologías de la información y comunicación"/>
    <s v="21"/>
    <s v="216"/>
  </r>
  <r>
    <n v="220200001235"/>
    <s v="D"/>
    <d v="2020-02-12T00:00:00"/>
    <n v="22020001794"/>
    <s v="2020 04 9209 203"/>
    <n v="3550"/>
    <x v="59"/>
    <s v="IMPRESIÓN Y FOTOCOPIADO CONCEJALÍA/DIRECCIÓN Y SECRETARÍA EJECUTIVA DEL ÁREA DE PLANIFICACIÓN Y RECURSOS."/>
    <s v="300"/>
    <s v="VALLADOLID"/>
    <s v="VALLADOLID"/>
    <x v="2"/>
    <s v="PrAbier - Procedimiento Abierto"/>
    <s v="UniC - Único Criterio"/>
    <x v="0"/>
    <x v="0"/>
    <s v="2"/>
    <s v="2. Gastos corrientes en bienes y servicios"/>
    <s v="04"/>
    <x v="3"/>
    <s v="9209"/>
    <s v="9209. Dirección del area de hacienda y función pública"/>
    <s v="20"/>
    <s v="203"/>
  </r>
  <r>
    <n v="220200002927"/>
    <s v="AD"/>
    <d v="2020-03-02T00:00:00"/>
    <n v="22020001884"/>
    <s v="2020 04 9202 16205"/>
    <n v="2581.66"/>
    <x v="174"/>
    <s v="SEGURO VIDA MIEMBROS CORPORACIÓN AÑO 2020. (mjsi)."/>
    <s v="220"/>
    <s v="MADRID"/>
    <s v="MADRID"/>
    <x v="0"/>
    <s v="PrAbier - Procedimiento Abierto"/>
    <s v="MultiC - MultiCriterio"/>
    <x v="0"/>
    <x v="0"/>
    <s v="1"/>
    <s v="1. Gastos de personal"/>
    <s v="04"/>
    <x v="3"/>
    <s v="9202"/>
    <s v="9202. Gestión de recursos humanos"/>
    <s v="16"/>
    <s v="16205"/>
  </r>
  <r>
    <n v="220200001209"/>
    <s v="AD/"/>
    <d v="2020-02-11T00:00:00"/>
    <n v="22020001589"/>
    <s v="2020 04 9231 22699"/>
    <n v="-164.3"/>
    <x v="209"/>
    <s v="DOMINIO Y ALOJAMIENTO DE LA PAGINA VALLADOLIDENCIFRAS.ES - AÑO 2020"/>
    <s v="220"/>
    <s v="VALLADOLID"/>
    <s v="VALLADOLID"/>
    <x v="0"/>
    <s v="AdDirec - Adjudicación Directa"/>
    <s v="SinC - Sin Criterio"/>
    <x v="1"/>
    <x v="0"/>
    <s v="2"/>
    <s v="2. Gastos corrientes en bienes y servicios"/>
    <s v="04"/>
    <x v="3"/>
    <s v="9231"/>
    <s v="9231. Información, registro y gestión del padrón"/>
    <s v="22"/>
    <s v="22699"/>
  </r>
  <r>
    <n v="220189000578"/>
    <s v="AD"/>
    <d v="2020-01-02T00:00:00"/>
    <n v="22020000512"/>
    <s v="2020 04 9204 636"/>
    <n v="3086.49"/>
    <x v="198"/>
    <s v="MANTENIMIENTO Y GESTIÓN ÁREAS WIFI MUNICIPALES. REAJUSTE ANUALIDADES"/>
    <s v="220"/>
    <s v="VALLADOLID"/>
    <s v="VALLADOLID"/>
    <x v="0"/>
    <s v="PrAbier - Procedimiento Abierto"/>
    <s v="MultiC - MultiCriterio"/>
    <x v="0"/>
    <x v="0"/>
    <s v="6"/>
    <s v="6. Inversiones reales"/>
    <s v="04"/>
    <x v="3"/>
    <s v="9204"/>
    <s v="9204. Tecnologías de la información y comunicación"/>
    <s v="63"/>
    <s v="636"/>
  </r>
  <r>
    <n v="220200001220"/>
    <s v="AD"/>
    <d v="2020-02-12T00:00:00"/>
    <n v="22020001810"/>
    <s v="2020 04 9204 216"/>
    <n v="3773.26"/>
    <x v="214"/>
    <s v="MANTENIMIENTO Y ASISTENCIA TÉCNICA DEL SOFTWARE KNOSYS"/>
    <s v="220"/>
    <s v="SAN SEBASTIAN DE LOS REYES"/>
    <s v="MADRID"/>
    <x v="0"/>
    <s v="AdDirec - Adjudicación Directa"/>
    <s v="SinC - Sin Criterio"/>
    <x v="1"/>
    <x v="0"/>
    <s v="2"/>
    <s v="2. Gastos corrientes en bienes y servicios"/>
    <s v="04"/>
    <x v="3"/>
    <s v="9204"/>
    <s v="9204. Tecnologías de la información y comunicación"/>
    <s v="21"/>
    <s v="216"/>
  </r>
  <r>
    <n v="220200001221"/>
    <s v="AD"/>
    <d v="2020-02-12T00:00:00"/>
    <n v="22020001811"/>
    <s v="2020 04 9204 641"/>
    <n v="7240.64"/>
    <x v="215"/>
    <s v="ACTUALIZACIÓN  APLICACIÓN CONSUL, (PRESUPUESTOS PARTICIPATIVOS)"/>
    <s v="220"/>
    <s v="PALMA DE MALLORCA"/>
    <s v="ISLAS BALEARES"/>
    <x v="0"/>
    <s v="AdDirec - Adjudicación Directa"/>
    <s v="SinC - Sin Criterio"/>
    <x v="1"/>
    <x v="0"/>
    <s v="6"/>
    <s v="6. Inversiones reales"/>
    <s v="04"/>
    <x v="3"/>
    <s v="9204"/>
    <s v="9204. Tecnologías de la información y comunicación"/>
    <s v="64"/>
    <s v="641"/>
  </r>
  <r>
    <n v="220200008912"/>
    <s v="AD"/>
    <d v="2020-03-20T00:00:00"/>
    <n v="22020001573"/>
    <s v="2020 04 9321 22602"/>
    <n v="3000"/>
    <x v="216"/>
    <s v="INSERCIONES PUBLICITARIAS PUNTUALES EN PRENSA EN MATERIA TRIBUTARIA MUNICIPAL 2020"/>
    <s v="230"/>
    <s v="VALLADOLID"/>
    <s v="VALLADOLID"/>
    <x v="0"/>
    <s v="PrAbier - Procedimiento Abierto"/>
    <s v="MultiC - MultiCriterio"/>
    <x v="2"/>
    <x v="0"/>
    <s v="2"/>
    <s v="2. Gastos corrientes en bienes y servicios"/>
    <s v="04"/>
    <x v="3"/>
    <s v="9321"/>
    <s v="9321. Gestión de ingresos e inspección"/>
    <s v="22"/>
    <s v="22602"/>
  </r>
  <r>
    <n v="220200001303"/>
    <s v="ADO"/>
    <d v="2020-02-13T00:00:00"/>
    <n v="22020001076"/>
    <s v="2020 04 9231 22699"/>
    <n v="69.7"/>
    <x v="22"/>
    <s v="RESMA OFFSET &quot;&quot;PAPERFECT&quot;&quot; LASER BLANCO EXTRA (TAMAÑO 45X64  * INSTANCIAS)"/>
    <s v="240"/>
    <s v="VALLADOLID"/>
    <s v="VALLADOLID"/>
    <x v="2"/>
    <s v="AdDirec - Adjudicación Directa"/>
    <s v="SinC - Sin Criterio"/>
    <x v="1"/>
    <x v="0"/>
    <s v="2"/>
    <s v="2. Gastos corrientes en bienes y servicios"/>
    <s v="04"/>
    <x v="3"/>
    <s v="9231"/>
    <s v="9231. Información, registro y gestión del padrón"/>
    <s v="22"/>
    <s v="22699"/>
  </r>
  <r>
    <n v="220200001320"/>
    <s v="ADO"/>
    <d v="2020-02-13T00:00:00"/>
    <n v="22020001805"/>
    <s v="2020 04 9231 22699"/>
    <n v="187.55"/>
    <x v="209"/>
    <s v="webcifras (web.valladolidencifras.es) - Dominio y alojamiento anual Enero 2020 - Diciembre 2020"/>
    <s v="240"/>
    <s v="VALLADOLID"/>
    <s v="VALLADOLID"/>
    <x v="0"/>
    <s v="AdDirec - Adjudicación Directa"/>
    <s v="SinC - Sin Criterio"/>
    <x v="1"/>
    <x v="0"/>
    <s v="2"/>
    <s v="2. Gastos corrientes en bienes y servicios"/>
    <s v="04"/>
    <x v="3"/>
    <s v="9231"/>
    <s v="9231. Información, registro y gestión del padrón"/>
    <s v="22"/>
    <s v="22699"/>
  </r>
  <r>
    <n v="220200004243"/>
    <s v="D"/>
    <d v="2020-03-06T00:00:00"/>
    <n v="22020001070"/>
    <s v="2020 04 9204 216"/>
    <n v="2913.29"/>
    <x v="217"/>
    <s v="MANTENIMIENTO LICENCIAS PRESTO, LOTE 1"/>
    <s v="300"/>
    <s v="LLANERA"/>
    <s v="OVIEDO"/>
    <x v="2"/>
    <s v="PrAbier - Procedimiento Abierto"/>
    <s v="MultiC - MultiCriterio"/>
    <x v="0"/>
    <x v="0"/>
    <s v="2"/>
    <s v="2. Gastos corrientes en bienes y servicios"/>
    <s v="04"/>
    <x v="3"/>
    <s v="9204"/>
    <s v="9204. Tecnologías de la información y comunicación"/>
    <s v="21"/>
    <s v="216"/>
  </r>
  <r>
    <n v="220200003102"/>
    <s v="D"/>
    <d v="2020-03-03T00:00:00"/>
    <n v="22020001070"/>
    <s v="2020 04 9204 216"/>
    <n v="2865"/>
    <x v="218"/>
    <s v="MANTENIMIENTO DE LICENCIAS SISTEMA DE INFORMACIÓN, (RECITE),  LOTE 2"/>
    <s v="300"/>
    <s v="BURGOS"/>
    <s v="BURGOS"/>
    <x v="2"/>
    <s v="PrAbier - Procedimiento Abierto"/>
    <s v="UniC - Único Criterio"/>
    <x v="0"/>
    <x v="0"/>
    <s v="2"/>
    <s v="2. Gastos corrientes en bienes y servicios"/>
    <s v="04"/>
    <x v="3"/>
    <s v="9204"/>
    <s v="9204. Tecnologías de la información y comunicación"/>
    <s v="21"/>
    <s v="216"/>
  </r>
  <r>
    <n v="220189000648"/>
    <s v="AD"/>
    <d v="2020-01-02T00:00:00"/>
    <n v="22020000523"/>
    <s v="2020 04 9204 216"/>
    <n v="1808.22"/>
    <x v="196"/>
    <s v="PRÓRROGA SERVICIO DE MANTENIMIENTO DE LA RED DE VOZ Y DATOS DEL EXCMO. AYTO. DE VALLADOLID"/>
    <s v="220"/>
    <s v="ALDEAMAYOR DE SAN MARTIN"/>
    <s v="VALLADOLID"/>
    <x v="0"/>
    <s v="PrAbier - Procedimiento Abierto"/>
    <s v="MultiC - MultiCriterio"/>
    <x v="0"/>
    <x v="0"/>
    <s v="2"/>
    <s v="2. Gastos corrientes en bienes y servicios"/>
    <s v="04"/>
    <x v="3"/>
    <s v="9204"/>
    <s v="9204. Tecnologías de la información y comunicación"/>
    <s v="21"/>
    <s v="216"/>
  </r>
  <r>
    <n v="220200008911"/>
    <s v="AD"/>
    <d v="2020-03-20T00:00:00"/>
    <n v="22020001573"/>
    <s v="2020 04 9321 22602"/>
    <n v="5000"/>
    <x v="31"/>
    <s v="INSERCIONES PUBLICITARIAS PUNTUALES EN PRENSA EN MATERIA TRIBUTARIA MUNICIPAL 2020"/>
    <s v="230"/>
    <s v="VALLADOLID"/>
    <s v="VALLADOLID"/>
    <x v="0"/>
    <s v="PrAbier - Procedimiento Abierto"/>
    <s v="MultiC - MultiCriterio"/>
    <x v="2"/>
    <x v="0"/>
    <s v="2"/>
    <s v="2. Gastos corrientes en bienes y servicios"/>
    <s v="04"/>
    <x v="3"/>
    <s v="9321"/>
    <s v="9321. Gestión de ingresos e inspección"/>
    <s v="22"/>
    <s v="22602"/>
  </r>
  <r>
    <n v="220200001625"/>
    <s v="AD"/>
    <d v="2020-02-14T00:00:00"/>
    <n v="22020001826"/>
    <s v="2020 04 9209 625"/>
    <n v="2043.45"/>
    <x v="219"/>
    <s v="ADQUISICIÓN DE MOBILIARIO CON DESTINO A LA INTERVENCIÓN MUNICIPAL."/>
    <s v="220"/>
    <s v="VALLADOLID"/>
    <s v="VALLADOLID"/>
    <x v="2"/>
    <s v="AdDirec - Adjudicación Directa"/>
    <s v="SinC - Sin Criterio"/>
    <x v="1"/>
    <x v="0"/>
    <s v="6"/>
    <s v="6. Inversiones reales"/>
    <s v="04"/>
    <x v="3"/>
    <s v="9209"/>
    <s v="9209. Dirección del area de hacienda y función pública"/>
    <s v="62"/>
    <s v="625"/>
  </r>
  <r>
    <n v="220199000610"/>
    <s v="AD"/>
    <d v="2020-01-02T00:00:00"/>
    <n v="22020001090"/>
    <s v="2020 04 9204 22002"/>
    <n v="5943.18"/>
    <x v="208"/>
    <s v="SUMINISTRO DE FUNGIBLES PARA LAS IMPRESORAS DEL AYTO.DE VALLADOLID - LOTE 2 (REAJUSTE DE ANUALIDADES)"/>
    <s v="220"/>
    <s v="LEGANES"/>
    <s v="MADRID"/>
    <x v="2"/>
    <s v="PrAbier - Procedimiento Abierto"/>
    <s v="MultiC - MultiCriterio"/>
    <x v="0"/>
    <x v="0"/>
    <s v="2"/>
    <s v="2. Gastos corrientes en bienes y servicios"/>
    <s v="04"/>
    <x v="3"/>
    <s v="9204"/>
    <s v="9204. Tecnologías de la información y comunicación"/>
    <s v="22"/>
    <s v="22002"/>
  </r>
  <r>
    <n v="220200001990"/>
    <s v="AD"/>
    <d v="2020-02-18T00:00:00"/>
    <n v="22020002028"/>
    <s v="2020 04 9209 625"/>
    <n v="284.95999999999998"/>
    <x v="220"/>
    <s v="ADQUISICIÓN DE MOBILIARIO CON DESTINO A LA SECRETARÍA EJECUTIVA DE PLANIFICACIÓN Y RECURSOS (1 SILLÓN DE TRABAJO)."/>
    <s v="220"/>
    <s v="VALLADOLID"/>
    <s v="VALLADOLID"/>
    <x v="2"/>
    <s v="AdDirec - Adjudicación Directa"/>
    <s v="SinC - Sin Criterio"/>
    <x v="1"/>
    <x v="0"/>
    <s v="6"/>
    <s v="6. Inversiones reales"/>
    <s v="04"/>
    <x v="3"/>
    <s v="9209"/>
    <s v="9209. Dirección del area de hacienda y función pública"/>
    <s v="62"/>
    <s v="625"/>
  </r>
  <r>
    <n v="220200001991"/>
    <s v="AD"/>
    <d v="2020-02-18T00:00:00"/>
    <n v="22020001988"/>
    <s v="2020 04 9209 625"/>
    <n v="707.85"/>
    <x v="221"/>
    <s v="ADQUISICIÓN DE MOBILIARIO CON DESTINO AL GRUPO MUNICIPAL VOX ( 3 SILLAS DE DESPACHO)."/>
    <s v="220"/>
    <s v="VALLADOLID"/>
    <s v="VALLADOLID"/>
    <x v="2"/>
    <s v="AdDirec - Adjudicación Directa"/>
    <s v="SinC - Sin Criterio"/>
    <x v="1"/>
    <x v="0"/>
    <s v="6"/>
    <s v="6. Inversiones reales"/>
    <s v="04"/>
    <x v="3"/>
    <s v="9209"/>
    <s v="9209. Dirección del area de hacienda y función pública"/>
    <s v="62"/>
    <s v="625"/>
  </r>
  <r>
    <n v="220200001992"/>
    <s v="AD"/>
    <d v="2020-02-18T00:00:00"/>
    <n v="22020001989"/>
    <s v="2020 04 9209 625"/>
    <n v="830.06"/>
    <x v="222"/>
    <s v="ADQUISICIÓN DE MOBILIARIO CON DESTINO AL DEPARTAMENTO DE GESTIÓN DE RECURSOS HUMANOS."/>
    <s v="220"/>
    <s v="VALLADOLID"/>
    <s v="VALLADOLID"/>
    <x v="2"/>
    <s v="AdDirec - Adjudicación Directa"/>
    <s v="SinC - Sin Criterio"/>
    <x v="1"/>
    <x v="0"/>
    <s v="6"/>
    <s v="6. Inversiones reales"/>
    <s v="04"/>
    <x v="3"/>
    <s v="9209"/>
    <s v="9209. Dirección del area de hacienda y función pública"/>
    <s v="62"/>
    <s v="625"/>
  </r>
  <r>
    <n v="220189000649"/>
    <s v="AD"/>
    <d v="2020-01-02T00:00:00"/>
    <n v="22020001047"/>
    <s v="2020 04 9204 641"/>
    <n v="7493.53"/>
    <x v="223"/>
    <s v="PRÓRROGA DEL CONTRATO DE LOS SERVICIOS DE SOPORTE Y MANTENIMIENTO DE LAS HERRAMIENTAS TÉCNICAS PROXIA SUITE SE-PC42/2017"/>
    <s v="220"/>
    <s v="BOECILLO"/>
    <s v="VALLADOLID"/>
    <x v="0"/>
    <s v="PrNegSP - Procedimiento Negociado Sin Publicidad"/>
    <s v="SinC - Sin Criterio"/>
    <x v="3"/>
    <x v="0"/>
    <s v="6"/>
    <s v="6. Inversiones reales"/>
    <s v="04"/>
    <x v="3"/>
    <s v="9204"/>
    <s v="9204. Tecnologías de la información y comunicación"/>
    <s v="64"/>
    <s v="641"/>
  </r>
  <r>
    <n v="220199000165"/>
    <s v="AD"/>
    <d v="2020-01-02T00:00:00"/>
    <n v="22020000682"/>
    <s v="2020 04 9204 641"/>
    <n v="76668.539999999994"/>
    <x v="199"/>
    <s v="MANTENIMIENTO DEL SISTEMA DE INFORMACIÓN PRESUPUESTARIA, CONTABLE Y FINANCIERA DEL AYUNTAMIENTO DE VALLADOLID (SICALWIN)"/>
    <s v="220"/>
    <s v="ECIJA"/>
    <s v="SEVILLA"/>
    <x v="0"/>
    <s v="PrNegSP - Procedimiento Negociado Sin Publicidad"/>
    <s v="SinC - Sin Criterio"/>
    <x v="3"/>
    <x v="0"/>
    <s v="6"/>
    <s v="6. Inversiones reales"/>
    <s v="04"/>
    <x v="3"/>
    <s v="9204"/>
    <s v="9204. Tecnologías de la información y comunicación"/>
    <s v="64"/>
    <s v="641"/>
  </r>
  <r>
    <n v="220199000825"/>
    <s v="AD"/>
    <d v="2020-01-02T00:00:00"/>
    <n v="22020000956"/>
    <s v="2020 04 9204 641"/>
    <n v="88305.1"/>
    <x v="223"/>
    <s v="SOPORTE Y MANTENIMIENTO DE LA PLATAFORMA PROXIA"/>
    <s v="220"/>
    <s v="BOECILLO"/>
    <s v="VALLADOLID"/>
    <x v="0"/>
    <s v="PrNegSP - Procedimiento Negociado Sin Publicidad"/>
    <s v="SinC - Sin Criterio"/>
    <x v="3"/>
    <x v="0"/>
    <s v="6"/>
    <s v="6. Inversiones reales"/>
    <s v="04"/>
    <x v="3"/>
    <s v="9204"/>
    <s v="9204. Tecnologías de la información y comunicación"/>
    <s v="64"/>
    <s v="641"/>
  </r>
  <r>
    <n v="220199000877"/>
    <s v="AD"/>
    <d v="2020-01-02T00:00:00"/>
    <n v="22020000918"/>
    <s v="2020 04 9204 641"/>
    <n v="6413"/>
    <x v="199"/>
    <s v="MTO.  EXTRAORDINARIO DEL SISTEMA DE INFORMACIÓN PRESUPUESTARIA, CONTABLE Y FINANCIERA DEL AYTO.  DE VALLADOLID"/>
    <s v="220"/>
    <s v="ECIJA"/>
    <s v="SEVILLA"/>
    <x v="0"/>
    <s v="PrNegSP - Procedimiento Negociado Sin Publicidad"/>
    <s v="SinC - Sin Criterio"/>
    <x v="3"/>
    <x v="0"/>
    <s v="6"/>
    <s v="6. Inversiones reales"/>
    <s v="04"/>
    <x v="3"/>
    <s v="9204"/>
    <s v="9204. Tecnologías de la información y comunicación"/>
    <s v="64"/>
    <s v="641"/>
  </r>
  <r>
    <n v="220200002199"/>
    <s v="AD"/>
    <d v="2020-02-21T00:00:00"/>
    <n v="22020001882"/>
    <s v="2020 04 9321 22799"/>
    <n v="5032.3900000000003"/>
    <x v="224"/>
    <s v="REPARTO Y BUZONEO DE 150.000 TRÍPTICOS DE LA &quot;&quot;GUÍA DEL CONTRIBUYENTE 2020&quot;&quot;"/>
    <s v="220"/>
    <s v="VALLADOLID"/>
    <s v="VALLADOLID"/>
    <x v="0"/>
    <s v="AdDirec - Adjudicación Directa"/>
    <s v="SinC - Sin Criterio"/>
    <x v="1"/>
    <x v="0"/>
    <s v="2"/>
    <s v="2. Gastos corrientes en bienes y servicios"/>
    <s v="04"/>
    <x v="3"/>
    <s v="9321"/>
    <s v="9321. Gestión de ingresos e inspección"/>
    <s v="22"/>
    <s v="22799"/>
  </r>
  <r>
    <n v="220199000002"/>
    <s v="AD"/>
    <d v="2020-01-02T00:00:00"/>
    <n v="22020001366"/>
    <s v="2020 04 9331 213"/>
    <n v="1200"/>
    <x v="34"/>
    <s v="ESTIMACIÓN COPIAS FOTOCOPIADORA MESES DE ENERO Y FEBRERO DE 2020.-DPTO. DE PATRIMONIO. MODELO TIPO 6-IR ADV C5540i."/>
    <s v="220"/>
    <s v="ALCOBENDAS"/>
    <s v="MADRID"/>
    <x v="2"/>
    <s v="PrAbier - Procedimiento Abierto"/>
    <s v="MultiC - MultiCriterio"/>
    <x v="0"/>
    <x v="0"/>
    <s v="2"/>
    <s v="2. Gastos corrientes en bienes y servicios"/>
    <s v="04"/>
    <x v="3"/>
    <s v="9331"/>
    <s v="9331. Gestión del patrimonio"/>
    <s v="21"/>
    <s v="213"/>
  </r>
  <r>
    <n v="220200002187"/>
    <s v="AD"/>
    <d v="2020-02-20T00:00:00"/>
    <n v="22020000881"/>
    <s v="2020 04 9204 626"/>
    <n v="6564.75"/>
    <x v="225"/>
    <s v="CONTRATACIÓN DEL SUMINISTRO DE EQUIPAMIENTO INFORMÁTICO, LOTE 3"/>
    <s v="220"/>
    <s v="BOLLULLOS DE LA MITACION"/>
    <s v="SEVILLA"/>
    <x v="2"/>
    <s v="PrAbier - Procedimiento Abierto"/>
    <s v="UniC - Único Criterio"/>
    <x v="0"/>
    <x v="0"/>
    <s v="6"/>
    <s v="6. Inversiones reales"/>
    <s v="04"/>
    <x v="3"/>
    <s v="9204"/>
    <s v="9204. Tecnologías de la información y comunicación"/>
    <s v="62"/>
    <s v="626"/>
  </r>
  <r>
    <n v="220200002190"/>
    <s v="AD"/>
    <d v="2020-02-20T00:00:00"/>
    <n v="22020000877"/>
    <s v="2020 04 9204 626"/>
    <n v="6496.49"/>
    <x v="226"/>
    <s v="CONTRATACIÓN DEL SUMINISTRO DE EQUIPAMIENTO INFORMÁTICO, LOTE 2"/>
    <s v="220"/>
    <s v="LERIDA"/>
    <s v="LERIDA"/>
    <x v="2"/>
    <s v="PrAbier - Procedimiento Abierto"/>
    <s v="UniC - Único Criterio"/>
    <x v="0"/>
    <x v="0"/>
    <s v="6"/>
    <s v="6. Inversiones reales"/>
    <s v="04"/>
    <x v="3"/>
    <s v="9204"/>
    <s v="9204. Tecnologías de la información y comunicación"/>
    <s v="62"/>
    <s v="626"/>
  </r>
  <r>
    <n v="220200002592"/>
    <s v="AD"/>
    <d v="2020-02-27T00:00:00"/>
    <n v="22020002185"/>
    <s v="2020 04 9231 22799"/>
    <n v="3000"/>
    <x v="227"/>
    <s v="SUMINISTRO DE PLACAS ROTULADORAS DE LAS VIAS PUBLICAS - AÑO 2020"/>
    <s v="220"/>
    <s v="VALLADOLID"/>
    <s v="VALLADOLID"/>
    <x v="2"/>
    <s v="AdDirec - Adjudicación Directa"/>
    <s v="SinC - Sin Criterio"/>
    <x v="1"/>
    <x v="0"/>
    <s v="2"/>
    <s v="2. Gastos corrientes en bienes y servicios"/>
    <s v="04"/>
    <x v="3"/>
    <s v="9231"/>
    <s v="9231. Información, registro y gestión del padrón"/>
    <s v="22"/>
    <s v="22799"/>
  </r>
  <r>
    <n v="220200002594"/>
    <s v="AD"/>
    <d v="2020-02-27T00:00:00"/>
    <n v="22020002186"/>
    <s v="2020 04 9231 22799"/>
    <n v="5000"/>
    <x v="228"/>
    <s v="BUZONEO DE CARTAS - AÑO 2020"/>
    <s v="220"/>
    <s v="VALLADOLID"/>
    <s v="VALLADOLID"/>
    <x v="0"/>
    <s v="AdDirec - Adjudicación Directa"/>
    <s v="SinC - Sin Criterio"/>
    <x v="1"/>
    <x v="0"/>
    <s v="2"/>
    <s v="2. Gastos corrientes en bienes y servicios"/>
    <s v="04"/>
    <x v="3"/>
    <s v="9231"/>
    <s v="9231. Información, registro y gestión del padrón"/>
    <s v="22"/>
    <s v="22799"/>
  </r>
  <r>
    <n v="220200002652"/>
    <s v="AD"/>
    <d v="2020-02-27T00:00:00"/>
    <n v="22020002275"/>
    <s v="2020 04 9231 22799"/>
    <n v="6000"/>
    <x v="211"/>
    <s v="IMPRESION Y PLEGADO DE CARTAS, DOCUMENTOS Y NOTIFICACIONES 2020"/>
    <s v="220"/>
    <s v="VALLADOLID"/>
    <s v="VALLADOLID"/>
    <x v="0"/>
    <s v="AdDirec - Adjudicación Directa"/>
    <s v="SinC - Sin Criterio"/>
    <x v="1"/>
    <x v="0"/>
    <s v="2"/>
    <s v="2. Gastos corrientes en bienes y servicios"/>
    <s v="04"/>
    <x v="3"/>
    <s v="9231"/>
    <s v="9231. Información, registro y gestión del padrón"/>
    <s v="22"/>
    <s v="22799"/>
  </r>
  <r>
    <n v="220200003101"/>
    <s v="AD"/>
    <d v="2020-03-03T00:00:00"/>
    <n v="22020002322"/>
    <s v="2020 04 9202 22699"/>
    <n v="1076.9000000000001"/>
    <x v="166"/>
    <s v="Cuaderno A4. Encuadernación rústica fresada de 40 págs., 20 hojas en blanco grabado a color en portada y contrap."/>
    <s v="220"/>
    <s v="VALLADOLID"/>
    <s v="VALLADOLID"/>
    <x v="1"/>
    <s v="AdDirec - Adjudicación Directa"/>
    <s v="SinC - Sin Criterio"/>
    <x v="1"/>
    <x v="0"/>
    <s v="2"/>
    <s v="2. Gastos corrientes en bienes y servicios"/>
    <s v="04"/>
    <x v="3"/>
    <s v="9202"/>
    <s v="9202. Gestión de recursos humanos"/>
    <s v="22"/>
    <s v="22699"/>
  </r>
  <r>
    <n v="220200003823"/>
    <s v="AD"/>
    <d v="2020-03-04T00:00:00"/>
    <n v="22020002302"/>
    <s v="2020 04 9209 625"/>
    <n v="4789.42"/>
    <x v="220"/>
    <s v="ADQUISICIÓN DE MOBILIARIO CON DESTINO AL DEPARTAMENTO DE CONTABILIDAD (15 SILLONES DE TRABAJO Y 6 SILLAS CONFIDENTE)."/>
    <s v="220"/>
    <s v="VALLADOLID"/>
    <s v="VALLADOLID"/>
    <x v="2"/>
    <s v="AdDirec - Adjudicación Directa"/>
    <s v="SinC - Sin Criterio"/>
    <x v="1"/>
    <x v="0"/>
    <s v="6"/>
    <s v="6. Inversiones reales"/>
    <s v="04"/>
    <x v="3"/>
    <s v="9209"/>
    <s v="9209. Dirección del area de hacienda y función pública"/>
    <s v="62"/>
    <s v="625"/>
  </r>
  <r>
    <n v="220200004244"/>
    <s v="AD"/>
    <d v="2020-03-06T00:00:00"/>
    <n v="22020002135"/>
    <s v="2020 04 9204 213"/>
    <n v="1074.48"/>
    <x v="87"/>
    <s v="MANTENIMIENTO SISTEMA DE EXTINCIÓN DE INCENDIOS, EDIFICIO ENRIQUE IV"/>
    <s v="220"/>
    <s v="VALLADOLID"/>
    <s v="VALLADOLID"/>
    <x v="0"/>
    <s v="AdDirec - Adjudicación Directa"/>
    <s v="SinC - Sin Criterio"/>
    <x v="1"/>
    <x v="0"/>
    <s v="2"/>
    <s v="2. Gastos corrientes en bienes y servicios"/>
    <s v="04"/>
    <x v="3"/>
    <s v="9204"/>
    <s v="9204. Tecnologías de la información y comunicación"/>
    <s v="21"/>
    <s v="213"/>
  </r>
  <r>
    <n v="220199000025"/>
    <s v="AD"/>
    <d v="2020-01-02T00:00:00"/>
    <n v="22020000550"/>
    <s v="2020 04 9202 203"/>
    <n v="265"/>
    <x v="34"/>
    <s v="ALQUILER FOTOCOPIADORAS CANON XVD02490, DPTO. RR. HH. Y XMF04279, A.S. Y FORMACION, ENE. Y PRIMERA SEMANA FEB. DE 2020"/>
    <s v="220"/>
    <s v="ALCOBENDAS"/>
    <s v="MADRID"/>
    <x v="0"/>
    <s v="PrAbier - Procedimiento Abierto"/>
    <s v="MultiC - MultiCriterio"/>
    <x v="0"/>
    <x v="0"/>
    <s v="2"/>
    <s v="2. Gastos corrientes en bienes y servicios"/>
    <s v="04"/>
    <x v="3"/>
    <s v="9202"/>
    <s v="9202. Gestión de recursos humanos"/>
    <s v="20"/>
    <s v="203"/>
  </r>
  <r>
    <n v="220200004253"/>
    <s v="AD"/>
    <d v="2020-03-06T00:00:00"/>
    <n v="22020001835"/>
    <s v="2020 04 9321 22799"/>
    <n v="1433"/>
    <x v="62"/>
    <s v="Suministro de placas de vado (permanente y horario) destinadas a la renovación por deterioro"/>
    <s v="220"/>
    <s v="VALLADOLID"/>
    <s v="VALLADOLID"/>
    <x v="2"/>
    <s v="AdDirec - Adjudicación Directa"/>
    <s v="SinC - Sin Criterio"/>
    <x v="1"/>
    <x v="0"/>
    <s v="2"/>
    <s v="2. Gastos corrientes en bienes y servicios"/>
    <s v="04"/>
    <x v="3"/>
    <s v="9321"/>
    <s v="9321. Gestión de ingresos e inspección"/>
    <s v="22"/>
    <s v="22799"/>
  </r>
  <r>
    <n v="220199000003"/>
    <s v="AD"/>
    <d v="2020-01-02T00:00:00"/>
    <n v="22020000529"/>
    <s v="2020 04 9231 213"/>
    <n v="250"/>
    <x v="34"/>
    <s v="FOTOCOPIADORAS SERVICIO INFORMACION Y ADMINISTRACION ELECTRONICA - ENERO 2020"/>
    <s v="220"/>
    <s v="ALCOBENDAS"/>
    <s v="MADRID"/>
    <x v="2"/>
    <s v="PrAbier - Procedimiento Abierto"/>
    <s v="MultiC - MultiCriterio"/>
    <x v="0"/>
    <x v="0"/>
    <s v="2"/>
    <s v="2. Gastos corrientes en bienes y servicios"/>
    <s v="04"/>
    <x v="3"/>
    <s v="9231"/>
    <s v="9231. Información, registro y gestión del padrón"/>
    <s v="21"/>
    <s v="213"/>
  </r>
  <r>
    <n v="220200002246"/>
    <s v="AD"/>
    <d v="2020-02-24T00:00:00"/>
    <n v="22020002137"/>
    <s v="2020 04 3121 22706"/>
    <n v="743.59"/>
    <x v="183"/>
    <s v="Prestacion Servicio Exámenes Ginecologicos periodo Enero  Febrero de 2020  para el Dpto. Prevencion y Salud Laboral"/>
    <s v="220"/>
    <s v="VALLADOLID"/>
    <s v="VALLADOLID"/>
    <x v="0"/>
    <s v="PrAbier - Procedimiento Abierto"/>
    <s v="MultiC - MultiCriterio"/>
    <x v="0"/>
    <x v="0"/>
    <s v="2"/>
    <s v="2. Gastos corrientes en bienes y servicios"/>
    <s v="04"/>
    <x v="3"/>
    <s v="3121"/>
    <s v="3121. Prevención y salud laboral"/>
    <s v="22"/>
    <s v="22706"/>
  </r>
  <r>
    <n v="220199000010"/>
    <s v="AD"/>
    <d v="2020-01-02T00:00:00"/>
    <n v="22020000537"/>
    <s v="2020 04 9341 213"/>
    <n v="250"/>
    <x v="34"/>
    <s v="ALQUILER Y COPIAS CANON XMF04342 -TESORERÍA- ENERO Y FEBRERO 220"/>
    <s v="220"/>
    <s v="ALCOBENDAS"/>
    <s v="MADRID"/>
    <x v="1"/>
    <s v="PrAbier - Procedimiento Abierto"/>
    <s v="MultiC - MultiCriterio"/>
    <x v="0"/>
    <x v="0"/>
    <s v="2"/>
    <s v="2. Gastos corrientes en bienes y servicios"/>
    <s v="04"/>
    <x v="3"/>
    <s v="9341"/>
    <s v="9341. Tesorería y recaudación"/>
    <s v="21"/>
    <s v="213"/>
  </r>
  <r>
    <n v="220199000023"/>
    <s v="AD"/>
    <d v="2020-01-02T00:00:00"/>
    <n v="22020000548"/>
    <s v="2020 04 9311 203"/>
    <n v="250"/>
    <x v="34"/>
    <s v="PREVISION FOTOCOPIAS OFICINA PRESUPUESTARIA DEL 1 DE ENERO AL 7 DE FEBRERO DE 2020. MAQUINA Nº DE SERIE XVD 02482"/>
    <s v="220"/>
    <s v="ALCOBENDAS"/>
    <s v="MADRID"/>
    <x v="2"/>
    <s v="PrAbier - Procedimiento Abierto"/>
    <s v="MultiC - MultiCriterio"/>
    <x v="0"/>
    <x v="0"/>
    <s v="2"/>
    <s v="2. Gastos corrientes en bienes y servicios"/>
    <s v="04"/>
    <x v="3"/>
    <s v="9311"/>
    <s v="9311. Planificación económico financiera"/>
    <s v="20"/>
    <s v="203"/>
  </r>
  <r>
    <n v="220200003099"/>
    <s v="AD"/>
    <d v="2020-03-03T00:00:00"/>
    <n v="22020002178"/>
    <s v="2020 04 9341 213"/>
    <n v="812.66"/>
    <x v="34"/>
    <s v="FOTOCOPIADORAS TESORERÍA Y RECAUDACIÓN NOVIEMBRE 2019 A ENERO 2020"/>
    <s v="220"/>
    <s v="ALCOBENDAS"/>
    <s v="MADRID"/>
    <x v="2"/>
    <s v="PrAbier - Procedimiento Abierto"/>
    <s v="UniC - Único Criterio"/>
    <x v="0"/>
    <x v="0"/>
    <s v="2"/>
    <s v="2. Gastos corrientes en bienes y servicios"/>
    <s v="04"/>
    <x v="3"/>
    <s v="9341"/>
    <s v="9341. Tesorería y recaudación"/>
    <s v="21"/>
    <s v="213"/>
  </r>
  <r>
    <n v="220199000011"/>
    <s v="AD"/>
    <d v="2020-01-02T00:00:00"/>
    <n v="22020000538"/>
    <s v="2020 04 9341 213"/>
    <n v="200"/>
    <x v="34"/>
    <s v="ALQUILER Y COPIAS CANON XMF04329- SERVICIO GESTIÓN RECAUDATORIA- ENERO Y FEBRERO 220"/>
    <s v="220"/>
    <s v="ALCOBENDAS"/>
    <s v="MADRID"/>
    <x v="1"/>
    <s v="PrAbier - Procedimiento Abierto"/>
    <s v="MultiC - MultiCriterio"/>
    <x v="0"/>
    <x v="0"/>
    <s v="2"/>
    <s v="2. Gastos corrientes en bienes y servicios"/>
    <s v="04"/>
    <x v="3"/>
    <s v="9341"/>
    <s v="9341. Tesorería y recaudación"/>
    <s v="21"/>
    <s v="213"/>
  </r>
  <r>
    <n v="220199000012"/>
    <s v="AD"/>
    <d v="2020-01-02T00:00:00"/>
    <n v="22020000539"/>
    <s v="2020 04 9341 213"/>
    <n v="200"/>
    <x v="34"/>
    <s v="ALQUILER Y COPIAS CANON XVD04879 -CONTROL DE INGRESOS-, ENERO Y FEBRERO 2020"/>
    <s v="220"/>
    <s v="ALCOBENDAS"/>
    <s v="MADRID"/>
    <x v="1"/>
    <s v="PrAbier - Procedimiento Abierto"/>
    <s v="MultiC - MultiCriterio"/>
    <x v="0"/>
    <x v="0"/>
    <s v="2"/>
    <s v="2. Gastos corrientes en bienes y servicios"/>
    <s v="04"/>
    <x v="3"/>
    <s v="9341"/>
    <s v="9341. Tesorería y recaudación"/>
    <s v="21"/>
    <s v="213"/>
  </r>
  <r>
    <n v="220200002472"/>
    <s v="ADO"/>
    <d v="2020-02-26T00:00:00"/>
    <n v="22020002059"/>
    <s v="2020 04 9311 203"/>
    <n v="197.65"/>
    <x v="34"/>
    <s v="Alquiler /MODEL XVD02482 CASA CONSISTORIAL, GEST PRESUP FINANC SECCION COMPRAS/ DEL 01-11-19 A 31-01-20"/>
    <s v="240"/>
    <s v="ALCOBENDAS"/>
    <s v="MADRID"/>
    <x v="0"/>
    <s v="PrAbier - Procedimiento Abierto"/>
    <s v="MultiC - MultiCriterio"/>
    <x v="0"/>
    <x v="0"/>
    <s v="2"/>
    <s v="2. Gastos corrientes en bienes y servicios"/>
    <s v="04"/>
    <x v="3"/>
    <s v="9311"/>
    <s v="9311. Planificación económico financiera"/>
    <s v="20"/>
    <s v="203"/>
  </r>
  <r>
    <n v="220200004837"/>
    <s v="AD"/>
    <d v="2020-03-10T00:00:00"/>
    <n v="22020002444"/>
    <s v="2020 04 9204 213"/>
    <n v="2904"/>
    <x v="61"/>
    <s v="MANTENIMIENTO ASCENSOR  Y MONTACARGAS, EDIFICIO ENRIQUE IV"/>
    <s v="220"/>
    <s v="VALLADOLID"/>
    <s v="VALLADOLID"/>
    <x v="0"/>
    <s v="AdDirec - Adjudicación Directa"/>
    <s v="SinC - Sin Criterio"/>
    <x v="1"/>
    <x v="0"/>
    <s v="2"/>
    <s v="2. Gastos corrientes en bienes y servicios"/>
    <s v="04"/>
    <x v="3"/>
    <s v="9204"/>
    <s v="9204. Tecnologías de la información y comunicación"/>
    <s v="21"/>
    <s v="213"/>
  </r>
  <r>
    <n v="220199000028"/>
    <s v="AD"/>
    <d v="2020-01-02T00:00:00"/>
    <n v="22020000553"/>
    <s v="2020 04 9202 213"/>
    <n v="265"/>
    <x v="34"/>
    <s v="COPIAS BLANCO/NEGRO Y COLOR FOTOCOPIADORA CANON XVD02490 DPTO. RR.HH. Y XMF04279, Y FORMACION, ENE. Y 1ª SEMANA FEB/20"/>
    <s v="220"/>
    <s v="ALCOBENDAS"/>
    <s v="MADRID"/>
    <x v="0"/>
    <s v="PrAbier - Procedimiento Abierto"/>
    <s v="MultiC - MultiCriterio"/>
    <x v="0"/>
    <x v="0"/>
    <s v="2"/>
    <s v="2. Gastos corrientes en bienes y servicios"/>
    <s v="04"/>
    <x v="3"/>
    <s v="9202"/>
    <s v="9202. Gestión de recursos humanos"/>
    <s v="21"/>
    <s v="213"/>
  </r>
  <r>
    <n v="220200004839"/>
    <s v="AD"/>
    <d v="2020-03-10T00:00:00"/>
    <n v="22020002217"/>
    <s v="2020 04 9209 625"/>
    <n v="1091.42"/>
    <x v="229"/>
    <s v="ADQUISICIÓN DE MOBILIARIO CON DESTINO AL DEPARTAMENTO DE PATRIMONIO (DOS SILLONES DE TRABAJO)."/>
    <s v="220"/>
    <s v="VALLADOLID"/>
    <s v="VALLADOLID"/>
    <x v="2"/>
    <s v="AdDirec - Adjudicación Directa"/>
    <s v="SinC - Sin Criterio"/>
    <x v="1"/>
    <x v="0"/>
    <s v="6"/>
    <s v="6. Inversiones reales"/>
    <s v="04"/>
    <x v="3"/>
    <s v="9209"/>
    <s v="9209. Dirección del area de hacienda y función pública"/>
    <s v="62"/>
    <s v="625"/>
  </r>
  <r>
    <n v="220199000001"/>
    <s v="AD"/>
    <d v="2020-01-02T00:00:00"/>
    <n v="22020001365"/>
    <s v="2020 04 9331 203"/>
    <n v="131.77000000000001"/>
    <x v="34"/>
    <s v="ALQUILER DE FOTOCOPIADORA MESES ENERO Y FEBRERO DE 2020.-DPTO. DE PATRIMONIO. MODELO TIPO 6 - IR ADV C5540i."/>
    <s v="220"/>
    <s v="ALCOBENDAS"/>
    <s v="MADRID"/>
    <x v="2"/>
    <s v="PrAbier - Procedimiento Abierto"/>
    <s v="MultiC - MultiCriterio"/>
    <x v="0"/>
    <x v="0"/>
    <s v="2"/>
    <s v="2. Gastos corrientes en bienes y servicios"/>
    <s v="04"/>
    <x v="3"/>
    <s v="9331"/>
    <s v="9331. Gestión del patrimonio"/>
    <s v="20"/>
    <s v="203"/>
  </r>
  <r>
    <n v="220199000022"/>
    <s v="AD"/>
    <d v="2020-01-02T00:00:00"/>
    <n v="22020000547"/>
    <s v="2020 04 9311 203"/>
    <n v="130"/>
    <x v="34"/>
    <s v="ADJUD. CONTRATO CENTRALIZ. FOTOCOPIADORA A CANON DEL 1 DE ENERO AL 7 DE FEBRERO DE 2020. MAQUINA Nº SERIE XVD 02482"/>
    <s v="220"/>
    <s v="ALCOBENDAS"/>
    <s v="MADRID"/>
    <x v="0"/>
    <s v="PrAbier - Procedimiento Abierto"/>
    <s v="MultiC - MultiCriterio"/>
    <x v="0"/>
    <x v="0"/>
    <s v="2"/>
    <s v="2. Gastos corrientes en bienes y servicios"/>
    <s v="04"/>
    <x v="3"/>
    <s v="9311"/>
    <s v="9311. Planificación económico financiera"/>
    <s v="20"/>
    <s v="203"/>
  </r>
  <r>
    <n v="220200005672"/>
    <s v="AD"/>
    <d v="2020-03-11T00:00:00"/>
    <n v="22020001915"/>
    <s v="2020 04 3121 22799"/>
    <n v="1500"/>
    <x v="230"/>
    <s v="Realizacion de Radiologia para el Departamento de Prevención y Salud Laboral"/>
    <s v="220"/>
    <s v="VALLADOLID"/>
    <s v="VALLADOLID"/>
    <x v="0"/>
    <s v="AdDirec - Adjudicación Directa"/>
    <s v="SinC - Sin Criterio"/>
    <x v="1"/>
    <x v="0"/>
    <s v="2"/>
    <s v="2. Gastos corrientes en bienes y servicios"/>
    <s v="04"/>
    <x v="3"/>
    <s v="3121"/>
    <s v="3121. Prevención y salud laboral"/>
    <s v="22"/>
    <s v="22799"/>
  </r>
  <r>
    <n v="220200005673"/>
    <s v="AD"/>
    <d v="2020-03-11T00:00:00"/>
    <n v="22020001912"/>
    <s v="2020 04 3121 22799"/>
    <n v="3200"/>
    <x v="231"/>
    <s v="Limpieza de batas, pijamas y sabanas de uso sanitario del Departamento de Prevención y Salud Laboral"/>
    <s v="220"/>
    <s v="LAGUNA DE DUERO"/>
    <s v="VALLADOLID"/>
    <x v="0"/>
    <s v="AdDirec - Adjudicación Directa"/>
    <s v="SinC - Sin Criterio"/>
    <x v="1"/>
    <x v="0"/>
    <s v="2"/>
    <s v="2. Gastos corrientes en bienes y servicios"/>
    <s v="04"/>
    <x v="3"/>
    <s v="3121"/>
    <s v="3121. Prevención y salud laboral"/>
    <s v="22"/>
    <s v="22799"/>
  </r>
  <r>
    <n v="220200005674"/>
    <s v="AD"/>
    <d v="2020-03-11T00:00:00"/>
    <n v="22020001914"/>
    <s v="2020 04 3121 22199"/>
    <n v="1000"/>
    <x v="232"/>
    <s v="Papel de Bobina medidas higienicas universales para Departamento de Prevención y Salud  Laboral"/>
    <s v="220"/>
    <s v="VALLADOLID"/>
    <s v="VALLADOLID"/>
    <x v="2"/>
    <s v="AdDirec - Adjudicación Directa"/>
    <s v="SinC - Sin Criterio"/>
    <x v="1"/>
    <x v="0"/>
    <s v="2"/>
    <s v="2. Gastos corrientes en bienes y servicios"/>
    <s v="04"/>
    <x v="3"/>
    <s v="3121"/>
    <s v="3121. Prevención y salud laboral"/>
    <s v="22"/>
    <s v="22199"/>
  </r>
  <r>
    <n v="220200005675"/>
    <s v="AD"/>
    <d v="2020-03-11T00:00:00"/>
    <n v="22020001917"/>
    <s v="2020 04 3121 22199"/>
    <n v="1452"/>
    <x v="233"/>
    <s v="Suministro de contenedores para el tratamiento de residuos biologicos del Departamento de Prevención y Salud Laboral"/>
    <s v="220"/>
    <s v="ARGANDA DEL REY"/>
    <s v="MADRID"/>
    <x v="2"/>
    <s v="AdDirec - Adjudicación Directa"/>
    <s v="SinC - Sin Criterio"/>
    <x v="1"/>
    <x v="0"/>
    <s v="2"/>
    <s v="2. Gastos corrientes en bienes y servicios"/>
    <s v="04"/>
    <x v="3"/>
    <s v="3121"/>
    <s v="3121. Prevención y salud laboral"/>
    <s v="22"/>
    <s v="22199"/>
  </r>
  <r>
    <n v="220200005697"/>
    <s v="AD"/>
    <d v="2020-03-11T00:00:00"/>
    <n v="22020001916"/>
    <s v="2020 04 3121 22106"/>
    <n v="16000"/>
    <x v="234"/>
    <s v="Suministro de Medicamentos para la asistencia sanitaria del Departamento de Prevención y Salud Laboral"/>
    <s v="220"/>
    <s v="VALLADOLID"/>
    <s v="VALLADOLID"/>
    <x v="2"/>
    <s v="AdDirec - Adjudicación Directa"/>
    <s v="SinC - Sin Criterio"/>
    <x v="1"/>
    <x v="0"/>
    <s v="2"/>
    <s v="2. Gastos corrientes en bienes y servicios"/>
    <s v="04"/>
    <x v="3"/>
    <s v="3121"/>
    <s v="3121. Prevención y salud laboral"/>
    <s v="22"/>
    <s v="22106"/>
  </r>
  <r>
    <n v="220200005733"/>
    <s v="AD"/>
    <d v="2020-03-12T00:00:00"/>
    <n v="22020002503"/>
    <s v="2020 04 9341 22000"/>
    <n v="96.07"/>
    <x v="22"/>
    <s v="5000 SOBRES VENTANILLA DERECHA SECCION PROCEDIMIENTO"/>
    <s v="220"/>
    <s v="VALLADOLID"/>
    <s v="VALLADOLID"/>
    <x v="2"/>
    <s v="AdDirec - Adjudicación Directa"/>
    <s v="SinC - Sin Criterio"/>
    <x v="1"/>
    <x v="0"/>
    <s v="2"/>
    <s v="2. Gastos corrientes en bienes y servicios"/>
    <s v="04"/>
    <x v="3"/>
    <s v="9341"/>
    <s v="9341. Tesorería y recaudación"/>
    <s v="22"/>
    <s v="22000"/>
  </r>
  <r>
    <n v="220199000014"/>
    <s v="AD"/>
    <d v="2020-01-02T00:00:00"/>
    <n v="22020000540"/>
    <s v="2020 04 9209 203"/>
    <n v="450"/>
    <x v="34"/>
    <s v="IMPRESIÓN Y FOTOCOPIADO CONCEJALÍA/DIRECCIÓN Y SECRETARÍA EJECUTIVA ÁREA DE HACIENDA. PERIODO DE 01/01/2020 A 07/02/2020"/>
    <s v="220"/>
    <s v="ALCOBENDAS"/>
    <s v="MADRID"/>
    <x v="2"/>
    <s v="PrAbier - Procedimiento Abierto"/>
    <s v="UniC - Único Criterio"/>
    <x v="0"/>
    <x v="0"/>
    <s v="2"/>
    <s v="2. Gastos corrientes en bienes y servicios"/>
    <s v="04"/>
    <x v="3"/>
    <s v="9209"/>
    <s v="9209. Dirección del area de hacienda y función pública"/>
    <s v="20"/>
    <s v="203"/>
  </r>
  <r>
    <n v="220199000015"/>
    <s v="AD"/>
    <d v="2020-01-02T00:00:00"/>
    <n v="22020000541"/>
    <s v="2020 04 9321 203"/>
    <n v="1000"/>
    <x v="34"/>
    <s v="Sistemas de impresión/fotocopiado/escáner para los Servicios de GI (3) e Inspección (1) enero 2020"/>
    <s v="220"/>
    <s v="ALCOBENDAS"/>
    <s v="MADRID"/>
    <x v="0"/>
    <s v="PrAbier - Procedimiento Abierto"/>
    <s v="MultiC - MultiCriterio"/>
    <x v="0"/>
    <x v="0"/>
    <s v="2"/>
    <s v="2. Gastos corrientes en bienes y servicios"/>
    <s v="04"/>
    <x v="3"/>
    <s v="9321"/>
    <s v="9321. Gestión de ingresos e inspección"/>
    <s v="20"/>
    <s v="203"/>
  </r>
  <r>
    <n v="220199000283"/>
    <s v="AD"/>
    <d v="2020-01-02T00:00:00"/>
    <n v="22020000755"/>
    <s v="2020 04 9204 22200"/>
    <n v="12342"/>
    <x v="235"/>
    <s v="CONEXIÓN REDUNDANTE A INTERNET. LOTE 2"/>
    <s v="220"/>
    <s v="POZUELO DE ALARCON"/>
    <s v="MADRID"/>
    <x v="0"/>
    <s v="PrNegSP - Procedimiento Negociado Sin Publicidad"/>
    <s v="SinC - Sin Criterio"/>
    <x v="3"/>
    <x v="0"/>
    <s v="2"/>
    <s v="2. Gastos corrientes en bienes y servicios"/>
    <s v="04"/>
    <x v="3"/>
    <s v="9204"/>
    <s v="9204. Tecnologías de la información y comunicación"/>
    <s v="22"/>
    <s v="22200"/>
  </r>
  <r>
    <n v="220200008927"/>
    <s v="AD"/>
    <d v="2020-03-20T00:00:00"/>
    <n v="22020002566"/>
    <s v="2020 04 9209 625"/>
    <n v="658.24"/>
    <x v="236"/>
    <s v="AQUISICIÓN DE MOBILIARIO CON DESTINO A LA CONCEJALÍA DE INNOVACIÓN, DESARROLLO ECONÓMICO, EMPLEO Y COMERCIO (2 ARMARIOS)"/>
    <s v="220"/>
    <s v="VALLADOLID"/>
    <s v="VALLADOLID"/>
    <x v="2"/>
    <s v="AdDirec - Adjudicación Directa"/>
    <s v="SinC - Sin Criterio"/>
    <x v="1"/>
    <x v="0"/>
    <s v="6"/>
    <s v="6. Inversiones reales"/>
    <s v="04"/>
    <x v="3"/>
    <s v="9209"/>
    <s v="9209. Dirección del area de hacienda y función pública"/>
    <s v="62"/>
    <s v="625"/>
  </r>
  <r>
    <n v="220199000041"/>
    <s v="AD"/>
    <d v="2020-01-02T00:00:00"/>
    <n v="22020000567"/>
    <s v="2020 04 3121 213"/>
    <n v="63"/>
    <x v="34"/>
    <s v="Mes de Enero de 2020 contrato prorrogado Fotocopiadora del Departamento de Prevencion y Salud Laboral"/>
    <s v="220"/>
    <s v="ALCOBENDAS"/>
    <s v="MADRID"/>
    <x v="0"/>
    <s v="PrAbier - Procedimiento Abierto"/>
    <s v="MultiC - MultiCriterio"/>
    <x v="0"/>
    <x v="0"/>
    <s v="2"/>
    <s v="2. Gastos corrientes en bienes y servicios"/>
    <s v="04"/>
    <x v="3"/>
    <s v="3121"/>
    <s v="3121. Prevención y salud laboral"/>
    <s v="21"/>
    <s v="213"/>
  </r>
  <r>
    <n v="220200008954"/>
    <s v="AD"/>
    <d v="2020-03-23T00:00:00"/>
    <n v="22020002738"/>
    <s v="2020 04 9204 216"/>
    <n v="2468.9699999999998"/>
    <x v="204"/>
    <s v="CONTRATACIÓN ACCESO FTTH 600/600 PARA ADECUAR RED DEL AYTO PARA LA PRESTACIÓN DEL SERVICIO DE CONEXIÓN REMOTA. COVID-19"/>
    <s v="220"/>
    <s v="TOLEDO"/>
    <s v="TOLEDO"/>
    <x v="0"/>
    <s v="AdDirec - Adjudicación Directa"/>
    <s v="SinC - Sin Criterio"/>
    <x v="1"/>
    <x v="0"/>
    <s v="2"/>
    <s v="2. Gastos corrientes en bienes y servicios"/>
    <s v="04"/>
    <x v="3"/>
    <s v="9204"/>
    <s v="9204. Tecnologías de la información y comunicación"/>
    <s v="21"/>
    <s v="216"/>
  </r>
  <r>
    <n v="220200009062"/>
    <s v="AD"/>
    <d v="2020-03-23T00:00:00"/>
    <n v="22020002737"/>
    <s v="2020 04 9204 216"/>
    <n v="14834.02"/>
    <x v="237"/>
    <s v="CONEXIÓN REMOTA A LA RED PRIVADA DEL AYTO  TRABAJADORES MUNICIPALES A TRAVÉS DEL ESTABLECIMIENTO DE VPN SSL COVID-19"/>
    <s v="220"/>
    <s v="MADRID"/>
    <s v="MADRID"/>
    <x v="0"/>
    <s v="AdDirec - Adjudicación Directa"/>
    <s v="SinC - Sin Criterio"/>
    <x v="1"/>
    <x v="0"/>
    <s v="2"/>
    <s v="2. Gastos corrientes en bienes y servicios"/>
    <s v="04"/>
    <x v="3"/>
    <s v="9204"/>
    <s v="9204. Tecnologías de la información y comunicación"/>
    <s v="21"/>
    <s v="216"/>
  </r>
  <r>
    <n v="220200009072"/>
    <s v="AD"/>
    <d v="2020-03-23T00:00:00"/>
    <n v="22020002863"/>
    <s v="2020 04 9204 213"/>
    <n v="5401.44"/>
    <x v="238"/>
    <s v="MANTENIMIENTO SISTEMA DE CLIMATIZACIÓN CDIT"/>
    <s v="220"/>
    <s v="VALLADOLID"/>
    <s v="VALLADOLID"/>
    <x v="0"/>
    <s v="AdDirec - Adjudicación Directa"/>
    <s v="SinC - Sin Criterio"/>
    <x v="1"/>
    <x v="0"/>
    <s v="2"/>
    <s v="2. Gastos corrientes en bienes y servicios"/>
    <s v="04"/>
    <x v="3"/>
    <s v="9204"/>
    <s v="9204. Tecnologías de la información y comunicación"/>
    <s v="21"/>
    <s v="213"/>
  </r>
  <r>
    <n v="220200010408"/>
    <s v="ADO"/>
    <d v="2020-03-30T00:00:00"/>
    <n v="22020002960"/>
    <s v="2020 04 9231 213"/>
    <n v="273.22000000000003"/>
    <x v="34"/>
    <s v="COPIAS / 01-11-19 A 31-01-20 /MOD: MFP UMZ02532 // CASA CONSISTORIAL, SERV. INFORM Y ADMON ELECTRONICA"/>
    <s v="240"/>
    <s v="ALCOBENDAS"/>
    <s v="MADRID"/>
    <x v="2"/>
    <s v="PrAbier - Procedimiento Abierto"/>
    <s v="MultiC - MultiCriterio"/>
    <x v="0"/>
    <x v="0"/>
    <s v="2"/>
    <s v="2. Gastos corrientes en bienes y servicios"/>
    <s v="04"/>
    <x v="3"/>
    <s v="9231"/>
    <s v="9231. Información, registro y gestión del padrón"/>
    <s v="21"/>
    <s v="213"/>
  </r>
  <r>
    <n v="220200010409"/>
    <s v="ADO"/>
    <d v="2020-03-30T00:00:00"/>
    <n v="22020002961"/>
    <s v="2020 04 9231 213"/>
    <n v="161.72"/>
    <x v="34"/>
    <s v="Alquiler /MOD: MFP UMZ02532 CASA CONSISTORIAL, S.INFORM Y ADMON ELECTRONICA/ 01-11-19 AL 31-01-2020"/>
    <s v="240"/>
    <s v="ALCOBENDAS"/>
    <s v="MADRID"/>
    <x v="2"/>
    <s v="PrAbier - Procedimiento Abierto"/>
    <s v="MultiC - MultiCriterio"/>
    <x v="0"/>
    <x v="0"/>
    <s v="2"/>
    <s v="2. Gastos corrientes en bienes y servicios"/>
    <s v="04"/>
    <x v="3"/>
    <s v="9231"/>
    <s v="9231. Información, registro y gestión del padrón"/>
    <s v="21"/>
    <s v="213"/>
  </r>
  <r>
    <n v="220200010410"/>
    <s v="ADO"/>
    <d v="2020-03-30T00:00:00"/>
    <n v="22020002962"/>
    <s v="2020 04 9231 213"/>
    <n v="168.8"/>
    <x v="34"/>
    <s v="Alquiler 01/11/2019 - 31/01/2020 // MODEL 2AG01280 - 2AG01230 // SERV INF Y PARTIC CIUDADANA, PLTA BAJA"/>
    <s v="240"/>
    <s v="ALCOBENDAS"/>
    <s v="MADRID"/>
    <x v="2"/>
    <s v="PrAbier - Procedimiento Abierto"/>
    <s v="MultiC - MultiCriterio"/>
    <x v="0"/>
    <x v="0"/>
    <s v="2"/>
    <s v="2. Gastos corrientes en bienes y servicios"/>
    <s v="04"/>
    <x v="3"/>
    <s v="9231"/>
    <s v="9231. Información, registro y gestión del padrón"/>
    <s v="21"/>
    <s v="213"/>
  </r>
  <r>
    <n v="220200009416"/>
    <s v="AD"/>
    <d v="2020-03-26T00:00:00"/>
    <n v="22020002877"/>
    <s v="2020 04 9209 625"/>
    <n v="619.52"/>
    <x v="222"/>
    <s v="ADQUISICIÓN DE MOBILIARIO CON DESTINO AL GABINETE DE GOBIERNO Y RELACIONES Y A RÉGIMEN INTERIOR (4 SILLAS DE OFICINA)."/>
    <s v="220"/>
    <s v="VALLADOLID"/>
    <s v="VALLADOLID"/>
    <x v="2"/>
    <s v="AdDirec - Adjudicación Directa"/>
    <s v="SinC - Sin Criterio"/>
    <x v="1"/>
    <x v="0"/>
    <s v="6"/>
    <s v="6. Inversiones reales"/>
    <s v="04"/>
    <x v="3"/>
    <s v="9209"/>
    <s v="9209. Dirección del area de hacienda y función pública"/>
    <s v="62"/>
    <s v="625"/>
  </r>
  <r>
    <n v="220200009489"/>
    <s v="AD"/>
    <d v="2020-03-27T00:00:00"/>
    <n v="22020002832"/>
    <s v="2020 04 9204 213"/>
    <n v="540.87"/>
    <x v="238"/>
    <s v="REPARACIÓN AVERÍA DEL VENTILADOR DE LA UNIDAD FREE-COLLING SITUADO EN EL SÓTANO DEL EDIFICIO CDIT"/>
    <s v="220"/>
    <s v="VALLADOLID"/>
    <s v="VALLADOLID"/>
    <x v="0"/>
    <s v="AdDirec - Adjudicación Directa"/>
    <s v="SinC - Sin Criterio"/>
    <x v="1"/>
    <x v="0"/>
    <s v="2"/>
    <s v="2. Gastos corrientes en bienes y servicios"/>
    <s v="04"/>
    <x v="3"/>
    <s v="9204"/>
    <s v="9204. Tecnologías de la información y comunicación"/>
    <s v="21"/>
    <s v="213"/>
  </r>
  <r>
    <n v="220200009492"/>
    <s v="AD"/>
    <d v="2020-03-27T00:00:00"/>
    <n v="22020002739"/>
    <s v="2020 04 9204 641"/>
    <n v="18149.939999999999"/>
    <x v="173"/>
    <s v="SUMINISTRO LICENCIAS VMWARE HORIZON CON DESTINO AL DEPARTAMENTO DE TECNOLOGÍAS DE LA INFORMACIÓN. COVID-19"/>
    <s v="220"/>
    <s v="MADRID"/>
    <s v="MADRID"/>
    <x v="2"/>
    <s v="AdDirec - Adjudicación Directa"/>
    <s v="SinC - Sin Criterio"/>
    <x v="1"/>
    <x v="0"/>
    <s v="6"/>
    <s v="6. Inversiones reales"/>
    <s v="04"/>
    <x v="3"/>
    <s v="9204"/>
    <s v="9204. Tecnologías de la información y comunicación"/>
    <s v="64"/>
    <s v="641"/>
  </r>
  <r>
    <n v="220200009643"/>
    <s v="AD"/>
    <d v="2020-03-27T00:00:00"/>
    <n v="22020002638"/>
    <s v="2020 04 9209 22706"/>
    <n v="11035.2"/>
    <x v="239"/>
    <s v="CONTRATACIÓN ESTUDIO ECONÓMICO PARA UNIFICAR PLAZO EXPLOTACIÓN PLANTAS APARCAMIENTO SUBTERRÁNEO PLAZA MAYOR."/>
    <s v="220"/>
    <s v="LEON"/>
    <s v="LEON"/>
    <x v="0"/>
    <s v="AdDirec - Adjudicación Directa"/>
    <s v="SinC - Sin Criterio"/>
    <x v="1"/>
    <x v="0"/>
    <s v="2"/>
    <s v="2. Gastos corrientes en bienes y servicios"/>
    <s v="04"/>
    <x v="3"/>
    <s v="9209"/>
    <s v="9209. Dirección del area de hacienda y función pública"/>
    <s v="22"/>
    <s v="22706"/>
  </r>
  <r>
    <n v="220200004392"/>
    <s v="D"/>
    <d v="2020-03-09T00:00:00"/>
    <n v="22020002205"/>
    <s v="2020 04 9204 213"/>
    <n v="130.44"/>
    <x v="58"/>
    <s v="ADQUISICIÓN LATIGUILLOS TELECOMUNICACIONES"/>
    <s v="300"/>
    <s v="VALLADOLID"/>
    <s v="VALLADOLID"/>
    <x v="2"/>
    <s v="PrAbier - Procedimiento Abierto"/>
    <s v="MultiC - MultiCriterio"/>
    <x v="2"/>
    <x v="0"/>
    <s v="2"/>
    <s v="2. Gastos corrientes en bienes y servicios"/>
    <s v="04"/>
    <x v="3"/>
    <s v="9204"/>
    <s v="9204. Tecnologías de la información y comunicación"/>
    <s v="21"/>
    <s v="213"/>
  </r>
  <r>
    <n v="220200009897"/>
    <s v="AD"/>
    <d v="2020-03-28T00:00:00"/>
    <n v="22020002967"/>
    <s v="2020 04 3121 22199"/>
    <n v="1500"/>
    <x v="62"/>
    <s v="Adquisición EPI y material de Seguridad para el Departamento de Prevención y Salud Laboral COVID-19"/>
    <s v="220"/>
    <s v="VALLADOLID"/>
    <s v="VALLADOLID"/>
    <x v="2"/>
    <s v="AdDirec - Adjudicación Directa"/>
    <s v="SinC - Sin Criterio"/>
    <x v="1"/>
    <x v="0"/>
    <s v="2"/>
    <s v="2. Gastos corrientes en bienes y servicios"/>
    <s v="04"/>
    <x v="3"/>
    <s v="3121"/>
    <s v="3121. Prevención y salud laboral"/>
    <s v="22"/>
    <s v="22199"/>
  </r>
  <r>
    <n v="220200009898"/>
    <s v="AD"/>
    <d v="2020-03-28T00:00:00"/>
    <n v="22020002968"/>
    <s v="2020 04 3121 22799"/>
    <n v="2000"/>
    <x v="240"/>
    <s v="Revision, calibracion y certificacion de equipos medicos del Departamento de Prevención y Salud Laboral."/>
    <s v="220"/>
    <s v="BURGOS"/>
    <s v="BURGOS"/>
    <x v="0"/>
    <s v="AdDirec - Adjudicación Directa"/>
    <s v="SinC - Sin Criterio"/>
    <x v="1"/>
    <x v="0"/>
    <s v="2"/>
    <s v="2. Gastos corrientes en bienes y servicios"/>
    <s v="04"/>
    <x v="3"/>
    <s v="3121"/>
    <s v="3121. Prevención y salud laboral"/>
    <s v="22"/>
    <s v="22799"/>
  </r>
  <r>
    <n v="220200009899"/>
    <s v="AD"/>
    <d v="2020-03-28T00:00:00"/>
    <n v="22020002969"/>
    <s v="2020 04 3121 22106"/>
    <n v="2000"/>
    <x v="241"/>
    <s v="Adquisición de Vacunas Hepatitis B y Tétanos para el Departamento de Prevención y Salud Laboral."/>
    <s v="220"/>
    <s v="TRES CANTOS"/>
    <s v="MADRID"/>
    <x v="2"/>
    <s v="AdDirec - Adjudicación Directa"/>
    <s v="SinC - Sin Criterio"/>
    <x v="1"/>
    <x v="0"/>
    <s v="2"/>
    <s v="2. Gastos corrientes en bienes y servicios"/>
    <s v="04"/>
    <x v="3"/>
    <s v="3121"/>
    <s v="3121. Prevención y salud laboral"/>
    <s v="22"/>
    <s v="22106"/>
  </r>
  <r>
    <n v="220200009906"/>
    <s v="AD"/>
    <d v="2020-03-28T00:00:00"/>
    <n v="22020002944"/>
    <s v="2020 04 9204 641"/>
    <n v="3327.5"/>
    <x v="217"/>
    <s v="ACTUALIZACIÓN LICENCIAS PROGRAMA PRESTO"/>
    <s v="220"/>
    <s v="LLANERA"/>
    <s v="OVIEDO"/>
    <x v="2"/>
    <s v="AdDirec - Adjudicación Directa"/>
    <s v="SinC - Sin Criterio"/>
    <x v="1"/>
    <x v="0"/>
    <s v="6"/>
    <s v="6. Inversiones reales"/>
    <s v="04"/>
    <x v="3"/>
    <s v="9204"/>
    <s v="9204. Tecnologías de la información y comunicación"/>
    <s v="64"/>
    <s v="641"/>
  </r>
  <r>
    <n v="220190039268"/>
    <s v="AD"/>
    <d v="2020-03-18T00:00:00"/>
    <n v="22019002633"/>
    <s v="2020 04 9321 641"/>
    <n v="28677"/>
    <x v="177"/>
    <s v="CONTRATO PARA LA PRESTACIÓN DEL SERVICIO DE INTEGRACIÓN DE GT/WIN-PLATAFORMA &quot;&quot;NOTIFICA&quot;&quot;"/>
    <s v="220"/>
    <s v="BARCELONA"/>
    <s v="BARCELONA"/>
    <x v="0"/>
    <s v="PrNegSP - Procedimiento Negociado Sin Publicidad"/>
    <s v="SinC - Sin Criterio"/>
    <x v="3"/>
    <x v="0"/>
    <s v="6"/>
    <s v="6. Inversiones reales"/>
    <s v="04"/>
    <x v="3"/>
    <s v="9321"/>
    <s v="9321. Gestión de ingresos e inspección"/>
    <s v="64"/>
    <s v="641"/>
  </r>
  <r>
    <n v="220200004390"/>
    <s v="D"/>
    <d v="2020-03-09T00:00:00"/>
    <n v="22020002205"/>
    <s v="2020 04 9204 213"/>
    <n v="35.33"/>
    <x v="80"/>
    <s v="ADQUISICIÓN REPOSAPIES AJUSTABLE  Y UNA JUNTA DE GOMA"/>
    <s v="300"/>
    <s v="VALLADOLID"/>
    <s v="VALLADOLID"/>
    <x v="2"/>
    <s v="PrAbier - Procedimiento Abierto"/>
    <s v="MultiC - MultiCriterio"/>
    <x v="2"/>
    <x v="0"/>
    <s v="2"/>
    <s v="2. Gastos corrientes en bienes y servicios"/>
    <s v="04"/>
    <x v="3"/>
    <s v="9204"/>
    <s v="9204. Tecnologías de la información y comunicación"/>
    <s v="21"/>
    <s v="213"/>
  </r>
  <r>
    <n v="220200009488"/>
    <s v="D"/>
    <d v="2020-03-27T00:00:00"/>
    <n v="22020000879"/>
    <s v="2020 05 4331 609"/>
    <n v="187731.84"/>
    <x v="242"/>
    <s v="CONTRATO DE OBRAS DE INFRAESTRUCTURA VERDE: FACHADA VERDE EN EL EDIFICIO DE EL CORTE INGLÉS.Proyecto URBAN GreenUP"/>
    <s v="300"/>
    <s v="MADRID"/>
    <s v="MADRID"/>
    <x v="0"/>
    <s v="PrAbier - Procedimiento Abierto"/>
    <s v="MultiC - MultiCriterio"/>
    <x v="0"/>
    <x v="0"/>
    <s v="6"/>
    <s v="6. Inversiones reales"/>
    <s v="05"/>
    <x v="4"/>
    <s v="4331"/>
    <s v="4331. Desarrollo empresarial"/>
    <s v="60"/>
    <s v="609"/>
  </r>
  <r>
    <n v="220190058623"/>
    <s v="AD"/>
    <d v="2020-03-18T00:00:00"/>
    <n v="22019002015"/>
    <s v="2020 05 4331 609"/>
    <n v="113323.37"/>
    <x v="176"/>
    <s v="LOTE 2: CONTRATO OBRAS INFRAESTRUCTURA VERDE:  JARDINES VERTICALES MÓVILES - URBBAN GreenUP"/>
    <s v="220"/>
    <s v="VALLADOLID"/>
    <s v="VALLADOLID"/>
    <x v="3"/>
    <s v="PrAbier - Procedimiento Abierto"/>
    <s v="MultiC - MultiCriterio"/>
    <x v="0"/>
    <x v="0"/>
    <s v="6"/>
    <s v="6. Inversiones reales"/>
    <s v="05"/>
    <x v="4"/>
    <s v="4331"/>
    <s v="4331. Desarrollo empresarial"/>
    <s v="60"/>
    <s v="609"/>
  </r>
  <r>
    <n v="220190058622"/>
    <s v="AD"/>
    <d v="2020-03-18T00:00:00"/>
    <n v="22019002015"/>
    <s v="2020 05 4331 609"/>
    <n v="98377.48"/>
    <x v="176"/>
    <s v="LOTE 1 :CONTRATO OBRAS INFRAESTRUCTURA VERDE: MARQUESINA VEGETAL PZ ESPAÑA - URBAN GreenUP"/>
    <s v="220"/>
    <s v="VALLADOLID"/>
    <s v="VALLADOLID"/>
    <x v="3"/>
    <s v="PrAbier - Procedimiento Abierto"/>
    <s v="MultiC - MultiCriterio"/>
    <x v="0"/>
    <x v="0"/>
    <s v="6"/>
    <s v="6. Inversiones reales"/>
    <s v="05"/>
    <x v="4"/>
    <s v="4331"/>
    <s v="4331. Desarrollo empresarial"/>
    <s v="60"/>
    <s v="609"/>
  </r>
  <r>
    <n v="220200003085"/>
    <s v="AD"/>
    <d v="2020-03-03T00:00:00"/>
    <n v="22020001821"/>
    <s v="2020 05 4331 22602"/>
    <n v="7666.56"/>
    <x v="31"/>
    <s v="Publicación de una página los domingos en la sección 'Innovación Valladolid' de El Norte de Castilla. Año 2020 . A.M Pub"/>
    <s v="230"/>
    <s v="VALLADOLID"/>
    <s v="VALLADOLID"/>
    <x v="0"/>
    <s v="PrAbier - Procedimiento Abierto"/>
    <s v="MultiC - MultiCriterio"/>
    <x v="2"/>
    <x v="0"/>
    <s v="2"/>
    <s v="2. Gastos corrientes en bienes y servicios"/>
    <s v="05"/>
    <x v="4"/>
    <s v="4331"/>
    <s v="4331. Desarrollo empresarial"/>
    <s v="22"/>
    <s v="22602"/>
  </r>
  <r>
    <n v="220199000457"/>
    <s v="AD"/>
    <d v="2020-01-02T00:00:00"/>
    <n v="22020001616"/>
    <s v="2020 05 4331 213"/>
    <n v="871.2"/>
    <x v="60"/>
    <s v="Mantenimeto de ascensor Agencia de Innovación, calle Vega Sicilia,2 BJ. Primer semestre de 2020"/>
    <s v="220"/>
    <s v="VALLADOLID"/>
    <s v="VALLADOLID"/>
    <x v="0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1"/>
    <s v="213"/>
  </r>
  <r>
    <n v="220199000484"/>
    <s v="AD"/>
    <d v="2020-01-02T00:00:00"/>
    <n v="22020001642"/>
    <s v="2020 05 4331 22799"/>
    <n v="6800.45"/>
    <x v="243"/>
    <s v="PRORROGA DE  LOTES 1 Y 3 DE CONTRATO DE SERVICIOS LUDICO/EDUCATIVOS PROGRAMA VallacreActivos PARA EL CURSO 2019/2020"/>
    <s v="220"/>
    <s v="VALLADOLID"/>
    <s v="VALLADOLID"/>
    <x v="0"/>
    <s v="PrAbier - Procedimiento Abierto"/>
    <s v="SinC - Sin Criterio"/>
    <x v="0"/>
    <x v="0"/>
    <s v="2"/>
    <s v="2. Gastos corrientes en bienes y servicios"/>
    <s v="05"/>
    <x v="4"/>
    <s v="4331"/>
    <s v="4331. Desarrollo empresarial"/>
    <s v="22"/>
    <s v="22799"/>
  </r>
  <r>
    <n v="220199000186"/>
    <s v="AD"/>
    <d v="2020-01-02T00:00:00"/>
    <n v="22020001624"/>
    <s v="2020 05 4331 22799"/>
    <n v="30000"/>
    <x v="176"/>
    <s v="CONTRATO CENTRALIZADO DE ATENCIÓN PRESENCIAL Y TELEFÓNICA AÑO 2020. LOTE AGENCIA DE INNOVACIÓN."/>
    <s v="220"/>
    <s v="VALLADOLID"/>
    <s v="VALLADOL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99"/>
  </r>
  <r>
    <n v="220200006991"/>
    <s v="D"/>
    <d v="2020-03-18T00:00:00"/>
    <n v="22020001644"/>
    <s v="2020 05 4331 22799"/>
    <n v="26781.33"/>
    <x v="244"/>
    <s v="CONTRATACIÓN PARA MIGRACIÓN DE DATOS, ALOJAMIENTO, SOPORTE Y MANTENIMIENTO DE LOS SITIOS WEB DE LA AGENCIA DE INNOVACIÓN"/>
    <s v="300"/>
    <s v="BOECILLO"/>
    <s v="VALLADOL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99"/>
  </r>
  <r>
    <n v="220199000771"/>
    <s v="AD"/>
    <d v="2020-01-02T00:00:00"/>
    <n v="22020001619"/>
    <s v="2020 05 4331 22100"/>
    <n v="25000"/>
    <x v="18"/>
    <s v="CONTRATO DE SUMINISTRO DE ENERGIA ELECTRICA - TRAMITACION CENTRALIZADA AÑO 2020"/>
    <s v="220"/>
    <s v="BILBAO"/>
    <s v="BILBAO"/>
    <x v="4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100"/>
  </r>
  <r>
    <n v="220199000349"/>
    <s v="AD"/>
    <d v="2020-01-02T00:00:00"/>
    <n v="22020001615"/>
    <s v="2020 05 4331 22700"/>
    <n v="16909"/>
    <x v="210"/>
    <s v="Prorroga para 2020 de contrato de limpieza de varias dependencias municipales. Lote 3 Agencia de Innovación"/>
    <s v="220"/>
    <s v="SIMANCAS"/>
    <s v="VALLADOL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00"/>
  </r>
  <r>
    <n v="220200001222"/>
    <s v="AD"/>
    <d v="2020-02-12T00:00:00"/>
    <n v="22020001857"/>
    <s v="2020 08 1513 83100"/>
    <n v="4040.19"/>
    <x v="245"/>
    <s v="Demolición parcial en C/ Loma 1, con carga y transporte de escombros a vertedero (canon incluido)"/>
    <s v="220"/>
    <s v="LAGUNA DE DUERO"/>
    <s v="VALLADOLID"/>
    <x v="3"/>
    <s v="AdDirec - Adjudicación Directa"/>
    <s v="SinC - Sin Criterio"/>
    <x v="1"/>
    <x v="0"/>
    <s v="8"/>
    <s v="8. Activos financieros"/>
    <s v="08"/>
    <x v="5"/>
    <s v="1513"/>
    <s v="1513. Licencias urbanísticas"/>
    <s v="83"/>
    <s v="83100"/>
  </r>
  <r>
    <n v="220199000721"/>
    <s v="AD"/>
    <d v="2020-01-02T00:00:00"/>
    <n v="22020001400"/>
    <s v="2020 05 4314 22699"/>
    <n v="1000"/>
    <x v="246"/>
    <s v="PATROCINIO PARA LA PARTICIPACIÓN EN EL DESFILE DE LA 6ª EDICIÓN DEL ATELIER COUTURE (MARZO DE 2020)."/>
    <s v="220"/>
    <s v="VALLADOLID"/>
    <s v="VALLADOLID"/>
    <x v="1"/>
    <s v="AdDirec - Adjudicación Directa"/>
    <s v="SinC - Sin Criterio"/>
    <x v="1"/>
    <x v="0"/>
    <s v="2"/>
    <s v="2. Gastos corrientes en bienes y servicios"/>
    <s v="05"/>
    <x v="4"/>
    <s v="4314"/>
    <s v="4314. Fomento del comercio"/>
    <s v="22"/>
    <s v="22699"/>
  </r>
  <r>
    <n v="220199000689"/>
    <s v="AD"/>
    <d v="2020-01-02T00:00:00"/>
    <n v="22020001396"/>
    <s v="2020 05 4312 22100"/>
    <n v="9000"/>
    <x v="18"/>
    <s v="CONTRATO SUMINISTRO ENERGIA ELECTRICA 2020"/>
    <s v="220"/>
    <s v="BILBAO"/>
    <s v="BILBAO"/>
    <x v="2"/>
    <s v="PrAbier - Procedimiento Abierto"/>
    <s v="MultiC - MultiCriterio"/>
    <x v="0"/>
    <x v="0"/>
    <s v="2"/>
    <s v="2. Gastos corrientes en bienes y servicios"/>
    <s v="05"/>
    <x v="4"/>
    <s v="4312"/>
    <s v="4312. Mercados, abastos y lonjas"/>
    <s v="22"/>
    <s v="22100"/>
  </r>
  <r>
    <n v="220199000709"/>
    <s v="AD"/>
    <d v="2020-01-02T00:00:00"/>
    <n v="22020000094"/>
    <s v="2020 05 4331 609"/>
    <n v="7869.15"/>
    <x v="124"/>
    <s v="CONTRATO DE OBRAS DE INFRAESTRUCTURA VERDE: TOLDOS VEGETALES EN LA CALLE SANTA MARÍA. PROYECTO URBAN GreenUP"/>
    <s v="220"/>
    <s v="ZARATÁN"/>
    <s v="VALLADOLID"/>
    <x v="3"/>
    <s v="PrAbier - Procedimiento Abierto"/>
    <s v="MultiC - MultiCriterio"/>
    <x v="0"/>
    <x v="0"/>
    <s v="6"/>
    <s v="6. Inversiones reales"/>
    <s v="05"/>
    <x v="4"/>
    <s v="4331"/>
    <s v="4331. Desarrollo empresarial"/>
    <s v="60"/>
    <s v="609"/>
  </r>
  <r>
    <n v="220189000660"/>
    <s v="AD"/>
    <d v="2020-01-02T00:00:00"/>
    <n v="22020001641"/>
    <s v="2020 05 4331 22799"/>
    <n v="6802.74"/>
    <x v="200"/>
    <s v="CONTRATO OBSERVATORIO URBANO PARA LOS AÑOS 2019 Y 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99"/>
  </r>
  <r>
    <n v="220189000250"/>
    <s v="AD"/>
    <d v="2020-01-02T00:00:00"/>
    <n v="22020001627"/>
    <s v="2020 05 4331 22799"/>
    <n v="6199.87"/>
    <x v="171"/>
    <s v="SEGUNDA CONVOCATORIA CONTRATO DE CESION DE DATOS, PROYECTO REMOURBAN. ANUALIDADES 2019 Y 2020 (LOTE I)."/>
    <s v="220"/>
    <s v="VALLADOLID"/>
    <s v="VALLADOL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99"/>
  </r>
  <r>
    <n v="220190056379"/>
    <s v="AD"/>
    <d v="2020-03-18T00:00:00"/>
    <n v="22019008161"/>
    <s v="2020 05 4312 632"/>
    <n v="6151.48"/>
    <x v="124"/>
    <s v="CONTROL CALIDAD OBRA IMPERMEABILIZACION TEJADO Y CUBIERTA VERDE MERCADO DEL CAMPILLO"/>
    <s v="220"/>
    <s v="ZARATÁN"/>
    <s v="VALLADOLID"/>
    <x v="0"/>
    <s v="PrAbier - Procedimiento Abierto"/>
    <s v="MultiC - MultiCriterio"/>
    <x v="0"/>
    <x v="0"/>
    <s v="6"/>
    <s v="6. Inversiones reales"/>
    <s v="05"/>
    <x v="4"/>
    <s v="4312"/>
    <s v="4312. Mercados, abastos y lonjas"/>
    <s v="63"/>
    <s v="632"/>
  </r>
  <r>
    <n v="220200010542"/>
    <s v="AD"/>
    <d v="2020-03-31T00:00:00"/>
    <n v="22020002998"/>
    <s v="2020 05 4331 22706"/>
    <n v="4856.17"/>
    <x v="124"/>
    <s v="Sondeos piezométricos en diferentes puntos de Valladolid. Proyecto URBAN GreenUP (2017/2/2411/1/1).Ensayos permeabilidad"/>
    <s v="220"/>
    <s v="ZARATÁN"/>
    <s v="VALLADOL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06"/>
  </r>
  <r>
    <n v="220199000486"/>
    <s v="AD"/>
    <d v="2020-01-02T00:00:00"/>
    <n v="22020001643"/>
    <s v="2020 05 4331 22799"/>
    <n v="8152.11"/>
    <x v="247"/>
    <s v="PRORROGA DE  LOTES 2 Y 4 DE CONTRATO DE SERVICIOS LUDICO/EDUCATIVOS PROGRAMA VallacreActivos PARA EL CURSO 2019/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99"/>
  </r>
  <r>
    <n v="220189000251"/>
    <s v="AD"/>
    <d v="2020-01-02T00:00:00"/>
    <n v="22020001628"/>
    <s v="2020 05 4331 22799"/>
    <n v="3757.49"/>
    <x v="248"/>
    <s v="SEGUNDA CONVOCATORIA CONTRATO DE CESION DE DATOS, PROYECTO REMOURBAN. ANUALIDADES 2019 Y 2020 (LOTE I)."/>
    <s v="220"/>
    <s v="ARROYO"/>
    <s v="VALLADOL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99"/>
  </r>
  <r>
    <n v="220200003105"/>
    <s v="AD"/>
    <d v="2020-03-03T00:00:00"/>
    <n v="22020002410"/>
    <s v="2020 08 1513 83100"/>
    <n v="735"/>
    <x v="249"/>
    <s v="Dirección facultativa del derribo de inmueble en ruina inminente en calle Monegros nº 19 y vallado del solar"/>
    <s v="220"/>
    <s v="VALLADOLID"/>
    <s v="VALLADOLID"/>
    <x v="0"/>
    <s v="AdDirec - Adjudicación Directa"/>
    <s v="SinC - Sin Criterio"/>
    <x v="1"/>
    <x v="0"/>
    <s v="8"/>
    <s v="8. Activos financieros"/>
    <s v="08"/>
    <x v="5"/>
    <s v="1513"/>
    <s v="1513. Licencias urbanísticas"/>
    <s v="83"/>
    <s v="83100"/>
  </r>
  <r>
    <n v="220189000248"/>
    <s v="AD"/>
    <d v="2020-01-02T00:00:00"/>
    <n v="22020001625"/>
    <s v="2020 05 4331 22799"/>
    <n v="2879.85"/>
    <x v="250"/>
    <s v="SEGUNDA CONVOCATORIA CONTRATO DE CESION DE DATOS, PROYECTO REMOURBAN. ANUALIDADES 2019 Y 2020 (LOTES I Y II)."/>
    <s v="220"/>
    <s v="PALENCIA"/>
    <s v="PALENCIA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99"/>
  </r>
  <r>
    <n v="220200003835"/>
    <s v="AD"/>
    <d v="2020-03-04T00:00:00"/>
    <n v="22020001821"/>
    <s v="2020 05 4331 22602"/>
    <n v="2299"/>
    <x v="251"/>
    <s v="Inserción dos páginas sobre movilidad sostenible en suplemento `I+D desarrollo sostenible´ de El Dia de Vallaldolid"/>
    <s v="230"/>
    <s v="VALLADOLID"/>
    <s v="VALLADOLID"/>
    <x v="0"/>
    <s v="PrAbier - Procedimiento Abierto"/>
    <s v="MultiC - MultiCriterio"/>
    <x v="2"/>
    <x v="0"/>
    <s v="2"/>
    <s v="2. Gastos corrientes en bienes y servicios"/>
    <s v="05"/>
    <x v="4"/>
    <s v="4331"/>
    <s v="4331. Desarrollo empresarial"/>
    <s v="22"/>
    <s v="22602"/>
  </r>
  <r>
    <n v="220189000255"/>
    <s v="AD"/>
    <d v="2020-01-02T00:00:00"/>
    <n v="22020001632"/>
    <s v="2020 05 4331 22799"/>
    <n v="2505"/>
    <x v="252"/>
    <s v="SEGUNDA CONVOCATORIA CONTRATO DE CESION DE DATOS, PROYECTO REMOURBAN. ANUALIDADES 2019 Y 2020 (LOTE I)."/>
    <s v="220"/>
    <s v="ARROYO DE LA ENCOMIENDA"/>
    <s v="VALLADOL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99"/>
  </r>
  <r>
    <n v="220189000253"/>
    <s v="AD"/>
    <d v="2020-01-02T00:00:00"/>
    <n v="22020001630"/>
    <s v="2020 05 4331 22799"/>
    <n v="2454.9"/>
    <x v="253"/>
    <s v="SEGUNDA CONVOCATORIA CONTRATO DE CESION DE DATOS, PROYECTO REMOURBAN. ANUALIDADES 2019 Y 2020 (LOTE I)."/>
    <s v="220"/>
    <s v="MADRID"/>
    <s v="MADR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99"/>
  </r>
  <r>
    <n v="220190059757"/>
    <s v="AD"/>
    <d v="2020-03-18T00:00:00"/>
    <n v="22019002015"/>
    <s v="2020 05 4331 609"/>
    <n v="2380.7399999999998"/>
    <x v="124"/>
    <s v="LOTE 2 - CONTRATO OBRAS INFRAESTRUCTURA VERDE:  JARDINES VERTICALES MÓVILES- CONTROL DE CALIDAD"/>
    <s v="220"/>
    <s v="ZARATÁN"/>
    <s v="VALLADOLID"/>
    <x v="3"/>
    <s v="PrAbier - Procedimiento Abierto"/>
    <s v="MultiC - MultiCriterio"/>
    <x v="0"/>
    <x v="0"/>
    <s v="6"/>
    <s v="6. Inversiones reales"/>
    <s v="05"/>
    <x v="4"/>
    <s v="4331"/>
    <s v="4331. Desarrollo empresarial"/>
    <s v="60"/>
    <s v="609"/>
  </r>
  <r>
    <n v="220190058624"/>
    <s v="AD"/>
    <d v="2020-03-18T00:00:00"/>
    <n v="22019002015"/>
    <s v="2020 05 4331 609"/>
    <n v="2066.7600000000002"/>
    <x v="124"/>
    <s v="LOTE 1: CONTRATO OBRAS INFRAESTRUCTURA VERDE: MARQUESINA VEGETAL PZ ESPAÑA - CONTROL DE CALIDAD"/>
    <s v="220"/>
    <s v="ZARATÁN"/>
    <s v="VALLADOLID"/>
    <x v="3"/>
    <s v="PrAbier - Procedimiento Abierto"/>
    <s v="MultiC - MultiCriterio"/>
    <x v="0"/>
    <x v="0"/>
    <s v="6"/>
    <s v="6. Inversiones reales"/>
    <s v="05"/>
    <x v="4"/>
    <s v="4331"/>
    <s v="4331. Desarrollo empresarial"/>
    <s v="60"/>
    <s v="609"/>
  </r>
  <r>
    <n v="220199000317"/>
    <s v="AD"/>
    <d v="2020-01-02T00:00:00"/>
    <n v="22020001057"/>
    <s v="2020 05 4312 22104"/>
    <n v="8656.0300000000007"/>
    <x v="17"/>
    <s v="PRÓRROGA CONTRATO DE SUMINISTRO DE VESTUARIO SALUD Y CONSUMO - LOTES 1, 2, 5 Y 6."/>
    <s v="220"/>
    <s v="VALLADOLID"/>
    <s v="VALLADOLID"/>
    <x v="2"/>
    <s v="PrAbier - Procedimiento Abierto"/>
    <s v="MultiC - MultiCriterio"/>
    <x v="0"/>
    <x v="0"/>
    <s v="2"/>
    <s v="2. Gastos corrientes en bienes y servicios"/>
    <s v="05"/>
    <x v="4"/>
    <s v="4312"/>
    <s v="4312. Mercados, abastos y lonjas"/>
    <s v="22"/>
    <s v="22104"/>
  </r>
  <r>
    <n v="220200002155"/>
    <s v="AD"/>
    <d v="2020-02-20T00:00:00"/>
    <n v="22020001926"/>
    <s v="2020 05 4331 22699"/>
    <n v="909.32"/>
    <x v="254"/>
    <s v="Adquisicion de material promocional Agencia de Innovacion. Botellas cristal y bolsas con funda y grabado."/>
    <s v="220"/>
    <s v="VALLADOLID"/>
    <s v="VALLADOLID"/>
    <x v="0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2"/>
    <s v="22699"/>
  </r>
  <r>
    <n v="220200002156"/>
    <s v="AD"/>
    <d v="2020-02-20T00:00:00"/>
    <n v="22020001928"/>
    <s v="2020 05 4331 22606"/>
    <n v="6435"/>
    <x v="255"/>
    <s v="Contratación Cena Oficial ECONOMIC DEVELOMENT FORUM RED EUROCITIES en Museo Patio Herreriano dia 13/2/2020"/>
    <s v="220"/>
    <s v="VALLADOLID"/>
    <s v="VALLADOLID"/>
    <x v="0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2"/>
    <s v="22606"/>
  </r>
  <r>
    <n v="220200002157"/>
    <s v="AD"/>
    <d v="2020-02-20T00:00:00"/>
    <n v="22020001931"/>
    <s v="2020 05 4331 203"/>
    <n v="520"/>
    <x v="256"/>
    <s v="Mantenimiento y revisiones de fuente de agua instalada en Agencia de Innovación.Año 2020"/>
    <s v="220"/>
    <s v="MADRID"/>
    <s v="MADRID"/>
    <x v="0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0"/>
    <s v="203"/>
  </r>
  <r>
    <n v="220199000710"/>
    <s v="AD"/>
    <d v="2020-01-02T00:00:00"/>
    <n v="22020000095"/>
    <s v="2020 05 4331 609"/>
    <n v="1322.02"/>
    <x v="129"/>
    <s v="CONTRATO DE OBRAS DE INFRAESTRUCTURA VERDE: TOLDOS VEGETALES EN LA CALLE SANTA MARÍA. PROYECTO URBAN GreenUP"/>
    <s v="220"/>
    <s v="MADRID"/>
    <s v="MADRID"/>
    <x v="3"/>
    <s v="PrAbier - Procedimiento Abierto"/>
    <s v="MultiC - MultiCriterio"/>
    <x v="0"/>
    <x v="0"/>
    <s v="6"/>
    <s v="6. Inversiones reales"/>
    <s v="05"/>
    <x v="4"/>
    <s v="4331"/>
    <s v="4331. Desarrollo empresarial"/>
    <s v="60"/>
    <s v="609"/>
  </r>
  <r>
    <n v="220189000285"/>
    <s v="AD"/>
    <d v="2020-01-02T00:00:00"/>
    <n v="22020001640"/>
    <s v="2020 05 4331 22799"/>
    <n v="1252.5"/>
    <x v="257"/>
    <s v="SEGUNDA CONVOCATORIA CONTRATO DE CESION DE DATOS, PROYECTO REMOURBAN. ANUALIDADES 2019 Y 2020 (LOTE I)."/>
    <s v="220"/>
    <s v="VALLADOLID"/>
    <s v="VALLADOL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99"/>
  </r>
  <r>
    <n v="220189000256"/>
    <s v="AD"/>
    <d v="2020-01-02T00:00:00"/>
    <n v="22020001633"/>
    <s v="2020 05 4331 22799"/>
    <n v="1252.5"/>
    <x v="258"/>
    <s v="SEGUNDA CONVOCATORIA CONTRATO DE CESION DE DATOS, PROYECTO REMOURBAN. ANUALIDADES 2019 Y 2020 (LOTE I)."/>
    <s v="220"/>
    <s v="VALLADOLID"/>
    <s v="VALLADOL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99"/>
  </r>
  <r>
    <n v="220189000254"/>
    <s v="AD"/>
    <d v="2020-01-02T00:00:00"/>
    <n v="22020001631"/>
    <s v="2020 05 4331 22799"/>
    <n v="1252.5"/>
    <x v="259"/>
    <s v="SEGUNDA CONVOCATORIA CONTRATO DE CESION DE DATOS, PROYECTO REMOURBAN. ANUALIDADES 2019 Y 2020 (LOTE I)."/>
    <s v="220"/>
    <s v="VALLADOLID"/>
    <s v="VALLADOL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99"/>
  </r>
  <r>
    <n v="220189000257"/>
    <s v="AD"/>
    <d v="2020-01-02T00:00:00"/>
    <n v="22020001634"/>
    <s v="2020 05 4331 22799"/>
    <n v="1252.5"/>
    <x v="260"/>
    <s v="SEGUNDA CONVOCATORIA CONTRATO DE CESION DE DATOS, PROYECTO REMOURBAN. ANUALIDADES 2019 Y 2020 (LOTE I)."/>
    <s v="220"/>
    <s v="VALLADOLID"/>
    <s v="VALLADOL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99"/>
  </r>
  <r>
    <n v="220189000258"/>
    <s v="AD"/>
    <d v="2020-01-02T00:00:00"/>
    <n v="22020001635"/>
    <s v="2020 05 4331 22799"/>
    <n v="1252.5"/>
    <x v="261"/>
    <s v="SEGUNDA CONVOCATORIA CONTRATO DE CESION DE DATOS, PROYECTO REMOURBAN. ANUALIDADES 2019 Y 2020 (LOTE I)."/>
    <s v="220"/>
    <s v="VALLADOLID"/>
    <s v="VALLADOL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99"/>
  </r>
  <r>
    <n v="220199000153"/>
    <s v="AD"/>
    <d v="2020-01-02T00:00:00"/>
    <n v="22020001614"/>
    <s v="2020 05 4331 22200"/>
    <n v="3910.4"/>
    <x v="105"/>
    <s v="Prórroga de contrato general de servicio de telecomunicaciones - Primer semestre de 2020 -Agencia Innovación"/>
    <s v="220"/>
    <s v="MADRID"/>
    <s v="MADR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200"/>
  </r>
  <r>
    <n v="220200002191"/>
    <s v="AD"/>
    <d v="2020-02-20T00:00:00"/>
    <n v="22020001541"/>
    <s v="2020 05 4331 22606"/>
    <n v="17281.22"/>
    <x v="262"/>
    <s v="CONTRATO MENOR PARA SERVICIOS DE ASISTENCIA TÉCNICA Y COORDINACIÓN EN EL EDF DE LA RED EUROCITIES. DEL 12-14 FEBR. 2020"/>
    <s v="220"/>
    <s v="VALLADOLID"/>
    <s v="VALLADOLID"/>
    <x v="0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2"/>
    <s v="22606"/>
  </r>
  <r>
    <n v="220200003084"/>
    <s v="AD"/>
    <d v="2020-03-03T00:00:00"/>
    <n v="22020001821"/>
    <s v="2020 05 4331 22602"/>
    <n v="14520"/>
    <x v="31"/>
    <s v="Publicación de dos páginas en suplemento mensual INNOVA+ El Norte de Castilla en 2020. Acuerdo Marco Inserciones Publ"/>
    <s v="230"/>
    <s v="VALLADOLID"/>
    <s v="VALLADOLID"/>
    <x v="0"/>
    <s v="PrAbier - Procedimiento Abierto"/>
    <s v="MultiC - MultiCriterio"/>
    <x v="2"/>
    <x v="0"/>
    <s v="2"/>
    <s v="2. Gastos corrientes en bienes y servicios"/>
    <s v="05"/>
    <x v="4"/>
    <s v="4331"/>
    <s v="4331. Desarrollo empresarial"/>
    <s v="22"/>
    <s v="22602"/>
  </r>
  <r>
    <n v="220189000284"/>
    <s v="AD"/>
    <d v="2020-01-02T00:00:00"/>
    <n v="22020001639"/>
    <s v="2020 05 4331 22799"/>
    <n v="1239.98"/>
    <x v="263"/>
    <s v="SEGUNDA CONVOCATORIA CONTRATO DE CESION DE DATOS, PROYECTO REMOURBAN. ANUALIDADES 2019 Y 2020 (LOTE I)."/>
    <s v="220"/>
    <s v="VALLADOLID"/>
    <s v="VALLADOL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99"/>
  </r>
  <r>
    <n v="220189000252"/>
    <s v="AD"/>
    <d v="2020-01-02T00:00:00"/>
    <n v="22020001629"/>
    <s v="2020 05 4331 22799"/>
    <n v="1227.46"/>
    <x v="40"/>
    <s v="SEGUNDA CONVOCATORIA CONTRATO DE CESION DE DATOS, PROYECTO REMOURBAN. ANUALIDADES 2019 Y 2020 (LOTE I)."/>
    <s v="220"/>
    <s v="VALLADOLID"/>
    <s v="VALLADOL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99"/>
  </r>
  <r>
    <n v="220189000249"/>
    <s v="AD"/>
    <d v="2020-01-02T00:00:00"/>
    <n v="22020001626"/>
    <s v="2020 05 4331 22799"/>
    <n v="1227.45"/>
    <x v="264"/>
    <s v="SEGUNDA CONVOCATORIA CONTRATO DE CESION DE DATOS, PROYECTO REMOURBAN. ANUALIDADES 2019 Y 2020 (LOTE I)."/>
    <s v="220"/>
    <s v="VALLADOLID"/>
    <s v="VALLADOL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99"/>
  </r>
  <r>
    <n v="220200004847"/>
    <s v="AD"/>
    <d v="2020-03-10T00:00:00"/>
    <n v="22020000093"/>
    <s v="2020 05 4331 609"/>
    <n v="8243.4"/>
    <x v="265"/>
    <s v="Acuerdo Marco DE PROVEEDORES. Adquisición de árboles y arbustos para el  proyecto URBAN GreenUP- Intervenciones arbóreas"/>
    <s v="230"/>
    <s v="SAN SEBASTIAN DE LOS REYES"/>
    <s v="MADRID"/>
    <x v="2"/>
    <s v="PrAbier - Procedimiento Abierto"/>
    <s v="MultiC - MultiCriterio"/>
    <x v="2"/>
    <x v="0"/>
    <s v="6"/>
    <s v="6. Inversiones reales"/>
    <s v="05"/>
    <x v="4"/>
    <s v="4331"/>
    <s v="4331. Desarrollo empresarial"/>
    <s v="60"/>
    <s v="609"/>
  </r>
  <r>
    <n v="220189000261"/>
    <s v="AD"/>
    <d v="2020-01-02T00:00:00"/>
    <n v="22020001638"/>
    <s v="2020 05 4331 22799"/>
    <n v="1125"/>
    <x v="266"/>
    <s v="SEGUNDA CONVOCATORIA CONTRATO DE CESION DE DATOS, PROYECTO REMOURBAN. ANUALIDADES 2019 Y 2020 (LOTE II)."/>
    <s v="220"/>
    <s v="VALLADOLID"/>
    <s v="VALLADOL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99"/>
  </r>
  <r>
    <n v="220190056380"/>
    <s v="AD"/>
    <d v="2020-03-18T00:00:00"/>
    <n v="22019008163"/>
    <s v="2020 05 4312 632"/>
    <n v="1033.45"/>
    <x v="129"/>
    <s v="COORDINACION, SEGURIDAD Y SALUD LABORAL OBRA IMPERMEABILIZACION TEJADO Y CUBIERTA VERDE MERCADO DEL CAMPILLO"/>
    <s v="220"/>
    <s v="MADRID"/>
    <s v="MADRID"/>
    <x v="0"/>
    <s v="PrAbier - Procedimiento Abierto"/>
    <s v="MultiC - MultiCriterio"/>
    <x v="0"/>
    <x v="0"/>
    <s v="6"/>
    <s v="6. Inversiones reales"/>
    <s v="05"/>
    <x v="4"/>
    <s v="4312"/>
    <s v="4312. Mercados, abastos y lonjas"/>
    <s v="63"/>
    <s v="632"/>
  </r>
  <r>
    <n v="220189000260"/>
    <s v="AD"/>
    <d v="2020-01-02T00:00:00"/>
    <n v="22020001637"/>
    <s v="2020 05 4331 22799"/>
    <n v="900"/>
    <x v="267"/>
    <s v="SEGUNDA CONVOCATORIA CONTRATO DE CESION DE DATOS, PROYECTO REMOURBAN. ANUALIDADES 2019 Y 2020 (LOTE II)."/>
    <s v="220"/>
    <s v="VALLADOLID"/>
    <s v="VALLADOL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99"/>
  </r>
  <r>
    <n v="220200002182"/>
    <s v="AD"/>
    <d v="2020-02-20T00:00:00"/>
    <n v="22020001821"/>
    <s v="2020 05 4331 22602"/>
    <n v="1936"/>
    <x v="216"/>
    <s v="Inserción publicitaria en suplemento de EL MUNDO DE VALLADOLIDcon motivo del congreso SOMOS Castilla y León. Febr.2020"/>
    <s v="230"/>
    <s v="VALLADOLID"/>
    <s v="VALLADOLID"/>
    <x v="0"/>
    <s v="PrAbier - Procedimiento Abierto"/>
    <s v="MultiC - MultiCriterio"/>
    <x v="2"/>
    <x v="0"/>
    <s v="2"/>
    <s v="2. Gastos corrientes en bienes y servicios"/>
    <s v="05"/>
    <x v="4"/>
    <s v="4331"/>
    <s v="4331. Desarrollo empresarial"/>
    <s v="22"/>
    <s v="22602"/>
  </r>
  <r>
    <n v="220199000667"/>
    <s v="AD"/>
    <d v="2020-01-02T00:00:00"/>
    <n v="22020000091"/>
    <s v="2020 05 4331 609"/>
    <n v="516.1"/>
    <x v="124"/>
    <s v="Control de Calidad. LOTE 2 - CONTRATO  DE OBRAS DE CUBIERTA VEGETAL EN MERCADO CAMPILLO- Proyecto URBAN GreenUP-"/>
    <s v="220"/>
    <s v="ZARATÁN"/>
    <s v="VALLADOLID"/>
    <x v="3"/>
    <s v="PrAbier - Procedimiento Abierto"/>
    <s v="MultiC - MultiCriterio"/>
    <x v="0"/>
    <x v="0"/>
    <s v="6"/>
    <s v="6. Inversiones reales"/>
    <s v="05"/>
    <x v="4"/>
    <s v="4331"/>
    <s v="4331. Desarrollo empresarial"/>
    <s v="60"/>
    <s v="609"/>
  </r>
  <r>
    <n v="220200004846"/>
    <s v="AD"/>
    <d v="2020-03-10T00:00:00"/>
    <n v="22020001617"/>
    <s v="2020 05 4331 609"/>
    <n v="7520.9"/>
    <x v="268"/>
    <s v="Acuerdo Marco DE PROVEEDORES. Adquisición de árboles y arbustos para el  proyecto URBAN GreenUP- Intervenciones arbóreas"/>
    <s v="230"/>
    <s v="PEÑAFIEL"/>
    <s v="VALLADOLID"/>
    <x v="2"/>
    <s v="PrAbier - Procedimiento Abierto"/>
    <s v="MultiC - MultiCriterio"/>
    <x v="2"/>
    <x v="0"/>
    <s v="6"/>
    <s v="6. Inversiones reales"/>
    <s v="05"/>
    <x v="4"/>
    <s v="4331"/>
    <s v="4331. Desarrollo empresarial"/>
    <s v="60"/>
    <s v="609"/>
  </r>
  <r>
    <n v="220189000259"/>
    <s v="AD"/>
    <d v="2020-01-02T00:00:00"/>
    <n v="22020001636"/>
    <s v="2020 05 4331 22799"/>
    <n v="450"/>
    <x v="269"/>
    <s v="SEGUNDA CONVOCATORIA CONTRATO DE CESION DE DATOS, PROYECTO REMOURBAN. ANUALIDADES 2019 Y 2020 (LOTE II)."/>
    <s v="220"/>
    <s v="VALLADOLID"/>
    <s v="VALLADOL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2"/>
    <s v="22799"/>
  </r>
  <r>
    <n v="220190059756"/>
    <s v="AD"/>
    <d v="2020-03-18T00:00:00"/>
    <n v="22019002015"/>
    <s v="2020 05 4331 609"/>
    <n v="399.97"/>
    <x v="129"/>
    <s v="LOTE 2: CONTRATO OBRAS INFRAESTRUCTURA VERDE: JARDINES VERTICALES MÓVILES- COORDINACION DE  SEGURIDAD Y SALUD"/>
    <s v="220"/>
    <s v="MADRID"/>
    <s v="MADRID"/>
    <x v="3"/>
    <s v="PrAbier - Procedimiento Abierto"/>
    <s v="MultiC - MultiCriterio"/>
    <x v="0"/>
    <x v="0"/>
    <s v="6"/>
    <s v="6. Inversiones reales"/>
    <s v="05"/>
    <x v="4"/>
    <s v="4331"/>
    <s v="4331. Desarrollo empresarial"/>
    <s v="60"/>
    <s v="609"/>
  </r>
  <r>
    <n v="220190058625"/>
    <s v="AD"/>
    <d v="2020-03-18T00:00:00"/>
    <n v="22019002015"/>
    <s v="2020 05 4331 609"/>
    <n v="347.21"/>
    <x v="129"/>
    <s v="LOTE 1: CONTRATO OBRAS INFRAESTRUCTURA VERDE: MARQUESINA VEGETAL PZ ESPAÑA - COORDINACION DE SEGURIDAD Y SALUD"/>
    <s v="220"/>
    <s v="MADRID"/>
    <s v="MADRID"/>
    <x v="3"/>
    <s v="PrAbier - Procedimiento Abierto"/>
    <s v="MultiC - MultiCriterio"/>
    <x v="0"/>
    <x v="0"/>
    <s v="6"/>
    <s v="6. Inversiones reales"/>
    <s v="05"/>
    <x v="4"/>
    <s v="4331"/>
    <s v="4331. Desarrollo empresarial"/>
    <s v="60"/>
    <s v="609"/>
  </r>
  <r>
    <n v="220200004261"/>
    <s v="AD"/>
    <d v="2020-03-06T00:00:00"/>
    <n v="22020002366"/>
    <s v="2020 05 4331 22606"/>
    <n v="2165"/>
    <x v="270"/>
    <s v="ECONOMIC DEVELOPMENT FORUM RED EUROCITIES- Catering Comida Sala U. Múltiples Auditorio Museo Ciencia 12-2-2020 12:00h"/>
    <s v="220"/>
    <s v="CORESES"/>
    <s v="ZAMORA"/>
    <x v="0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2"/>
    <s v="22606"/>
  </r>
  <r>
    <n v="220200004848"/>
    <s v="AD"/>
    <d v="2020-03-10T00:00:00"/>
    <n v="22020001618"/>
    <s v="2020 05 4331 609"/>
    <n v="9304.57"/>
    <x v="271"/>
    <s v="Acuerdo Marco DE PROVEEDORES. Adquisición de árboles y arbustos para el  proyecto URBAN GreenUP- Intervenciones arbóreas"/>
    <s v="230"/>
    <s v="VALLADOLID"/>
    <s v="VALLADOLID"/>
    <x v="2"/>
    <s v="PrAbier - Procedimiento Abierto"/>
    <s v="MultiC - MultiCriterio"/>
    <x v="2"/>
    <x v="0"/>
    <s v="6"/>
    <s v="6. Inversiones reales"/>
    <s v="05"/>
    <x v="4"/>
    <s v="4331"/>
    <s v="4331. Desarrollo empresarial"/>
    <s v="60"/>
    <s v="609"/>
  </r>
  <r>
    <n v="220200004842"/>
    <s v="AD"/>
    <d v="2020-03-10T00:00:00"/>
    <n v="22020002441"/>
    <s v="2020 05 4331 22606"/>
    <n v="631.73"/>
    <x v="272"/>
    <s v="ECONOMIC DEVELOPMENT FORUM  RED EUROCITIES Pausa Cafe en Museo de la ciencia día 12-2-2020 15:00 horas"/>
    <s v="220"/>
    <s v="LEON"/>
    <s v="LEON"/>
    <x v="0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2"/>
    <s v="22606"/>
  </r>
  <r>
    <n v="220200004843"/>
    <s v="AD"/>
    <d v="2020-03-10T00:00:00"/>
    <n v="22020002437"/>
    <s v="2020 05 4312 22799"/>
    <n v="586.85"/>
    <x v="155"/>
    <s v="DINAMIZACION DELICIAS-SUMINISTRO ELECTRICO DE 4 PUESTOS  DEL MERCADO E ILUMINACION DEL 28 DE DIC.AL 4 DE ENERO"/>
    <s v="220"/>
    <s v="VALLADOLID"/>
    <s v="VALLADOLID"/>
    <x v="2"/>
    <s v="AdDirec - Adjudicación Directa"/>
    <s v="SinC - Sin Criterio"/>
    <x v="1"/>
    <x v="0"/>
    <s v="2"/>
    <s v="2. Gastos corrientes en bienes y servicios"/>
    <s v="05"/>
    <x v="4"/>
    <s v="4312"/>
    <s v="4312. Mercados, abastos y lonjas"/>
    <s v="22"/>
    <s v="22799"/>
  </r>
  <r>
    <n v="220200006965"/>
    <s v="AD"/>
    <d v="2020-03-17T00:00:00"/>
    <n v="22020002516"/>
    <s v="2020 05 4312 22799"/>
    <n v="200"/>
    <x v="273"/>
    <s v="TALLER CUENTA CUENTOS PROYECTO DINAMIZACIÓN DELICIAS"/>
    <s v="220"/>
    <s v="TUDELA DE DUERO"/>
    <s v="VALLADOLID"/>
    <x v="0"/>
    <s v="AdDirec - Adjudicación Directa"/>
    <s v="SinC - Sin Criterio"/>
    <x v="1"/>
    <x v="0"/>
    <s v="2"/>
    <s v="2. Gastos corrientes en bienes y servicios"/>
    <s v="05"/>
    <x v="4"/>
    <s v="4312"/>
    <s v="4312. Mercados, abastos y lonjas"/>
    <s v="22"/>
    <s v="22799"/>
  </r>
  <r>
    <n v="220200006966"/>
    <s v="AD"/>
    <d v="2020-03-17T00:00:00"/>
    <n v="22020002556"/>
    <s v="2020 05 4312 22799"/>
    <n v="1767.87"/>
    <x v="274"/>
    <s v="LUDOTECA Y ACTIVIDADES INFANTILES PROYECTO DINAMIZACIÓN MERCADOS"/>
    <s v="220"/>
    <s v="VALLADOLID"/>
    <s v="VALLADOLID"/>
    <x v="0"/>
    <s v="AdDirec - Adjudicación Directa"/>
    <s v="SinC - Sin Criterio"/>
    <x v="1"/>
    <x v="0"/>
    <s v="2"/>
    <s v="2. Gastos corrientes en bienes y servicios"/>
    <s v="05"/>
    <x v="4"/>
    <s v="4312"/>
    <s v="4312. Mercados, abastos y lonjas"/>
    <s v="22"/>
    <s v="22799"/>
  </r>
  <r>
    <n v="220200006967"/>
    <s v="AD"/>
    <d v="2020-03-17T00:00:00"/>
    <n v="22020002561"/>
    <s v="2020 05 4312 22799"/>
    <n v="1500"/>
    <x v="109"/>
    <s v="ESPECTACULO LUDICO FAMILIAR PROYECTO DINAMIZACIÓN DE MERCADOS"/>
    <s v="220"/>
    <s v="VALLADOLID"/>
    <s v="VALLADOLID"/>
    <x v="0"/>
    <s v="AdDirec - Adjudicación Directa"/>
    <s v="SinC - Sin Criterio"/>
    <x v="1"/>
    <x v="0"/>
    <s v="2"/>
    <s v="2. Gastos corrientes en bienes y servicios"/>
    <s v="05"/>
    <x v="4"/>
    <s v="4312"/>
    <s v="4312. Mercados, abastos y lonjas"/>
    <s v="22"/>
    <s v="22799"/>
  </r>
  <r>
    <n v="220200006968"/>
    <s v="AD"/>
    <d v="2020-03-17T00:00:00"/>
    <n v="22020002415"/>
    <s v="2020 05 4331 22001"/>
    <n v="603"/>
    <x v="31"/>
    <s v="SUSCRIPCION A &quot;&quot;EL NORTE DE CASTILLA&quot;&quot;. PERIODO 01-01-220 AL 31-12-2020"/>
    <s v="220"/>
    <s v="VALLADOLID"/>
    <s v="VALLADOLID"/>
    <x v="2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2"/>
    <s v="22001"/>
  </r>
  <r>
    <n v="220200006969"/>
    <s v="AD"/>
    <d v="2020-03-17T00:00:00"/>
    <n v="22020002416"/>
    <s v="2020 05 4331 22001"/>
    <n v="380"/>
    <x v="5"/>
    <s v="RENOVACION SUSCRIPCION A &quot;&quot;EL PAIS&quot;&quot;, PERIODO DEL 02-09-2019 AL 01-09-2020"/>
    <s v="220"/>
    <s v="MADRID"/>
    <s v="MADRID"/>
    <x v="2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2"/>
    <s v="22001"/>
  </r>
  <r>
    <n v="220200006970"/>
    <s v="AD"/>
    <d v="2020-03-17T00:00:00"/>
    <n v="22020002657"/>
    <s v="2020 05 4331 22699"/>
    <n v="331.31"/>
    <x v="146"/>
    <s v="SUMINISTRO PIZARRA CABALLETE Y ROLLO ADHESIVO PIZARRA VELLEDA+ROTULADOR"/>
    <s v="220"/>
    <s v="VALLADOLID"/>
    <s v="VALLADOLID"/>
    <x v="2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2"/>
    <s v="22699"/>
  </r>
  <r>
    <n v="220200006971"/>
    <s v="AD"/>
    <d v="2020-03-17T00:00:00"/>
    <n v="22020002659"/>
    <s v="2020 05 4331 22606"/>
    <n v="1947.37"/>
    <x v="275"/>
    <s v="SERVICIOS DE CATERING Y MANUTENCION PARA PROYECTO INTERREG EUROPE P4TRANS, REUNION SOCIOS 20-21 DE FEBRERO"/>
    <s v="220"/>
    <s v="VALLADOLID"/>
    <s v="VALLADOLID"/>
    <x v="0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2"/>
    <s v="22606"/>
  </r>
  <r>
    <n v="220200006972"/>
    <s v="AD"/>
    <d v="2020-03-17T00:00:00"/>
    <n v="22020002666"/>
    <s v="2020 05 4331 22799"/>
    <n v="427.61"/>
    <x v="276"/>
    <s v="Servicios de Cloud donde alojar web y software asociado, basada en contenido colaborativo (WIKI) sobre innovación. 2020"/>
    <s v="220"/>
    <s v="VALLADOLID"/>
    <s v="VALLADOLID"/>
    <x v="0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2"/>
    <s v="22799"/>
  </r>
  <r>
    <n v="220200007837"/>
    <s v="ADO"/>
    <d v="2020-03-19T00:00:00"/>
    <n v="22020002612"/>
    <s v="2020 05 4314 22799"/>
    <n v="1790.8"/>
    <x v="277"/>
    <s v="Diseño de línea gráfica Maquetación Infografías"/>
    <s v="240"/>
    <s v="VALLADOLID"/>
    <s v="VALLADOLID"/>
    <x v="0"/>
    <s v="AdDirec - Adjudicación Directa"/>
    <s v="SinC - Sin Criterio"/>
    <x v="1"/>
    <x v="0"/>
    <s v="2"/>
    <s v="2. Gastos corrientes en bienes y servicios"/>
    <s v="05"/>
    <x v="4"/>
    <s v="4314"/>
    <s v="4314. Fomento del comercio"/>
    <s v="22"/>
    <s v="22799"/>
  </r>
  <r>
    <n v="220200005698"/>
    <s v="AD"/>
    <d v="2020-03-11T00:00:00"/>
    <n v="22020002396"/>
    <s v="2020 08 1513 83100"/>
    <n v="11308.6"/>
    <x v="278"/>
    <s v="Derribo de inmueble en ruina inminente en C/ Monegros nº 19 y vallado del solar mediante ejecución subsidiaria"/>
    <s v="220"/>
    <s v="VALLADOLID"/>
    <s v="VALLADOLID"/>
    <x v="3"/>
    <s v="AdDirec - Adjudicación Directa"/>
    <s v="SinC - Sin Criterio"/>
    <x v="1"/>
    <x v="0"/>
    <s v="8"/>
    <s v="8. Activos financieros"/>
    <s v="08"/>
    <x v="5"/>
    <s v="1513"/>
    <s v="1513. Licencias urbanísticas"/>
    <s v="83"/>
    <s v="83100"/>
  </r>
  <r>
    <n v="220200002929"/>
    <s v="AD"/>
    <d v="2020-03-02T00:00:00"/>
    <n v="22020001747"/>
    <s v="2020 10 2316 22799"/>
    <n v="1720"/>
    <x v="169"/>
    <s v="PRORROGA CTTO TALLERES SENSIBILIZACION LOTE 3: FORMACION INTERCULTURAL EN CENTROS ESCOLARES DEL 1 ENERO AL 30 DE MAYO 20"/>
    <s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6"/>
    <s v="2316"/>
    <s v="2316. Mediación comunitaria"/>
    <s v="22"/>
    <s v="22799"/>
  </r>
  <r>
    <n v="220200003819"/>
    <s v="AD"/>
    <d v="2020-03-04T00:00:00"/>
    <n v="22020002259"/>
    <s v="2020 10 2316 22616"/>
    <n v="499.73"/>
    <x v="279"/>
    <s v="IMPRESION CARTELES/VOLANTINAS/LIBRETAS DEL CONGRESO DE MIGRACIONES HUMANAS Y REFUGIO. 27-29 FEBRERO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6"/>
    <s v="2316. Mediación comunitaria"/>
    <s v="22"/>
    <s v="22616"/>
  </r>
  <r>
    <n v="220200003820"/>
    <s v="AD"/>
    <d v="2020-03-04T00:00:00"/>
    <n v="22020002264"/>
    <s v="2020 10 2316 22616"/>
    <n v="332.75"/>
    <x v="280"/>
    <s v="SERV.REPARTO DE DOCUMENTACION ENTRE CAI-SERVICIOS CENTRALES. XVII SEMANA INTERCULTURAL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6"/>
    <s v="2316. Mediación comunitaria"/>
    <s v="22"/>
    <s v="22616"/>
  </r>
  <r>
    <n v="220199000016"/>
    <s v="AD"/>
    <d v="2020-01-02T00:00:00"/>
    <n v="22020001613"/>
    <s v="2020 05 4331 203"/>
    <n v="500"/>
    <x v="34"/>
    <s v="Prórroga de contrato centralizado alquiler y copias enero y febrero 2020. 2 máquinas Agencia de Innovación"/>
    <s v="220"/>
    <s v="ALCOBENDAS"/>
    <s v="MADRID"/>
    <x v="0"/>
    <s v="PrAbier - Procedimiento Abierto"/>
    <s v="MultiC - MultiCriterio"/>
    <x v="0"/>
    <x v="0"/>
    <s v="2"/>
    <s v="2. Gastos corrientes en bienes y servicios"/>
    <s v="05"/>
    <x v="4"/>
    <s v="4331"/>
    <s v="4331. Desarrollo empresarial"/>
    <s v="20"/>
    <s v="203"/>
  </r>
  <r>
    <n v="220199000668"/>
    <s v="AD"/>
    <d v="2020-01-02T00:00:00"/>
    <n v="22020000092"/>
    <s v="2020 05 4331 609"/>
    <n v="86.71"/>
    <x v="129"/>
    <s v="Seguridad y Salud . LOTE 2 - CONTRATO  DE OBRAS DE CUBIERTA VEGETAL EN MERCADO CAMPILLO- Proyecto URBAN GreenUP-"/>
    <s v="220"/>
    <s v="MADRID"/>
    <s v="MADRID"/>
    <x v="3"/>
    <s v="PrAbier - Procedimiento Abierto"/>
    <s v="SinC - Sin Criterio"/>
    <x v="0"/>
    <x v="0"/>
    <s v="6"/>
    <s v="6. Inversiones reales"/>
    <s v="05"/>
    <x v="4"/>
    <s v="4331"/>
    <s v="4331. Desarrollo empresarial"/>
    <s v="60"/>
    <s v="609"/>
  </r>
  <r>
    <n v="220200009396"/>
    <s v="AD"/>
    <d v="2020-03-25T00:00:00"/>
    <n v="22020002709"/>
    <s v="2020 05 4331 22799"/>
    <n v="454.96"/>
    <x v="281"/>
    <s v="Servicios de Hostering revalladolid. es . Año 2020"/>
    <s v="220"/>
    <s v="VALLADOLID"/>
    <s v="VALLADOLID"/>
    <x v="0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2"/>
    <s v="22799"/>
  </r>
  <r>
    <n v="220200009909"/>
    <s v="AD"/>
    <d v="2020-03-28T00:00:00"/>
    <n v="22020002953"/>
    <s v="2020 05 4331 22606"/>
    <n v="6050"/>
    <x v="282"/>
    <s v="TRABAJO COLABORATIVO DE DESARROLLO ESTRATÉGICO: PROPUESTAS EUROPEAS DE INNOVACIÓN SOBRE REGENERACIÓN URBANA"/>
    <s v="220"/>
    <s v="BARCELONA"/>
    <s v="BARCELONA"/>
    <x v="0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2"/>
    <s v="22606"/>
  </r>
  <r>
    <n v="220200010475"/>
    <s v="ADO"/>
    <d v="2020-03-30T00:00:00"/>
    <n v="22020002985"/>
    <s v="2020 05 4331 22606"/>
    <n v="1210"/>
    <x v="283"/>
    <s v="ALQUILER AUDITORIO DIA 12 Y 13 DE FEBRERO / ALQUILER SALA USOS MULTIPLES / GASTOS USO SALA / GASTOS CASA DEL RÍO - EDF"/>
    <s v="240"/>
    <s v="VALLADOLID"/>
    <s v="VALLADOLID"/>
    <x v="0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2"/>
    <s v="22606"/>
  </r>
  <r>
    <n v="220200010534"/>
    <s v="AD"/>
    <d v="2020-03-31T00:00:00"/>
    <n v="22020002924"/>
    <s v="2020 05 4331 22799"/>
    <n v="1597.2"/>
    <x v="284"/>
    <s v="Ampliación de servicio instalacion-carpas temporales en calle Muro por traslado de mercado Pz España por obra Cubierta V"/>
    <s v="220"/>
    <s v="CABEZON DE PISUERGA"/>
    <s v="VALLADOLID"/>
    <x v="0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2"/>
    <s v="22799"/>
  </r>
  <r>
    <n v="220200010535"/>
    <s v="AD"/>
    <d v="2020-03-31T00:00:00"/>
    <n v="22020002925"/>
    <s v="2020 05 4331 22799"/>
    <n v="570.83000000000004"/>
    <x v="155"/>
    <s v="Ampliación de servicio  de electricidad e iluminacion. Traslado de mercado de Pz España a Muro. Obras cubierta Vegetal"/>
    <s v="220"/>
    <s v="VALLADOLID"/>
    <s v="VALLADOLID"/>
    <x v="0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2"/>
    <s v="22799"/>
  </r>
  <r>
    <n v="220200010537"/>
    <s v="AD"/>
    <d v="2020-03-31T00:00:00"/>
    <n v="22020002927"/>
    <s v="2020 05 4331 22799"/>
    <n v="1839.2"/>
    <x v="284"/>
    <s v="Instalación de carpas temporales en Calle Muro-Traslado Mercado Pz España-Obra cubierta Verde Vegetal"/>
    <s v="220"/>
    <s v="CABEZON DE PISUERGA"/>
    <s v="VALLADOLID"/>
    <x v="0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2"/>
    <s v="22799"/>
  </r>
  <r>
    <n v="220200010538"/>
    <s v="AD"/>
    <d v="2020-03-31T00:00:00"/>
    <n v="22020002954"/>
    <s v="2020 05 4331 22606"/>
    <n v="3085.5"/>
    <x v="285"/>
    <s v="TRABAJO COLABORATIVO DE DESARROLLO ESTRATÉGICO. VISITA DE ESTUDIO CON EXPERTOS EN REGENERACIÓN URBANA"/>
    <s v="220"/>
    <s v="VALLADOLID"/>
    <s v="VALLADOLID"/>
    <x v="0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2"/>
    <s v="22606"/>
  </r>
  <r>
    <n v="220200010539"/>
    <s v="AD"/>
    <d v="2020-03-31T00:00:00"/>
    <n v="22020002975"/>
    <s v="2020 05 4331 204"/>
    <n v="676.36"/>
    <x v="54"/>
    <s v="Alquiler de baterias para vehículo eléctrico  Renault Twizy Technic matrícula 2499HKJ para el año 2020"/>
    <s v="220"/>
    <s v="VALLADOLID"/>
    <s v="VALLADOLID"/>
    <x v="0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0"/>
    <s v="204"/>
  </r>
  <r>
    <n v="220200010540"/>
    <s v="AD"/>
    <d v="2020-03-31T00:00:00"/>
    <n v="22020002759"/>
    <s v="2020 05 4331 22699"/>
    <n v="3690.5"/>
    <x v="155"/>
    <s v="DIVERSOS SERVICIOS REALIZADOS EN MERCADO TEMPORAL CALLE MURO (ACOMETIDAS ELÉCTRICAS, TOMAS ENCHUFES, ETC). PROY. URBAN G"/>
    <s v="220"/>
    <s v="VALLADOLID"/>
    <s v="VALLADOLID"/>
    <x v="0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2"/>
    <s v="22699"/>
  </r>
  <r>
    <n v="220200010543"/>
    <s v="AD"/>
    <d v="2020-03-31T00:00:00"/>
    <n v="22020003005"/>
    <s v="2020 05 4331 22602"/>
    <n v="6050"/>
    <x v="286"/>
    <s v="Contrato de patrocinio publicitario para apoyo al &quot;&quot;Congreso de ingeniería, arquitectura, salud y bienestar&quot;&quot;-Const.Eficie"/>
    <s v="220"/>
    <s v="VALLADOLID"/>
    <s v="VALLADOLID"/>
    <x v="0"/>
    <s v="AdDirec - Adjudicación Directa"/>
    <s v="SinC - Sin Criterio"/>
    <x v="1"/>
    <x v="0"/>
    <s v="2"/>
    <s v="2. Gastos corrientes en bienes y servicios"/>
    <s v="05"/>
    <x v="4"/>
    <s v="4331"/>
    <s v="4331. Desarrollo empresarial"/>
    <s v="22"/>
    <s v="22602"/>
  </r>
  <r>
    <n v="220200010417"/>
    <s v="D"/>
    <d v="2020-03-30T00:00:00"/>
    <n v="22020002562"/>
    <s v="2020 05 4312 22199"/>
    <n v="16.989999999999998"/>
    <x v="80"/>
    <s v="++ MERCADOS ++ / COPIA LLAVE (11 UNIDADES)"/>
    <s v="300"/>
    <s v="VALLADOLID"/>
    <s v="VALLADOLID"/>
    <x v="1"/>
    <s v="PrAbier - Procedimiento Abierto"/>
    <s v="MultiC - MultiCriterio"/>
    <x v="2"/>
    <x v="0"/>
    <s v="2"/>
    <s v="2. Gastos corrientes en bienes y servicios"/>
    <s v="05"/>
    <x v="4"/>
    <s v="4312"/>
    <s v="4312. Mercados, abastos y lonjas"/>
    <s v="22"/>
    <s v="22199"/>
  </r>
  <r>
    <n v="220200001061"/>
    <s v="AD"/>
    <d v="2020-02-10T00:00:00"/>
    <n v="22020001703"/>
    <s v="2020 06 3321 22001"/>
    <n v="315"/>
    <x v="287"/>
    <s v="SUSCRIPCION A LAS REVISTA BRICO Y MI JARDIN PARA EL AÑO 2020"/>
    <s v="220"/>
    <s v="MAJADAHONDA"/>
    <s v="MADR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199000313"/>
    <s v="AD"/>
    <d v="2020-01-02T00:00:00"/>
    <n v="22020000777"/>
    <s v="2020 06 3232 22102"/>
    <n v="640000"/>
    <x v="50"/>
    <s v="NUEVO CONTRATO CENTRALIZADO DE SUMINISTRO DE GAS. COLEGIOS PÚBLICOS. AÑO 2020. 01 ENERO A 31 DE AGOSTO 2021."/>
    <s v="220"/>
    <s v="BARCELONA"/>
    <s v="BARCELONA"/>
    <x v="2"/>
    <s v="PrAbier - Procedimiento Abierto"/>
    <s v="UniC - Único Criterio"/>
    <x v="0"/>
    <x v="0"/>
    <s v="2"/>
    <s v="2. Gastos corrientes en bienes y servicios"/>
    <s v="06"/>
    <x v="7"/>
    <s v="3232"/>
    <s v="3232. Conservación y mantenimiento centros educación infantil y primaria"/>
    <s v="22"/>
    <s v="22102"/>
  </r>
  <r>
    <n v="220199000237"/>
    <s v="AD"/>
    <d v="2020-01-02T00:00:00"/>
    <n v="22020000640"/>
    <s v="2020 06 3232 22700"/>
    <n v="474259.5"/>
    <x v="288"/>
    <s v="CONTRATO CENTRALIZADO DE LIMPIEZA. LOTE 13. COLEGIOS PÚBLICOS. PRÓRROGA AÑO 2020"/>
    <s v="220"/>
    <s v="VALLADOLID"/>
    <s v="VALLADOLID"/>
    <x v="0"/>
    <s v="PrAbier - Procedimiento Abierto"/>
    <s v="UniC - Único Criterio"/>
    <x v="0"/>
    <x v="0"/>
    <s v="2"/>
    <s v="2. Gastos corrientes en bienes y servicios"/>
    <s v="06"/>
    <x v="7"/>
    <s v="3232"/>
    <s v="3232. Conservación y mantenimiento centros educación infantil y primaria"/>
    <s v="22"/>
    <s v="22700"/>
  </r>
  <r>
    <n v="220199000238"/>
    <s v="AD"/>
    <d v="2020-01-02T00:00:00"/>
    <n v="22020001743"/>
    <s v="2020 06 3232 22700"/>
    <n v="470078.06"/>
    <x v="289"/>
    <s v="CONTRATO CENTRALIZADO DE LIMPIEZA. LOTE 14. COLEGIOS PÚBLICOS. PRÓRROGA AÑO 2020"/>
    <s v="220"/>
    <s v="VALLADOLID"/>
    <s v="VALLADOLID"/>
    <x v="0"/>
    <s v="PrAbier - Procedimiento Abierto"/>
    <s v="UniC - Único Criterio"/>
    <x v="0"/>
    <x v="0"/>
    <s v="2"/>
    <s v="2. Gastos corrientes en bienes y servicios"/>
    <s v="06"/>
    <x v="7"/>
    <s v="3232"/>
    <s v="3232. Conservación y mantenimiento centros educación infantil y primaria"/>
    <s v="22"/>
    <s v="22700"/>
  </r>
  <r>
    <n v="220199000673"/>
    <s v="AD"/>
    <d v="2020-01-02T00:00:00"/>
    <n v="22020000931"/>
    <s v="2020 06 3232 22100"/>
    <n v="450000"/>
    <x v="18"/>
    <s v="CONTRATO CENTRALIZADO SUMINISTRO DE ENERGÍA ELÉCTRICA. COLEGIOS PÚBLICOS MUNICIPALES."/>
    <s v="220"/>
    <s v="BILBAO"/>
    <s v="BILBAO"/>
    <x v="2"/>
    <s v="PrAbier - Procedimiento Abierto"/>
    <s v="UniC - Único Criterio"/>
    <x v="0"/>
    <x v="0"/>
    <s v="2"/>
    <s v="2. Gastos corrientes en bienes y servicios"/>
    <s v="06"/>
    <x v="7"/>
    <s v="3232"/>
    <s v="3232. Conservación y mantenimiento centros educación infantil y primaria"/>
    <s v="22"/>
    <s v="22100"/>
  </r>
  <r>
    <n v="220199000582"/>
    <s v="AD"/>
    <d v="2020-01-02T00:00:00"/>
    <n v="22020001075"/>
    <s v="2020 06 3232 22700"/>
    <n v="429803.15"/>
    <x v="290"/>
    <s v="SE 21/2019. CONTRATO CENTRALIZADO DE LIMPIEZA. LOTE 6. COLEGIOS PUBLICOS. DURACIÓN AÑO 2020. (ANTIGUO LOTE 15)"/>
    <s v="220"/>
    <s v="LLANERA"/>
    <s v="ASTURIAS"/>
    <x v="0"/>
    <s v="PrAbier - Procedimiento Abierto"/>
    <s v="MultiC - MultiCriterio"/>
    <x v="0"/>
    <x v="0"/>
    <s v="2"/>
    <s v="2. Gastos corrientes en bienes y servicios"/>
    <s v="06"/>
    <x v="7"/>
    <s v="3232"/>
    <s v="3232. Conservación y mantenimiento centros educación infantil y primaria"/>
    <s v="22"/>
    <s v="22700"/>
  </r>
  <r>
    <n v="220199000278"/>
    <s v="AD"/>
    <d v="2020-01-02T00:00:00"/>
    <n v="22020000715"/>
    <s v="2020 06 3232 22700"/>
    <n v="417151.5"/>
    <x v="288"/>
    <s v="LICITACION CONTRATO DE LIMPIEZA. LOTE 16. COLEGIOS PUBLICOS. AÑO 2020"/>
    <s v="220"/>
    <s v="VALLADOLID"/>
    <s v="VALLADOLID"/>
    <x v="0"/>
    <s v="PrAbier - Procedimiento Abierto"/>
    <s v="UniC - Único Criterio"/>
    <x v="0"/>
    <x v="0"/>
    <s v="2"/>
    <s v="2. Gastos corrientes en bienes y servicios"/>
    <s v="06"/>
    <x v="7"/>
    <s v="3232"/>
    <s v="3232. Conservación y mantenimiento centros educación infantil y primaria"/>
    <s v="22"/>
    <s v="22700"/>
  </r>
  <r>
    <n v="220199000728"/>
    <s v="AD"/>
    <d v="2020-01-02T00:00:00"/>
    <n v="22020001109"/>
    <s v="2020 06 3261 22799"/>
    <n v="417000"/>
    <x v="291"/>
    <s v="CONTRATO APRENDIZAJE A LO LARGO DE LA VIDA. AÑOS 2020 Y 2021. EXPEDIENTE SE-EIJI 1/2019"/>
    <s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7"/>
    <s v="3261"/>
    <s v="3261. Servicios complementarios de educación"/>
    <s v="22"/>
    <s v="22799"/>
  </r>
  <r>
    <n v="220199000478"/>
    <s v="AD"/>
    <d v="2020-01-02T00:00:00"/>
    <n v="22020000795"/>
    <s v="2020 06 3321 22799"/>
    <n v="254100"/>
    <x v="292"/>
    <s v="SE 21/2017. PS. 1. PRÓRROGA GESTIÓN PUNTOS DE PRÉSTAMO BIBLIOTECARIO Y APOYO A BIBLIOTECAS MUNICIPALES. 2020-2021."/>
    <s v="220"/>
    <s v="SANTOVENIA DE PISUERGA"/>
    <s v="VALLADOLID"/>
    <x v="0"/>
    <s v="PrAbier - Procedimiento Abierto"/>
    <s v="MultiC - MultiCriterio"/>
    <x v="0"/>
    <x v="0"/>
    <s v="2"/>
    <s v="2. Gastos corrientes en bienes y servicios"/>
    <s v="06"/>
    <x v="7"/>
    <s v="3321"/>
    <s v="3321. Bibliotecas públicas"/>
    <s v="22"/>
    <s v="22799"/>
  </r>
  <r>
    <n v="220199000230"/>
    <s v="AD"/>
    <d v="2020-01-02T00:00:00"/>
    <n v="22020000636"/>
    <s v="2020 06 3231 22799"/>
    <n v="238746.67"/>
    <x v="293"/>
    <s v="SE-EII 28/2016 P.S. 5. PRÓRROGA CONTRATO DE SERVICIOS GESTIÓN EIM EL PRINCIPITO. LOTE 3. 01/01/2020 A 31/08/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7"/>
    <s v="3231"/>
    <s v="3231. Escuelas infantiles"/>
    <s v="22"/>
    <s v="22799"/>
  </r>
  <r>
    <n v="220189000073"/>
    <s v="AD"/>
    <d v="2020-01-02T00:00:00"/>
    <n v="22020000047"/>
    <s v="2020 06 3231 22799"/>
    <n v="237413.33"/>
    <x v="263"/>
    <s v="SE-EII 8/2016.P.S.3. PRORROGA CONTRATO SERVICIO DE GESTION ESCUELA INFANTIL.LOTE 1 MAFALDA Y GUILLE. 2019. 01/01 A 31/08"/>
    <s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7"/>
    <s v="3231"/>
    <s v="3231. Escuelas infantiles"/>
    <s v="22"/>
    <s v="22799"/>
  </r>
  <r>
    <n v="220199000239"/>
    <s v="AD"/>
    <d v="2020-01-02T00:00:00"/>
    <n v="22020001744"/>
    <s v="2020 06 3231 22700"/>
    <n v="234679.5"/>
    <x v="288"/>
    <s v="CONTRATO CENTRALIZADO DE LIMPIEZA. LOTE 18. ESCUELAS INFANTILES MUNICIPALES. PRÓRROGA AÑO 2020"/>
    <s v="220"/>
    <s v="VALLADOLID"/>
    <s v="VALLADOLID"/>
    <x v="0"/>
    <s v="PrAbier - Procedimiento Abierto"/>
    <s v="UniC - Único Criterio"/>
    <x v="0"/>
    <x v="0"/>
    <s v="2"/>
    <s v="2. Gastos corrientes en bienes y servicios"/>
    <s v="06"/>
    <x v="7"/>
    <s v="3231"/>
    <s v="3231. Escuelas infantiles"/>
    <s v="22"/>
    <s v="22700"/>
  </r>
  <r>
    <n v="220199000720"/>
    <s v="AD"/>
    <d v="2020-01-02T00:00:00"/>
    <n v="22020001106"/>
    <s v="2020 06 2314 22799"/>
    <n v="195117.45"/>
    <x v="294"/>
    <s v="GESTION INTEGRAL ESPACIO JOVEN ZONA SUR."/>
    <s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7"/>
    <s v="2314"/>
    <s v="2314. Centro de programas juveniles"/>
    <s v="22"/>
    <s v="22799"/>
  </r>
  <r>
    <n v="220199000232"/>
    <s v="AD"/>
    <d v="2020-01-02T00:00:00"/>
    <n v="22020000638"/>
    <s v="2020 06 3231 22799"/>
    <n v="189820"/>
    <x v="295"/>
    <s v="SE-EII 28/2016 P.S. 5. PRÓRROGA CONTRATO DE SERVICIOS GESTIÓN EIM LA COMETA. LOTE 5. 01/01/2020 A 31/08/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7"/>
    <s v="3231"/>
    <s v="3231. Escuelas infantiles"/>
    <s v="22"/>
    <s v="22799"/>
  </r>
  <r>
    <n v="220199000228"/>
    <s v="AD"/>
    <d v="2020-01-02T00:00:00"/>
    <n v="22020000634"/>
    <s v="2020 06 3231 22799"/>
    <n v="167333.32999999999"/>
    <x v="293"/>
    <s v="SE-EII 28/2016 P.S. 5. PRÓRROGA CONTRATO DE SERVICIOS GESTIÓN EIM CAMPANILLA. LOTE 1. 01/01/2020 A 31/08/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7"/>
    <s v="3231"/>
    <s v="3231. Escuelas infantiles"/>
    <s v="22"/>
    <s v="22799"/>
  </r>
  <r>
    <n v="220199000229"/>
    <s v="AD"/>
    <d v="2020-01-02T00:00:00"/>
    <n v="22020000635"/>
    <s v="2020 06 3231 22799"/>
    <n v="132178"/>
    <x v="296"/>
    <s v="SE-EII 28/2016 P.S.5. PRÓRROGA CONTRATO DE SERVICIOS GESTIÓN EIM CASCANUECES. LOTE 2. 01/01/2020 A 31/08/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7"/>
    <s v="3231"/>
    <s v="3231. Escuelas infantiles"/>
    <s v="22"/>
    <s v="22799"/>
  </r>
  <r>
    <n v="220189000074"/>
    <s v="AD"/>
    <d v="2020-01-02T00:00:00"/>
    <n v="22020000048"/>
    <s v="2020 06 3231 22799"/>
    <n v="105259.93"/>
    <x v="297"/>
    <s v="SE-EII 8/2016. P.S.3. PRORROGA CONTRATO SERVICIOS DE GESTION ESCUELA INFANTIL. LOTE 2 PLATERO. 2019. 01/01 A 31/08/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7"/>
    <s v="3231"/>
    <s v="3231. Escuelas infantiles"/>
    <s v="22"/>
    <s v="22799"/>
  </r>
  <r>
    <n v="220200002670"/>
    <s v="AD"/>
    <d v="2020-02-28T00:00:00"/>
    <n v="22020002169"/>
    <s v="2020 06 3261 22799"/>
    <n v="3500"/>
    <x v="263"/>
    <s v="SE 92/2019. CONTRATO DE SERVICIOS DE CANGUROS PARA ACTIVIDADES EDUCATIVAS DESARROLLADAS POR EL AREA 06.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3261"/>
    <s v="3261. Servicios complementarios de educación"/>
    <s v="22"/>
    <s v="22799"/>
  </r>
  <r>
    <n v="220189000075"/>
    <s v="AD"/>
    <d v="2020-01-02T00:00:00"/>
    <n v="22020000049"/>
    <s v="2020 06 3231 22799"/>
    <n v="97480"/>
    <x v="263"/>
    <s v="SE-EII 8/2016. P.S.3. PRORROGA CONTRATO SERVICIO DE GESTION ESCUELA INFANTIL. LOTE 3 EL GLOBO. 2019. 01/01 A 31/08/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7"/>
    <s v="3231"/>
    <s v="3231. Escuelas infantiles"/>
    <s v="22"/>
    <s v="22799"/>
  </r>
  <r>
    <n v="220189000190"/>
    <s v="AD"/>
    <d v="2020-01-02T00:00:00"/>
    <n v="22020000061"/>
    <s v="2020 06 3261 22799"/>
    <n v="92000"/>
    <x v="298"/>
    <s v="S.E. 3/2018.CONTRATACION DEL PROGRAMA ABSENTISMO ESCOLAR EN EL AYUNTAMIENTO DE VALLADOLID. ANO 2019. ENERO A AGOSTO 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7"/>
    <s v="3261"/>
    <s v="3261. Servicios complementarios de educación"/>
    <s v="22"/>
    <s v="22799"/>
  </r>
  <r>
    <n v="220199000231"/>
    <s v="AD"/>
    <d v="2020-01-02T00:00:00"/>
    <n v="22020000637"/>
    <s v="2020 06 3231 22799"/>
    <n v="90813.33"/>
    <x v="263"/>
    <s v="SE-EII 28/2016 P.S. 5. PRÓRROGA CONTRATO DE SERVICIOS GESTIÓN EIM FANTASÍA. LOTE 4. 01/01/2020 A 31/08/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7"/>
    <s v="3231"/>
    <s v="3231. Escuelas infantiles"/>
    <s v="22"/>
    <s v="22799"/>
  </r>
  <r>
    <n v="220199000233"/>
    <s v="AD"/>
    <d v="2020-01-02T00:00:00"/>
    <n v="22020000639"/>
    <s v="2020 06 3231 22799"/>
    <n v="89813.33"/>
    <x v="299"/>
    <s v="SE-EII 28/2016 P.S. 5. PRÓRROGA CONTRATO DE SERVICIOS GESTIÓN EIM EL TOBOGÁN. LOTE 6. 01/01/2020 A 31/08/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7"/>
    <s v="3231"/>
    <s v="3231. Escuelas infantiles"/>
    <s v="22"/>
    <s v="22799"/>
  </r>
  <r>
    <n v="220189000564"/>
    <s v="AD"/>
    <d v="2020-01-02T00:00:00"/>
    <n v="22020000498"/>
    <s v="2020 06 3232 213"/>
    <n v="86818.8"/>
    <x v="300"/>
    <s v="S.E. 23/2016. P.S. 1. PRORROGA CONSERVACION Y MANTENIMIENTO DE CENTROS EDUCATIVOS. LOTE 1. AÑO 2019 Y 2020."/>
    <s v="220"/>
    <s v="VALLADOLID"/>
    <s v="VALLADOLID"/>
    <x v="0"/>
    <s v="PrAbier - Procedimiento Abierto"/>
    <s v="UniC - Único Criterio"/>
    <x v="0"/>
    <x v="0"/>
    <s v="2"/>
    <s v="2. Gastos corrientes en bienes y servicios"/>
    <s v="06"/>
    <x v="7"/>
    <s v="3232"/>
    <s v="3232. Conservación y mantenimiento centros educación infantil y primaria"/>
    <s v="21"/>
    <s v="213"/>
  </r>
  <r>
    <n v="220189000119"/>
    <s v="AD"/>
    <d v="2020-01-02T00:00:00"/>
    <n v="22020000056"/>
    <s v="2020 06 3231 22799"/>
    <n v="85328"/>
    <x v="297"/>
    <s v="SE-EII 4/2018. GESTION Y PUESTA EN FUNCIONAMIENTO E.M.I. &quot;&quot;CABALLITO BLANCO&quot;&quot; EN C.P. A.MACHADO.AÑO 2019 Y ENE-AGOSTO 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7"/>
    <s v="3231"/>
    <s v="3231. Escuelas infantiles"/>
    <s v="22"/>
    <s v="22799"/>
  </r>
  <r>
    <n v="220199000312"/>
    <s v="AD"/>
    <d v="2020-01-02T00:00:00"/>
    <n v="22020000776"/>
    <s v="2020 06 3231 22102"/>
    <n v="67100"/>
    <x v="50"/>
    <s v="NUEVO CONTRATO CENTRALIZADO DE SUMINISTRO DE GAS. ESCUELAS INFANTILES MUNICIPALES. 2020. 01/01/2021 A 31/08/2021."/>
    <s v="220"/>
    <s v="BARCELONA"/>
    <s v="BARCELONA"/>
    <x v="2"/>
    <s v="PrAbier - Procedimiento Abierto"/>
    <s v="UniC - Único Criterio"/>
    <x v="0"/>
    <x v="0"/>
    <s v="2"/>
    <s v="2. Gastos corrientes en bienes y servicios"/>
    <s v="06"/>
    <x v="7"/>
    <s v="3231"/>
    <s v="3231. Escuelas infantiles"/>
    <s v="22"/>
    <s v="22102"/>
  </r>
  <r>
    <n v="220199000674"/>
    <s v="AD"/>
    <d v="2020-01-02T00:00:00"/>
    <n v="22020000932"/>
    <s v="2020 06 3231 22100"/>
    <n v="50000"/>
    <x v="18"/>
    <s v="CONTRATO CENTRALIZADO SUMINISTRO DE ENERGÍA ELÉCTRICA. ESCUELAS INFANTILES MUNICIPALES."/>
    <s v="220"/>
    <s v="BILBAO"/>
    <s v="BILBAO"/>
    <x v="2"/>
    <s v="PrAbier - Procedimiento Abierto"/>
    <s v="UniC - Único Criterio"/>
    <x v="0"/>
    <x v="0"/>
    <s v="2"/>
    <s v="2. Gastos corrientes en bienes y servicios"/>
    <s v="06"/>
    <x v="7"/>
    <s v="3231"/>
    <s v="3231. Escuelas infantiles"/>
    <s v="22"/>
    <s v="22100"/>
  </r>
  <r>
    <n v="220189000124"/>
    <s v="AD"/>
    <d v="2020-01-02T00:00:00"/>
    <n v="22020000057"/>
    <s v="2020 06 3232 22799"/>
    <n v="49763.7"/>
    <x v="40"/>
    <s v="S.E. 6/2016. P.S. 1. PRORROGA DEL CONTRATO DE CONSERVACION ZONAS VERDES. LOTE 1. COLEGIOS. AÑO 2019 Y 01/01 A 22/09/2020"/>
    <s v="220"/>
    <s v="VALLADOLID"/>
    <s v="VALLADOLID"/>
    <x v="0"/>
    <s v="PrAbier - Procedimiento Abierto"/>
    <s v="UniC - Único Criterio"/>
    <x v="0"/>
    <x v="0"/>
    <s v="2"/>
    <s v="2. Gastos corrientes en bienes y servicios"/>
    <s v="06"/>
    <x v="7"/>
    <s v="3232"/>
    <s v="3232. Conservación y mantenimiento centros educación infantil y primaria"/>
    <s v="22"/>
    <s v="22799"/>
  </r>
  <r>
    <n v="220190043039"/>
    <s v="AD"/>
    <d v="2020-03-18T00:00:00"/>
    <n v="22019006919"/>
    <s v="2020 06 3232 633"/>
    <n v="45790.16"/>
    <x v="301"/>
    <s v="EXPTE. SE 72/2019. OBRA DE SUSTITUCION DE LUMINARIAS EN EL CEIP PONCE DE LEON. IFS 2019"/>
    <s v="220"/>
    <s v="VALLADOLID"/>
    <s v="VALLADOLID"/>
    <x v="3"/>
    <s v="AdDirec - Adjudicación Directa"/>
    <s v="SinC - Sin Criterio"/>
    <x v="1"/>
    <x v="0"/>
    <s v="6"/>
    <s v="6. Inversiones reales"/>
    <s v="06"/>
    <x v="7"/>
    <s v="3232"/>
    <s v="3232. Conservación y mantenimiento centros educación infantil y primaria"/>
    <s v="63"/>
    <s v="633"/>
  </r>
  <r>
    <n v="220190055197"/>
    <s v="AD"/>
    <d v="2020-03-18T00:00:00"/>
    <n v="22019007088"/>
    <s v="2020 06 3321 623"/>
    <n v="15641.91"/>
    <x v="302"/>
    <s v="SE 69/2019 CONTRATO DE OBRA DE MEJORA DE LA EFICIENCIA DE CLIMATIZACIÓN EN LA BIBLIOTECA MUNICIPAL HUERTA DEL REY."/>
    <s v="220"/>
    <s v="VALLADOLID"/>
    <s v="VALLADOLID"/>
    <x v="3"/>
    <s v="AdDirec - Adjudicación Directa"/>
    <s v="SinC - Sin Criterio"/>
    <x v="1"/>
    <x v="0"/>
    <s v="6"/>
    <s v="6. Inversiones reales"/>
    <s v="06"/>
    <x v="7"/>
    <s v="3321"/>
    <s v="3321. Bibliotecas públicas"/>
    <s v="62"/>
    <s v="623"/>
  </r>
  <r>
    <n v="220199000403"/>
    <s v="AD"/>
    <d v="2020-01-02T00:00:00"/>
    <n v="22020000740"/>
    <s v="2020 06 2315 22799"/>
    <n v="9758.57"/>
    <x v="303"/>
    <s v="EX.SII 16/2019 CONTRATO TALLERES DE IGUALDAD Y PREVENCIÓN DE LA VIOLENCIA DE GÉNERO PARA ALUMNADO COLEGIOS DE VALLADOLID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799"/>
  </r>
  <r>
    <n v="220199000812"/>
    <s v="AD"/>
    <d v="2020-01-02T00:00:00"/>
    <n v="22020001324"/>
    <s v="2020 06 3232 22799"/>
    <n v="38720"/>
    <x v="304"/>
    <s v="PRORROGA EXPTE SE 23/2018. CONTRATACION SERVICIO DE CELADURIA COLEGIOS PUBLICOS Y CMI. LOTE 1. COLEGIOS PUBLICOS"/>
    <s v="220"/>
    <s v="SANTIAGO DE COMPOSTELA"/>
    <s v="LA CORUÑA"/>
    <x v="0"/>
    <s v="PrAbier - Procedimiento Abierto"/>
    <s v="UniC - Único Criterio"/>
    <x v="0"/>
    <x v="0"/>
    <s v="2"/>
    <s v="2. Gastos corrientes en bienes y servicios"/>
    <s v="06"/>
    <x v="7"/>
    <s v="3232"/>
    <s v="3232. Conservación y mantenimiento centros educación infantil y primaria"/>
    <s v="22"/>
    <s v="22799"/>
  </r>
  <r>
    <n v="220199000474"/>
    <s v="AD"/>
    <d v="2020-01-02T00:00:00"/>
    <n v="22020000791"/>
    <s v="2020 06 3261 22799"/>
    <n v="2631.75"/>
    <x v="305"/>
    <s v="SE 22/2019 GESTION DE LA ESCUELA DE FAMILIAS PARA EL CURSO 19/20 (PERIODO DE ENERO A MAYO DE 2020)"/>
    <s v="220"/>
    <s v="VALLADOLID"/>
    <s v="VALLADOLID"/>
    <x v="0"/>
    <s v="AdDirec - Adjudicación Directa"/>
    <s v="UniC - Único Criterio"/>
    <x v="1"/>
    <x v="0"/>
    <s v="2"/>
    <s v="2. Gastos corrientes en bienes y servicios"/>
    <s v="06"/>
    <x v="7"/>
    <s v="3261"/>
    <s v="3261. Servicios complementarios de educación"/>
    <s v="22"/>
    <s v="22799"/>
  </r>
  <r>
    <n v="220199000520"/>
    <s v="AD"/>
    <d v="2020-01-02T00:00:00"/>
    <n v="22020001652"/>
    <s v="2020 06 2314 22701"/>
    <n v="7627.9"/>
    <x v="306"/>
    <s v="SERVICIO TRANSITORIO DE SEGURIDAD DEL ESPACIO JOVEN ZONA NORTE"/>
    <s v="220"/>
    <s v="NAVALCARNERO"/>
    <s v="MADRID"/>
    <x v="0"/>
    <s v="AdDirec - Adjudicación Directa"/>
    <s v="SinC - Sin Criterio"/>
    <x v="1"/>
    <x v="0"/>
    <s v="2"/>
    <s v="2. Gastos corrientes en bienes y servicios"/>
    <s v="06"/>
    <x v="7"/>
    <s v="2314"/>
    <s v="2314. Centro de programas juveniles"/>
    <s v="22"/>
    <s v="22701"/>
  </r>
  <r>
    <n v="220199000734"/>
    <s v="AD"/>
    <d v="2020-01-02T00:00:00"/>
    <n v="22020001401"/>
    <s v="2020 06 2314 22100"/>
    <n v="35000"/>
    <x v="18"/>
    <s v="SUMINISTRO ENERGIA ELECTRICA ESPACIOS  JOVENES"/>
    <s v="220"/>
    <s v="BILBAO"/>
    <s v="BILBAO"/>
    <x v="2"/>
    <s v="PrAbier - Procedimiento Abierto"/>
    <s v="UniC - Único Criterio"/>
    <x v="0"/>
    <x v="0"/>
    <s v="2"/>
    <s v="2. Gastos corrientes en bienes y servicios"/>
    <s v="06"/>
    <x v="7"/>
    <s v="2314"/>
    <s v="2314. Centro de programas juveniles"/>
    <s v="22"/>
    <s v="22100"/>
  </r>
  <r>
    <n v="220199000075"/>
    <s v="AD"/>
    <d v="2020-01-02T00:00:00"/>
    <n v="22020000576"/>
    <s v="2020 06 3232 22104"/>
    <n v="755.65"/>
    <x v="17"/>
    <s v="EXPTE 17/2017. PRORROGA. ROPA DE TRABAJO CONSERJES VINCULADOS AL SERVICIO DE EDUCACION. 01/01/2020 A 20/06/2020. LOTE 1"/>
    <s v="220"/>
    <s v="VALLADOLID"/>
    <s v="VALLADOLID"/>
    <x v="2"/>
    <s v="PrAbier - Procedimiento Abierto"/>
    <s v="UniC - Único Criterio"/>
    <x v="0"/>
    <x v="0"/>
    <s v="2"/>
    <s v="2. Gastos corrientes en bienes y servicios"/>
    <s v="06"/>
    <x v="7"/>
    <s v="3232"/>
    <s v="3232. Conservación y mantenimiento centros educación infantil y primaria"/>
    <s v="22"/>
    <s v="22104"/>
  </r>
  <r>
    <n v="220199000076"/>
    <s v="AD"/>
    <d v="2020-01-02T00:00:00"/>
    <n v="22020000577"/>
    <s v="2020 06 3232 22104"/>
    <n v="1018.79"/>
    <x v="17"/>
    <s v="EXPTE 17/2017. PRORROGA. ROPA DE TRABAJO CONSERJES VINCULADOS AL SERVICIO DE EDUCACION. 01/01/2020 A 20/06/2020. LOTE 2"/>
    <s v="220"/>
    <s v="VALLADOLID"/>
    <s v="VALLADOLID"/>
    <x v="2"/>
    <s v="PrAbier - Procedimiento Abierto"/>
    <s v="UniC - Único Criterio"/>
    <x v="0"/>
    <x v="0"/>
    <s v="2"/>
    <s v="2. Gastos corrientes en bienes y servicios"/>
    <s v="06"/>
    <x v="7"/>
    <s v="3232"/>
    <s v="3232. Conservación y mantenimiento centros educación infantil y primaria"/>
    <s v="22"/>
    <s v="22104"/>
  </r>
  <r>
    <n v="220199000205"/>
    <s v="AD"/>
    <d v="2020-01-02T00:00:00"/>
    <n v="22020000705"/>
    <s v="2020 06 2314 22700"/>
    <n v="26176.94"/>
    <x v="40"/>
    <s v="PRÓRROGA LIMPIEZA ESPACIO JOVEN. LOTE 2"/>
    <s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7"/>
    <s v="2314"/>
    <s v="2314. Centro de programas juveniles"/>
    <s v="22"/>
    <s v="22700"/>
  </r>
  <r>
    <n v="220199000240"/>
    <s v="AD"/>
    <d v="2020-01-02T00:00:00"/>
    <n v="22020000643"/>
    <s v="2020 06 3321 22700"/>
    <n v="16285.84"/>
    <x v="307"/>
    <s v="CONTRATO CENTRALIZADO DE LIMPIEZA. LOTE 17. BIBLIOTECAS PÚBLICAS. PRÓRROGA AÑO 2020"/>
    <s v="220"/>
    <s v="LAGUNA DE DUERO"/>
    <s v="VALLADOLID"/>
    <x v="0"/>
    <s v="PrAbier - Procedimiento Abierto"/>
    <s v="UniC - Único Criterio"/>
    <x v="0"/>
    <x v="0"/>
    <s v="2"/>
    <s v="2. Gastos corrientes en bienes y servicios"/>
    <s v="06"/>
    <x v="7"/>
    <s v="3321"/>
    <s v="3321. Bibliotecas públicas"/>
    <s v="22"/>
    <s v="22700"/>
  </r>
  <r>
    <n v="220199000878"/>
    <s v="AD"/>
    <d v="2020-01-02T00:00:00"/>
    <n v="22020000106"/>
    <s v="2020 06 2315 22799"/>
    <n v="21780"/>
    <x v="308"/>
    <s v="SE 23/2018 CONTRATO DE SERVICIO DE CELADURIA PARA EL CENTRO MUNICIPAL DE LA IGUALDAD. PRORROGA AÑO 2020. LOTE 2"/>
    <s v="220"/>
    <s v="EL PINAR DE ANTEQUERA"/>
    <s v="VALLADOLID"/>
    <x v="0"/>
    <s v="PrAbier - Procedimiento Abierto"/>
    <s v="UniC - Único Criterio"/>
    <x v="0"/>
    <x v="0"/>
    <s v="2"/>
    <s v="2. Gastos corrientes en bienes y servicios"/>
    <s v="06"/>
    <x v="7"/>
    <s v="2315"/>
    <s v="2315. Políticas de Igualdad e infancia"/>
    <s v="22"/>
    <s v="22799"/>
  </r>
  <r>
    <n v="220199000125"/>
    <s v="AD"/>
    <d v="2020-01-02T00:00:00"/>
    <n v="22020000602"/>
    <s v="2020 06 3232 22200"/>
    <n v="1973.94"/>
    <x v="105"/>
    <s v="PRORROGA CONTRATO CENTRALIZADO SERVICIOS TELEFONIA FIJA Y MOVIL DEL SERVICIO DE EDUCACION.ENERO A JUNIO (INCLUSIVE)2020"/>
    <s v="220"/>
    <s v="MADRID"/>
    <s v="MADRID"/>
    <x v="0"/>
    <s v="PrAbier - Procedimiento Abierto"/>
    <s v="MultiC - MultiCriterio"/>
    <x v="0"/>
    <x v="0"/>
    <s v="2"/>
    <s v="2. Gastos corrientes en bienes y servicios"/>
    <s v="06"/>
    <x v="7"/>
    <s v="3232"/>
    <s v="3232. Conservación y mantenimiento centros educación infantil y primaria"/>
    <s v="22"/>
    <s v="22200"/>
  </r>
  <r>
    <n v="220199000601"/>
    <s v="AD"/>
    <d v="2020-01-02T00:00:00"/>
    <n v="22020001386"/>
    <s v="2020 06 2314 22602"/>
    <n v="11712"/>
    <x v="309"/>
    <s v="SERVICIO DE DIFUSIÓN DE INICIATIVAS JUVENILES A TRAVÉS DE LA GUÍA GO"/>
    <s v="220"/>
    <s v="BURGOS"/>
    <s v="BURGOS"/>
    <x v="0"/>
    <s v="AdDirec - Adjudicación Directa"/>
    <s v="SinC - Sin Criterio"/>
    <x v="1"/>
    <x v="0"/>
    <s v="2"/>
    <s v="2. Gastos corrientes en bienes y servicios"/>
    <s v="06"/>
    <x v="7"/>
    <s v="2314"/>
    <s v="2314. Centro de programas juveniles"/>
    <s v="22"/>
    <s v="22602"/>
  </r>
  <r>
    <n v="220190044266"/>
    <s v="AD"/>
    <d v="2020-03-18T00:00:00"/>
    <n v="22019006704"/>
    <s v="2020 06 3232 632"/>
    <n v="14184.95"/>
    <x v="124"/>
    <s v="SE 67/2019. OBRAS SUSTITUCION DE CARTINPERIAS EN CEIP G.QUINTANA, A.MACHADO Y C.MENDOZA. CONTROL DE CALIDAD. IFS 2019"/>
    <s v="220"/>
    <s v="ZARATÁN"/>
    <s v="VALLADOLID"/>
    <x v="0"/>
    <s v="PrAbier - Procedimiento Abierto"/>
    <s v="MultiC - MultiCriterio"/>
    <x v="0"/>
    <x v="0"/>
    <s v="6"/>
    <s v="6. Inversiones reales"/>
    <s v="06"/>
    <x v="7"/>
    <s v="3232"/>
    <s v="3232. Conservación y mantenimiento centros educación infantil y primaria"/>
    <s v="63"/>
    <s v="632"/>
  </r>
  <r>
    <n v="220199000606"/>
    <s v="AD"/>
    <d v="2020-01-02T00:00:00"/>
    <n v="22020001387"/>
    <s v="2020 06 2314 22701"/>
    <n v="15986.54"/>
    <x v="306"/>
    <s v="SERVICIO TRANSITORIO DE SEGURIDAD DEL ESPACIO JOVEN ZONA NORTE"/>
    <s v="220"/>
    <s v="NAVALCARNERO"/>
    <s v="MADRID"/>
    <x v="0"/>
    <s v="AdDirec - Adjudicación Directa"/>
    <s v="SinC - Sin Criterio"/>
    <x v="1"/>
    <x v="0"/>
    <s v="2"/>
    <s v="2. Gastos corrientes en bienes y servicios"/>
    <s v="06"/>
    <x v="7"/>
    <s v="2314"/>
    <s v="2314. Centro de programas juveniles"/>
    <s v="22"/>
    <s v="22701"/>
  </r>
  <r>
    <n v="220199000192"/>
    <s v="AD"/>
    <d v="2020-01-02T00:00:00"/>
    <n v="22020000619"/>
    <s v="2020 06 3261 22103"/>
    <n v="1300"/>
    <x v="3"/>
    <s v="PRORROGA CONTRATO SUMINISTRO GASOLEO VEHICULOS MUNICIPALES. LOTE 5. VEHICULO ADSCRITO A LA CONCEJALIA. 2024-FSB"/>
    <s v="220"/>
    <s v="MADRID"/>
    <s v="MADRID"/>
    <x v="2"/>
    <s v="PrAbier - Procedimiento Abierto"/>
    <s v="UniC - Único Criterio"/>
    <x v="0"/>
    <x v="0"/>
    <s v="2"/>
    <s v="2. Gastos corrientes en bienes y servicios"/>
    <s v="06"/>
    <x v="7"/>
    <s v="3261"/>
    <s v="3261. Servicios complementarios de educación"/>
    <s v="22"/>
    <s v="22103"/>
  </r>
  <r>
    <n v="220199000660"/>
    <s v="AD"/>
    <d v="2020-01-02T00:00:00"/>
    <n v="22020001097"/>
    <s v="2020 06 2315 22614"/>
    <n v="13726.24"/>
    <x v="310"/>
    <s v="EX SII 18/2019 ANALISIS Y DIAGNOSTICO II PLAN DE INFANCIA Y ADOLESCENCIA Y DISEÑO III PLAN M. DE INFANCIA Y ADOLESCENCIA"/>
    <s v="220"/>
    <s v="VALLADOLID"/>
    <s v="VALLADOLID"/>
    <x v="1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614"/>
  </r>
  <r>
    <n v="220189000078"/>
    <s v="AD"/>
    <d v="2020-01-02T00:00:00"/>
    <n v="22020000050"/>
    <s v="2020 06 3261 22799"/>
    <n v="11218.75"/>
    <x v="311"/>
    <s v="S.E. 72/2017. CONTRATO DE PRESTACION DE ACTIVIDADES DE LA ESCUELA MUNICIPAL DE MUSICA. AÑO 2018 Y ENERO A MAYO DE 2019"/>
    <s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7"/>
    <s v="3261"/>
    <s v="3261. Servicios complementarios de educación"/>
    <s v="22"/>
    <s v="22799"/>
  </r>
  <r>
    <n v="220189000125"/>
    <s v="AD"/>
    <d v="2020-01-02T00:00:00"/>
    <n v="22020000058"/>
    <s v="2020 06 3231 22799"/>
    <n v="10261.57"/>
    <x v="40"/>
    <s v="S.E. 6/2016.P.S.1.PRORROGA CONTRATO CONSERVACION ZONAS VERDES. LOTE 2.ESCUELAS INFANTILES. AÑO 2019 Y 01/01 A 22/09/2020"/>
    <s v="220"/>
    <s v="VALLADOLID"/>
    <s v="VALLADOLID"/>
    <x v="0"/>
    <s v="PrAbier - Procedimiento Abierto"/>
    <s v="UniC - Único Criterio"/>
    <x v="0"/>
    <x v="0"/>
    <s v="2"/>
    <s v="2. Gastos corrientes en bienes y servicios"/>
    <s v="06"/>
    <x v="7"/>
    <s v="3231"/>
    <s v="3231. Escuelas infantiles"/>
    <s v="22"/>
    <s v="22799"/>
  </r>
  <r>
    <n v="220190056813"/>
    <s v="AD"/>
    <d v="2020-03-18T00:00:00"/>
    <n v="22019008170"/>
    <s v="2020 06 2314 632"/>
    <n v="10132.17"/>
    <x v="124"/>
    <s v="CONTROL CALIDAD OBRAS DE MEJORA INSTALACIONES PINAR DE ANTEQUERA. SE-EIJI 10/2019"/>
    <s v="220"/>
    <s v="ZARATÁN"/>
    <s v="VALLADOLID"/>
    <x v="0"/>
    <s v="PrAbier - Procedimiento Abierto"/>
    <s v="MultiC - MultiCriterio"/>
    <x v="0"/>
    <x v="0"/>
    <s v="6"/>
    <s v="6. Inversiones reales"/>
    <s v="06"/>
    <x v="7"/>
    <s v="2314"/>
    <s v="2314. Centro de programas juveniles"/>
    <s v="63"/>
    <s v="632"/>
  </r>
  <r>
    <n v="220199000314"/>
    <s v="AD"/>
    <d v="2020-01-02T00:00:00"/>
    <n v="22020000778"/>
    <s v="2020 06 3321 22102"/>
    <n v="8500"/>
    <x v="50"/>
    <s v="NUEVO CONTRATO CENTRALIZADO DE SUMINISTRO DE GAS. BIBLIOTECAS PÚBLICAS MUNICIPALES. AÑO 2020. 01/01/2021 A 31/08/2021."/>
    <s v="220"/>
    <s v="BARCELONA"/>
    <s v="BARCELONA"/>
    <x v="2"/>
    <s v="PrAbier - Procedimiento Abierto"/>
    <s v="UniC - Único Criterio"/>
    <x v="0"/>
    <x v="0"/>
    <s v="2"/>
    <s v="2. Gastos corrientes en bienes y servicios"/>
    <s v="06"/>
    <x v="7"/>
    <s v="3321"/>
    <s v="3321. Bibliotecas públicas"/>
    <s v="22"/>
    <s v="22102"/>
  </r>
  <r>
    <n v="220199000277"/>
    <s v="AD"/>
    <d v="2020-01-02T00:00:00"/>
    <n v="22020000714"/>
    <s v="2020 06 3231 22700"/>
    <n v="11086.97"/>
    <x v="288"/>
    <s v="LICITACION CONTRATO DE LIMPIEZA. LOTE 16. E.I.M. CABALLITO BLANCO. AÑO 2020"/>
    <s v="220"/>
    <s v="VALLADOLID"/>
    <s v="VALLADOLID"/>
    <x v="0"/>
    <s v="PrAbier - Procedimiento Abierto"/>
    <s v="UniC - Único Criterio"/>
    <x v="0"/>
    <x v="0"/>
    <s v="2"/>
    <s v="2. Gastos corrientes en bienes y servicios"/>
    <s v="06"/>
    <x v="7"/>
    <s v="3231"/>
    <s v="3231. Escuelas infantiles"/>
    <s v="22"/>
    <s v="22700"/>
  </r>
  <r>
    <n v="220189000451"/>
    <s v="AD"/>
    <d v="2020-01-02T00:00:00"/>
    <n v="22020000502"/>
    <s v="2020 06 2314 22799"/>
    <n v="7886.65"/>
    <x v="312"/>
    <s v="ADJ ESCUELA DE FORMACION Y ANIMACION JUVENIL SEPC 76/2017 REAJUSTE ANUALIDADES"/>
    <s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7"/>
    <s v="2314"/>
    <s v="2314. Centro de programas juveniles"/>
    <s v="22"/>
    <s v="22799"/>
  </r>
  <r>
    <n v="220189000452"/>
    <s v="AD"/>
    <d v="2020-01-02T00:00:00"/>
    <n v="22020000503"/>
    <s v="2020 06 2314 22799"/>
    <n v="7226.57"/>
    <x v="294"/>
    <s v="PRORROGA CONTRATO GESTION INTEGRAL DEL ESPACIO JOVEN"/>
    <s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7"/>
    <s v="2314"/>
    <s v="2314. Centro de programas juveniles"/>
    <s v="22"/>
    <s v="22799"/>
  </r>
  <r>
    <n v="220189000509"/>
    <s v="AD"/>
    <d v="2020-01-02T00:00:00"/>
    <n v="22020000073"/>
    <s v="2020 06 3232 213"/>
    <n v="7078.74"/>
    <x v="313"/>
    <s v="SE 8/2016. P.S. 1. PRORROGA MANTENIMIENTO ASCENSORES COLEGIOS PUBLICOS. EMM Y LA COMETA. AÑO 2019 Y 01/01 AL 10/11/2020."/>
    <s v="220"/>
    <s v="VIGO"/>
    <s v="PONTEVEDRA"/>
    <x v="0"/>
    <s v="PrAbier - Procedimiento Abierto"/>
    <s v="UniC - Único Criterio"/>
    <x v="0"/>
    <x v="0"/>
    <s v="2"/>
    <s v="2. Gastos corrientes en bienes y servicios"/>
    <s v="06"/>
    <x v="7"/>
    <s v="3232"/>
    <s v="3232. Conservación y mantenimiento centros educación infantil y primaria"/>
    <s v="21"/>
    <s v="213"/>
  </r>
  <r>
    <n v="220189000508"/>
    <s v="AD"/>
    <d v="2020-01-02T00:00:00"/>
    <n v="22020000072"/>
    <s v="2020 06 3232 213"/>
    <n v="6957.84"/>
    <x v="61"/>
    <s v="SE 8/2016. P.S. 1. PRORROGA CONTRATO MANTENIMIENTO DE ASCENSORES EN COLEGIOS PUBLICOS. AÑO 2019 Y 01/01 AL 10/11/2020."/>
    <s v="220"/>
    <s v="VALLADOLID"/>
    <s v="VALLADOLID"/>
    <x v="0"/>
    <s v="PrAbier - Procedimiento Abierto"/>
    <s v="UniC - Único Criterio"/>
    <x v="0"/>
    <x v="0"/>
    <s v="2"/>
    <s v="2. Gastos corrientes en bienes y servicios"/>
    <s v="06"/>
    <x v="7"/>
    <s v="3232"/>
    <s v="3232. Conservación y mantenimiento centros educación infantil y primaria"/>
    <s v="21"/>
    <s v="213"/>
  </r>
  <r>
    <n v="220199000241"/>
    <s v="AD"/>
    <d v="2020-01-02T00:00:00"/>
    <n v="22020000644"/>
    <s v="2020 06 3261 22700"/>
    <n v="9704.9599999999991"/>
    <x v="307"/>
    <s v="CONTRATO CENTRALIZADO DE LIMPIEZA. LOTE 17. ESCUELA MUNICIPAL DE MÚSICA. PRÓRROGA AÑO 2020"/>
    <s v="220"/>
    <s v="LAGUNA DE DUERO"/>
    <s v="VALLADOLID"/>
    <x v="0"/>
    <s v="PrAbier - Procedimiento Abierto"/>
    <s v="UniC - Único Criterio"/>
    <x v="0"/>
    <x v="0"/>
    <s v="2"/>
    <s v="2. Gastos corrientes en bienes y servicios"/>
    <s v="06"/>
    <x v="7"/>
    <s v="3261"/>
    <s v="3261. Servicios complementarios de educación"/>
    <s v="22"/>
    <s v="22700"/>
  </r>
  <r>
    <n v="220199000402"/>
    <s v="AD"/>
    <d v="2020-01-02T00:00:00"/>
    <n v="22020000739"/>
    <s v="2020 06 2315 22102"/>
    <n v="5000"/>
    <x v="50"/>
    <s v="NUEVO CONTRATO CENTRALIZADO SUMINISTRO DE GAS. CENTRO MUNICIPAL DE LA IGUALDAD. AÑO 2020. 01/01/2021 A 30/09/2021."/>
    <s v="220"/>
    <s v="BARCELONA"/>
    <s v="BARCELONA"/>
    <x v="2"/>
    <s v="PrAbier - Procedimiento Abierto"/>
    <s v="UniC - Único Criterio"/>
    <x v="0"/>
    <x v="0"/>
    <s v="2"/>
    <s v="2. Gastos corrientes en bienes y servicios"/>
    <s v="06"/>
    <x v="7"/>
    <s v="2315"/>
    <s v="2315. Políticas de Igualdad e infancia"/>
    <s v="22"/>
    <s v="22102"/>
  </r>
  <r>
    <n v="220199000676"/>
    <s v="AD"/>
    <d v="2020-01-02T00:00:00"/>
    <n v="22020001095"/>
    <s v="2020 06 3321 22100"/>
    <n v="5000"/>
    <x v="18"/>
    <s v="CONTRATO CENTRALIZADO SUMINISTRO DE ENERGÍA ELÉCTRICA. BIBLIOTECAS PÚBLICAS MUNICIPALES."/>
    <s v="220"/>
    <s v="BILBAO"/>
    <s v="BILBAO"/>
    <x v="2"/>
    <s v="PrAbier - Procedimiento Abierto"/>
    <s v="UniC - Único Criterio"/>
    <x v="0"/>
    <x v="0"/>
    <s v="2"/>
    <s v="2. Gastos corrientes en bienes y servicios"/>
    <s v="06"/>
    <x v="7"/>
    <s v="3321"/>
    <s v="3321. Bibliotecas públicas"/>
    <s v="22"/>
    <s v="22100"/>
  </r>
  <r>
    <n v="220200001003"/>
    <s v="AD"/>
    <d v="2020-02-06T00:00:00"/>
    <n v="22020001549"/>
    <s v="2020 06 3232 212"/>
    <n v="7260"/>
    <x v="90"/>
    <s v="SUMINISTRO DE CONTENEDORES, ARIDOS Y RETIRADA DE ESCOMBROS DE LAS OBRAS DE LOS COLEGIOS PÚBLICOS DE VALLADOLID."/>
    <s v="220"/>
    <s v="LA FLECHA"/>
    <s v="VALLADOLID"/>
    <x v="2"/>
    <s v="AdDirec - Adjudicación Directa"/>
    <s v="SinC - Sin Criterio"/>
    <x v="1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1006"/>
    <s v="AD"/>
    <d v="2020-02-06T00:00:00"/>
    <n v="22020001078"/>
    <s v="2020 06 3232 213"/>
    <n v="18143.95"/>
    <x v="300"/>
    <s v="CONTRATO DE SUSTITUCIÓN DE APARATOS Y MECANISMOS ELECTRONICOS, ELECTRICOS, MECÁNCIOS DE FONTANERÍA, CERRAJERÍA ETC.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3232"/>
    <s v="3232. Conservación y mantenimiento centros educación infantil y primaria"/>
    <s v="21"/>
    <s v="213"/>
  </r>
  <r>
    <n v="220200001056"/>
    <s v="AD"/>
    <d v="2020-02-10T00:00:00"/>
    <n v="22020001693"/>
    <s v="2020 06 3321 22001"/>
    <n v="280"/>
    <x v="314"/>
    <s v="SUSCRIPCION A LA REVISTA CLIJ (293 A 298) 2020"/>
    <s v="220"/>
    <s v="MATARÓ"/>
    <s v="BARCELONA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1057"/>
    <s v="AD"/>
    <d v="2020-02-10T00:00:00"/>
    <n v="22020001694"/>
    <s v="2020 06 3321 22001"/>
    <n v="280"/>
    <x v="315"/>
    <s v="SUSCRIPCION REVISTA IMAGENES DE ACTUALIDAD DEL 408 AL 418"/>
    <s v="220"/>
    <s v="BARCELONA"/>
    <s v="BARCELONA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1058"/>
    <s v="AD"/>
    <d v="2020-02-10T00:00:00"/>
    <n v="22020001696"/>
    <s v="2020 06 3321 22001"/>
    <n v="97.19"/>
    <x v="316"/>
    <s v="SUSCRIPCION REVISTA AIRE LIBRE AÑO 2020"/>
    <s v="220"/>
    <s v="MADRID"/>
    <s v="MADR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1059"/>
    <s v="AD"/>
    <d v="2020-02-10T00:00:00"/>
    <n v="22020001697"/>
    <s v="2020 06 3321 22001"/>
    <n v="4062.58"/>
    <x v="317"/>
    <s v="SUSCRIPCION REVISTAS PARA LAS BIBLIOTECAS MUNICIPALES AÑO 2020 (CARACOLA, A I LOVE E3. JUNIOR, A I LOVE ENGLISH..."/>
    <s v="220"/>
    <s v="MADRID"/>
    <s v="MADR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1060"/>
    <s v="AD"/>
    <d v="2020-02-10T00:00:00"/>
    <n v="22020001698"/>
    <s v="2020 06 3321 22001"/>
    <n v="600"/>
    <x v="318"/>
    <s v="8 SUSCRICIONES A REVISTAS ANUALES DE PRIMICIAS NEWS PARA EL AÑO 2020"/>
    <s v="220"/>
    <s v="MADRID"/>
    <s v="MADR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1062"/>
    <s v="AD"/>
    <d v="2020-02-10T00:00:00"/>
    <n v="22020001673"/>
    <s v="2020 06 2315 22799"/>
    <n v="3000"/>
    <x v="319"/>
    <s v="IMPRESIÓN DE SOPORTES PUBLICITARIOS PARA LAS DIFERENTES CAMPAÑAS DEL SERVICIO DE IGUALDAD E INFANCIA EN 2020.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799"/>
  </r>
  <r>
    <n v="220200001063"/>
    <s v="AD"/>
    <d v="2020-02-10T00:00:00"/>
    <n v="22020001677"/>
    <s v="2020 06 2315 213"/>
    <n v="105.27"/>
    <x v="320"/>
    <s v="REPARACIÓN PROYECTOR DE SALA EN EL CENTRO MUNICIPAL DE LA IGUALDAD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1"/>
    <s v="213"/>
  </r>
  <r>
    <n v="220200001064"/>
    <s v="AD"/>
    <d v="2020-02-10T00:00:00"/>
    <n v="22020001683"/>
    <s v="2020 06 2315 22799"/>
    <n v="600"/>
    <x v="321"/>
    <s v="TALLER DE AUTODEFENSA EN EL CENTRO MUNICIPAL DE LA IGUALDAD DICIEMBRE 2019"/>
    <s v="220"/>
    <s v="ZARATÁN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799"/>
  </r>
  <r>
    <n v="220199000675"/>
    <s v="AD"/>
    <d v="2020-01-02T00:00:00"/>
    <n v="22020000933"/>
    <s v="2020 06 2315 22100"/>
    <n v="4000"/>
    <x v="18"/>
    <s v="CONTRATO CENTRALIZADO SUMINISTRO DE ENERGÍA ELÉCTRICA. CENTRO MUNICIPAL DE LA IGUALDAD."/>
    <s v="220"/>
    <s v="BILBAO"/>
    <s v="BILBAO"/>
    <x v="2"/>
    <s v="PrAbier - Procedimiento Abierto"/>
    <s v="UniC - Único Criterio"/>
    <x v="0"/>
    <x v="0"/>
    <s v="2"/>
    <s v="2. Gastos corrientes en bienes y servicios"/>
    <s v="06"/>
    <x v="7"/>
    <s v="2315"/>
    <s v="2315. Políticas de Igualdad e infancia"/>
    <s v="22"/>
    <s v="22100"/>
  </r>
  <r>
    <n v="220200001065"/>
    <s v="AD"/>
    <d v="2020-02-10T00:00:00"/>
    <n v="22020001689"/>
    <s v="2020 06 2315 22799"/>
    <n v="320.58999999999997"/>
    <x v="322"/>
    <s v="RENOVACIÓN HOSTING, DOMINIO Y ALQUILER DE ESPACIO PARA PAGINA WEB IGUALDADVALLADOLID.ES"/>
    <s v="220"/>
    <s v="ESPAÑA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799"/>
  </r>
  <r>
    <n v="220200001066"/>
    <s v="AD"/>
    <d v="2020-02-10T00:00:00"/>
    <n v="22020001675"/>
    <s v="2020 06 2315 22799"/>
    <n v="146.88"/>
    <x v="323"/>
    <s v="SERVICIO DE CONCILIACIÓN FAMILIAR EN EL CENTRO MUNICIPAL DE LA IGUALDAD PARA MUJERES EN RIESGO DE EXCLUSIÓN SOCIAL.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799"/>
  </r>
  <r>
    <n v="220200001088"/>
    <s v="AD"/>
    <d v="2020-02-10T00:00:00"/>
    <n v="22020001662"/>
    <s v="2020 06 2315 22799"/>
    <n v="6900"/>
    <x v="324"/>
    <s v="MANTENIMIENTO DE JARDIN DEL CENTRO MUNICIPAL DE LA IGUALDAD HASTA SEPTIEMBRE 2020."/>
    <s v="220"/>
    <s v="VILLANUBLA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799"/>
  </r>
  <r>
    <n v="220200001090"/>
    <s v="AD"/>
    <d v="2020-02-10T00:00:00"/>
    <n v="22020001671"/>
    <s v="2020 06 2315 22799"/>
    <n v="660"/>
    <x v="325"/>
    <s v="TALLERES DE MANDALA EN FAMILIA EN EL CENTRO MUNICIPAL DE LA IGUALDAD A MARZO 2020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799"/>
  </r>
  <r>
    <n v="220200001116"/>
    <s v="AD"/>
    <d v="2020-02-11T00:00:00"/>
    <n v="22020001773"/>
    <s v="2020 06 2315 22613"/>
    <n v="3509"/>
    <x v="326"/>
    <s v="DISEÑO Y MAQUETACIÓN DE LA CAMPAÑA DEL DÍA INTERNACIONAL DE LA MUJER (8 DE MARZO 2020). PLAN DE IGUALDAD.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613"/>
  </r>
  <r>
    <n v="220200001117"/>
    <s v="AD"/>
    <d v="2020-02-11T00:00:00"/>
    <n v="22020001774"/>
    <s v="2020 06 2315 22613"/>
    <n v="6534"/>
    <x v="327"/>
    <s v="DISEÑO Y MAQUETACIÓN DEL ENTREMÉS DEL CENTRO MUNICIPAL DE LA IGUALDAD. AÑO 2020. PLAN DE IGUALDAD.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613"/>
  </r>
  <r>
    <n v="220200001118"/>
    <s v="AD"/>
    <d v="2020-02-11T00:00:00"/>
    <n v="22020001775"/>
    <s v="2020 06 2315 22799"/>
    <n v="2750"/>
    <x v="328"/>
    <s v="TALLERES &quot;&quot;TARDE DE JUEGOS&quot;&quot; Y &quot;&quot;LECTURAS COMPARTIDAS&quot;&quot; EN EL CENRO MUNICIPAL DE LA IGUALDAD DE ENERO A JUNIO 2020."/>
    <s v="220"/>
    <s v="SAN MIGUEL DEL PINO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799"/>
  </r>
  <r>
    <n v="220199000813"/>
    <s v="AD"/>
    <d v="2020-01-02T00:00:00"/>
    <n v="22020000958"/>
    <s v="2020 06 3232 213"/>
    <n v="9521.17"/>
    <x v="87"/>
    <s v="SE 87/2019 CONTRATO MENOR DE MANTENIMIENTO DE EXTINTORES DE LOS COLEGIOS PÚBLICOS Y ESCUELAS INFANTILES 2020.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3232"/>
    <s v="3232. Conservación y mantenimiento centros educación infantil y primaria"/>
    <s v="21"/>
    <s v="213"/>
  </r>
  <r>
    <n v="220200001208"/>
    <s v="AD"/>
    <d v="2020-02-11T00:00:00"/>
    <n v="22020001688"/>
    <s v="2020 06 3321 22001"/>
    <n v="195"/>
    <x v="329"/>
    <s v="SUSCRIPCION REVISTA GRANDES ESPACIOS PARA LAS BILBIOTECAS MUNICIPALES DE VALLADOLID"/>
    <s v="220"/>
    <s v="MADRID"/>
    <s v="MADR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1212"/>
    <s v="AD"/>
    <d v="2020-02-12T00:00:00"/>
    <n v="22020001590"/>
    <s v="2020 06 3232 22102"/>
    <n v="1500"/>
    <x v="50"/>
    <s v="GASTOS DE GESTIÓN DE INSPECCION PERIODICA DE IRI DE LA EMPRESA DISTRIBUIDORA DE GAS EN COLEGIOS PUBLICOS."/>
    <s v="220"/>
    <s v="BARCELONA"/>
    <s v="BARCELONA"/>
    <x v="0"/>
    <s v="AdDirec - Adjudicación Directa"/>
    <s v="SinC - Sin Criterio"/>
    <x v="1"/>
    <x v="0"/>
    <s v="2"/>
    <s v="2. Gastos corrientes en bienes y servicios"/>
    <s v="06"/>
    <x v="7"/>
    <s v="3232"/>
    <s v="3232. Conservación y mantenimiento centros educación infantil y primaria"/>
    <s v="22"/>
    <s v="22102"/>
  </r>
  <r>
    <n v="220200001223"/>
    <s v="D"/>
    <d v="2020-02-12T00:00:00"/>
    <n v="22020000969"/>
    <s v="2020 06 3232 213"/>
    <n v="2845.4"/>
    <x v="59"/>
    <s v="NUEVO CONTRATO DE IMPRESION Y FOTOCOPIADO. DOS MAQUINAS VINCULADAS AL SERVICIO DE EDUCACION. 08/02/2020 A 07/02/2021."/>
    <s v="300"/>
    <s v="VALLADOLID"/>
    <s v="VALLADOLID"/>
    <x v="0"/>
    <s v="PrAbier - Procedimiento Abierto"/>
    <s v="UniC - Único Criterio"/>
    <x v="0"/>
    <x v="0"/>
    <s v="2"/>
    <s v="2. Gastos corrientes en bienes y servicios"/>
    <s v="06"/>
    <x v="7"/>
    <s v="3232"/>
    <s v="3232. Conservación y mantenimiento centros educación infantil y primaria"/>
    <s v="21"/>
    <s v="213"/>
  </r>
  <r>
    <n v="220190044267"/>
    <s v="AD"/>
    <d v="2020-03-18T00:00:00"/>
    <n v="22019006705"/>
    <s v="2020 06 3232 632"/>
    <n v="2621.38"/>
    <x v="129"/>
    <s v="SE 67/2019. OBRAS SUSTITUCION CARPINTERIAS. CEIP G.QUINTANA, A.MACHADO Y C.MENDOZA. ESTUDIO SEGURIDAD Y SALUD. IFS 2019"/>
    <s v="220"/>
    <s v="MADRID"/>
    <s v="MADRID"/>
    <x v="0"/>
    <s v="PrAbier - Procedimiento Abierto"/>
    <s v="MultiC - MultiCriterio"/>
    <x v="0"/>
    <x v="0"/>
    <s v="6"/>
    <s v="6. Inversiones reales"/>
    <s v="06"/>
    <x v="7"/>
    <s v="3232"/>
    <s v="3232. Conservación y mantenimiento centros educación infantil y primaria"/>
    <s v="63"/>
    <s v="632"/>
  </r>
  <r>
    <n v="220200001225"/>
    <s v="AD"/>
    <d v="2020-02-12T00:00:00"/>
    <n v="22020001834"/>
    <s v="2020 06 3231 213"/>
    <n v="500"/>
    <x v="87"/>
    <s v="AVISO DE AVERIAS CENTRAL DE ALARMAS DE INCENDIOS EN LAS EIM Y SUSTITUCION DE PIEZAS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3231"/>
    <s v="3231. Escuelas infantiles"/>
    <s v="21"/>
    <s v="213"/>
  </r>
  <r>
    <n v="220190053907"/>
    <s v="AD"/>
    <d v="2020-03-18T00:00:00"/>
    <n v="22019007414"/>
    <s v="2020 06 3231 622"/>
    <n v="2557.88"/>
    <x v="124"/>
    <s v="EXPTE. SE 81/2019. CONTRATO DE OBRAS DE AMPLIACION DE LA EIM EL TOBOGAN Y ADECUACION DE ASEOS. CONTROL DE CALIDAD."/>
    <s v="220"/>
    <s v="ZARATÁN"/>
    <s v="VALLADOLID"/>
    <x v="0"/>
    <s v="PrAbier - Procedimiento Abierto"/>
    <s v="MultiC - MultiCriterio"/>
    <x v="0"/>
    <x v="0"/>
    <s v="6"/>
    <s v="6. Inversiones reales"/>
    <s v="06"/>
    <x v="7"/>
    <s v="3231"/>
    <s v="3231. Escuelas infantiles"/>
    <s v="62"/>
    <s v="622"/>
  </r>
  <r>
    <n v="220200001232"/>
    <s v="AD"/>
    <d v="2020-02-12T00:00:00"/>
    <n v="22020001769"/>
    <s v="2020 06 2315 22613"/>
    <n v="577.9"/>
    <x v="330"/>
    <s v="TALLER &quot;&quot;MUJERES QUE SE CUIDAN&quot;&quot; EL 27 Y 28 DE ENERO DE 2020 EN EL CENTRO MUNICIPAL DE LA IGUALDAD. PLAN IGUALDAD"/>
    <s v="220"/>
    <s v="MADRID"/>
    <s v="MADR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613"/>
  </r>
  <r>
    <n v="220200001233"/>
    <s v="AD"/>
    <d v="2020-02-12T00:00:00"/>
    <n v="22020001770"/>
    <s v="2020 06 2315 213"/>
    <n v="1070.27"/>
    <x v="68"/>
    <s v="MANTENIMIENTO DEL SISTEMA DE SEGURIDAD DEL CENTRO MUNICIPAL DE LA IGUALDAD HASTA EL 31/01/2021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1"/>
    <s v="213"/>
  </r>
  <r>
    <n v="220200001234"/>
    <s v="AD"/>
    <d v="2020-02-12T00:00:00"/>
    <n v="22020001690"/>
    <s v="2020 06 3321 22001"/>
    <n v="486"/>
    <x v="331"/>
    <s v="SUSCRIPCIONES COMPUTER HOY 555 A 580 PARA BIBLIOTECAS MUNICIPALES"/>
    <s v="220"/>
    <s v="MADRID"/>
    <s v="MADR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1498"/>
    <s v="AD"/>
    <d v="2020-02-13T00:00:00"/>
    <n v="22020001902"/>
    <s v="2020 06 3232 22103"/>
    <n v="7000"/>
    <x v="164"/>
    <s v="SUMISTRO DE PELLETS COLEGIO PÚBLICO NUESTRA SEÑORA DEL DUERO. AÑO 2020. SE 96/2019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3232"/>
    <s v="3232. Conservación y mantenimiento centros educación infantil y primaria"/>
    <s v="22"/>
    <s v="22103"/>
  </r>
  <r>
    <n v="220199000279"/>
    <s v="AD"/>
    <d v="2020-01-02T00:00:00"/>
    <n v="22020000716"/>
    <s v="2020 06 2315 22700"/>
    <n v="6744.43"/>
    <x v="288"/>
    <s v="LICITACION CONTRATO DE LIMPIEZA. LOTE 16. CENTRO MUNICIPAL DE LA IGUALDAD. AÑO 2020"/>
    <s v="220"/>
    <s v="VALLADOLID"/>
    <s v="VALLADOLID"/>
    <x v="0"/>
    <s v="PrAbier - Procedimiento Abierto"/>
    <s v="UniC - Único Criterio"/>
    <x v="0"/>
    <x v="0"/>
    <s v="2"/>
    <s v="2. Gastos corrientes en bienes y servicios"/>
    <s v="06"/>
    <x v="7"/>
    <s v="2315"/>
    <s v="2315. Políticas de Igualdad e infancia"/>
    <s v="22"/>
    <s v="22700"/>
  </r>
  <r>
    <n v="220200001594"/>
    <s v="AD"/>
    <d v="2020-02-14T00:00:00"/>
    <n v="22020001913"/>
    <s v="2020 06 3232 22706"/>
    <n v="2000"/>
    <x v="129"/>
    <s v="ESTUDIO DE SEGURIDAD Y SALUD.SERVICIOS VINCULADO AL CONTRATO DE CONSERVACION DE EDIFICIOS DEMANIALES Y ENCARGO SERV. EDU"/>
    <s v="220"/>
    <s v="MADRID"/>
    <s v="MADRID"/>
    <x v="0"/>
    <s v="PrAbier - Procedimiento Abierto"/>
    <s v="MultiC - MultiCriterio"/>
    <x v="0"/>
    <x v="0"/>
    <s v="2"/>
    <s v="2. Gastos corrientes en bienes y servicios"/>
    <s v="06"/>
    <x v="7"/>
    <s v="3232"/>
    <s v="3232. Conservación y mantenimiento centros educación infantil y primaria"/>
    <s v="22"/>
    <s v="22706"/>
  </r>
  <r>
    <n v="220190056814"/>
    <s v="AD"/>
    <d v="2020-03-18T00:00:00"/>
    <n v="22019008171"/>
    <s v="2020 06 2314 632"/>
    <n v="1872.43"/>
    <x v="129"/>
    <s v="SEGURIDAD Y SALUD OBRAS DE MEJORA INSTALACIONES PINAR DE ANTEQUERA. SE-EIJI 10/2019"/>
    <s v="220"/>
    <s v="MADRID"/>
    <s v="MADRID"/>
    <x v="0"/>
    <s v="PrAbier - Procedimiento Abierto"/>
    <s v="MultiC - MultiCriterio"/>
    <x v="0"/>
    <x v="0"/>
    <s v="6"/>
    <s v="6. Inversiones reales"/>
    <s v="06"/>
    <x v="7"/>
    <s v="2314"/>
    <s v="2314. Centro de programas juveniles"/>
    <s v="63"/>
    <s v="632"/>
  </r>
  <r>
    <n v="220200001634"/>
    <s v="AD"/>
    <d v="2020-02-14T00:00:00"/>
    <n v="22020001692"/>
    <s v="2020 06 3321 22001"/>
    <n v="165.48"/>
    <x v="332"/>
    <s v="SUSCRIPCION REVISTA SUPER FOTO DIGITAL DESDE 01/01/2020 HASTA 31/12/2020"/>
    <s v="220"/>
    <s v="ALCOBENDAS"/>
    <s v="MADR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2149"/>
    <s v="AD"/>
    <d v="2020-02-20T00:00:00"/>
    <n v="22020002031"/>
    <s v="2020 06 3321 22001"/>
    <n v="120"/>
    <x v="333"/>
    <s v="SUSCRIPCION ANUAL DE LA REVISTA EL ECOLGISTA PARA EL AÑO 2020 CON DESTINO A LAS BIBLITECAS MUNICIPALES."/>
    <s v="220"/>
    <s v="MADRID"/>
    <s v="MADR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2160"/>
    <s v="AD"/>
    <d v="2020-02-20T00:00:00"/>
    <n v="22020001979"/>
    <s v="2020 06 3321 22001"/>
    <n v="196"/>
    <x v="334"/>
    <s v="SUSCRIPCIÓN ANUAL EN PAPEL PARA LAS BIBLIOTECAS MUNICIPALES.(1 AÑO)"/>
    <s v="220"/>
    <s v="BARCELONA"/>
    <s v="BARCELONA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2161"/>
    <s v="AD"/>
    <d v="2020-02-20T00:00:00"/>
    <n v="22020001984"/>
    <s v="2020 06 3321 22001"/>
    <n v="101.98"/>
    <x v="335"/>
    <s v="SUSCRIPCION REVISTA PEONZA AÑO 2020 PARA LAS BIBLIOTECAS MUNICIPALES."/>
    <s v="220"/>
    <s v="SANTANDER"/>
    <s v="SANTANDER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2162"/>
    <s v="AD"/>
    <d v="2020-02-20T00:00:00"/>
    <n v="22020001986"/>
    <s v="2020 06 3321 22699"/>
    <n v="499.14"/>
    <x v="336"/>
    <s v="JUEGOS DE ANIMACIÓN A LA LECTURA (STORY CUBES) PARA LAS BIBLIOTECAS MUNICIPALES (1 DÍA)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699"/>
  </r>
  <r>
    <n v="220200002163"/>
    <s v="AD"/>
    <d v="2020-02-20T00:00:00"/>
    <n v="22020001981"/>
    <s v="2020 06 3321 22001"/>
    <n v="181"/>
    <x v="337"/>
    <s v="SUSCRIPCION DE PRENSA DIARIA (DIARIO AS) PARA LAS BIBLIOTECAS MUNICIPALES. 1 AÑO"/>
    <s v="220"/>
    <s v="MADRID"/>
    <s v="MADR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2164"/>
    <s v="AD"/>
    <d v="2020-02-20T00:00:00"/>
    <n v="22020001985"/>
    <s v="2020 06 3321 212"/>
    <n v="137.94"/>
    <x v="84"/>
    <s v="SUMINISTRO DE GOMA DE CAUCHO NEGRO PARA BIBLIOTECAS MUNICIPALES.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1"/>
    <s v="212"/>
  </r>
  <r>
    <n v="220200002165"/>
    <s v="AD"/>
    <d v="2020-02-20T00:00:00"/>
    <n v="22020001980"/>
    <s v="2020 06 3321 22001"/>
    <n v="3537"/>
    <x v="6"/>
    <s v="SUSCRIPCION DE PRENSA DIARIA (DIARIO ABC) PARA LAS BIBLIOTECAS MUNICIPALES (1 AÑO)"/>
    <s v="220"/>
    <s v="MADRID"/>
    <s v="MADR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2166"/>
    <s v="AD"/>
    <d v="2020-02-20T00:00:00"/>
    <n v="22020001997"/>
    <s v="2020 06 3321 22001"/>
    <n v="5788.63"/>
    <x v="338"/>
    <s v="SUSCRIPCION ANUAL  DE REVISTAS AÑO 2020 PARA LAS BIBLIOTECAS MUNICIPALES"/>
    <s v="220"/>
    <s v="BARCELONA"/>
    <s v="BARCELONA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2168"/>
    <s v="AD"/>
    <d v="2020-02-20T00:00:00"/>
    <n v="22020001978"/>
    <s v="2020 06 3321 22001"/>
    <n v="861.29"/>
    <x v="339"/>
    <s v="SUSCRIPCION DE RESVISTAS PARA LAS BIBLIOTECAS MUNICIPALES (1 AÑO)"/>
    <s v="220"/>
    <s v="BARCELONA"/>
    <s v="BARCELONA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2170"/>
    <s v="AD"/>
    <d v="2020-02-20T00:00:00"/>
    <n v="22020001991"/>
    <s v="2020 06 3232 213"/>
    <n v="4201.2700000000004"/>
    <x v="340"/>
    <s v="REPARACION INSTALACION ELECTRICA EN EL CEIP PONCE DE LEON.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3232"/>
    <s v="3232. Conservación y mantenimiento centros educación infantil y primaria"/>
    <s v="21"/>
    <s v="213"/>
  </r>
  <r>
    <n v="220200002171"/>
    <s v="AD"/>
    <d v="2020-02-20T00:00:00"/>
    <n v="22020001993"/>
    <s v="2020 06 3321 22001"/>
    <n v="4250"/>
    <x v="5"/>
    <s v="SUSCRIPCION DE PRENSA DIARIA (EL PAIS) PARA LAS BIBLIOTECAS MUNICIPALES . 1 AÑO"/>
    <s v="220"/>
    <s v="MADRID"/>
    <s v="MADR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2172"/>
    <s v="AD"/>
    <d v="2020-02-20T00:00:00"/>
    <n v="22020001977"/>
    <s v="2020 06 3321 223"/>
    <n v="1500"/>
    <x v="280"/>
    <s v="SERVICIO DE REPARTO DE MERCANCIA PARA LAS BIBLIOTECAS MUNICIPALES. (1 AÑO)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3"/>
  </r>
  <r>
    <n v="220200002173"/>
    <s v="AD"/>
    <d v="2020-02-20T00:00:00"/>
    <n v="22020001702"/>
    <s v="2020 06 3321 22001"/>
    <n v="1051.8399999999999"/>
    <x v="341"/>
    <s v="SUSCRIPCION REVISTA MUY INTERESANTE Y SER PADRES AÑO 2020."/>
    <s v="220"/>
    <s v="MADRID"/>
    <s v="MADR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2174"/>
    <s v="AD"/>
    <d v="2020-02-20T00:00:00"/>
    <n v="22020001987"/>
    <s v="2020 06 3321 22799"/>
    <n v="600"/>
    <x v="44"/>
    <s v="TALLER DE PERGAMINO MEIDEVAL PARA LAS BIBLIOTECAS MUNICIPALES (1MES)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799"/>
  </r>
  <r>
    <n v="220200002222"/>
    <s v="AD"/>
    <d v="2020-02-24T00:00:00"/>
    <n v="22020001771"/>
    <s v="2020 06 3261 22699"/>
    <n v="2977"/>
    <x v="342"/>
    <s v="SUMINISTRO 300 EJEMPLARES DEL LIBRO &quot;&quot;PERIPLO POR LA GEOMETRÍA DE VALLADOLID&quot;&quot;.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3261"/>
    <s v="3261. Servicios complementarios de educación"/>
    <s v="22"/>
    <s v="22699"/>
  </r>
  <r>
    <n v="220200002244"/>
    <s v="AD"/>
    <d v="2020-02-24T00:00:00"/>
    <n v="22020002140"/>
    <s v="2020 06 3231 22602"/>
    <n v="121"/>
    <x v="327"/>
    <s v="MODIFICACION Y ADAPTACION DE DIPTICO Y CARTEL PARA LA ESCOLARIZACION 20-21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3231"/>
    <s v="3231. Escuelas infantiles"/>
    <s v="22"/>
    <s v="22602"/>
  </r>
  <r>
    <n v="220200002245"/>
    <s v="AD"/>
    <d v="2020-02-24T00:00:00"/>
    <n v="22020002138"/>
    <s v="2020 06 3231 22602"/>
    <n v="32.79"/>
    <x v="25"/>
    <s v="SUMINISTRO DE DIPTICOS Y CARTEL  ESCUELAS INFANTILES, SERVIDA EN IMPRENTA MUNICIPAL.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3231"/>
    <s v="3231. Escuelas infantiles"/>
    <s v="22"/>
    <s v="22602"/>
  </r>
  <r>
    <n v="220200002248"/>
    <s v="AD"/>
    <d v="2020-02-24T00:00:00"/>
    <n v="22020002115"/>
    <s v="2020 06 3321 22001"/>
    <n v="264.01"/>
    <x v="343"/>
    <s v="10 SUSCRIPCIONES A LA REVISTA MI BIBLITECA PARA LAS BIBLIOTECAS MUNICIPALES"/>
    <s v="220"/>
    <s v="MALAGA"/>
    <s v="MALAGA"/>
    <x v="1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2249"/>
    <s v="AD"/>
    <d v="2020-02-24T00:00:00"/>
    <n v="22020002120"/>
    <s v="2020 06 3261 22799"/>
    <n v="1500"/>
    <x v="319"/>
    <s v="MATERIAL DIFUSION DE EVENTOS EDUCATIVOS CON LOS QUE COLABORA LA CONCEJALIA DE EDUCACION, INFANCIA, JUVENTUD E IGUALDAD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3261"/>
    <s v="3261. Servicios complementarios de educación"/>
    <s v="22"/>
    <s v="22799"/>
  </r>
  <r>
    <n v="220200001598"/>
    <s v="AD"/>
    <d v="2020-02-14T00:00:00"/>
    <n v="22020001911"/>
    <s v="2020 06 3232 22706"/>
    <n v="1000"/>
    <x v="124"/>
    <s v="CONTROL DE CALIDAD. SERVICIOS VINCULADOS AL CONTRATO DE CONSERVACION DE EDIFICIOS DEMANIALES Y ENCARGADOS POR SERV. EDUC"/>
    <s v="220"/>
    <s v="ZARATÁN"/>
    <s v="VALLADOLID"/>
    <x v="0"/>
    <s v="PrAbier - Procedimiento Abierto"/>
    <s v="MultiC - MultiCriterio"/>
    <x v="0"/>
    <x v="0"/>
    <s v="2"/>
    <s v="2. Gastos corrientes en bienes y servicios"/>
    <s v="06"/>
    <x v="7"/>
    <s v="3232"/>
    <s v="3232. Conservación y mantenimiento centros educación infantil y primaria"/>
    <s v="22"/>
    <s v="22706"/>
  </r>
  <r>
    <n v="220200002250"/>
    <s v="AD"/>
    <d v="2020-02-24T00:00:00"/>
    <n v="22020002121"/>
    <s v="2020 06 3321 22699"/>
    <n v="300"/>
    <x v="25"/>
    <s v="SUMINISTRO DE PAPEL PARA LA IMPRENTA MUNICIPAL PARA REALIZAR TRABAJOS DE BIBLIOTECAS MUNICIPALES.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699"/>
  </r>
  <r>
    <n v="220200002256"/>
    <s v="AD"/>
    <d v="2020-02-24T00:00:00"/>
    <n v="22020002091"/>
    <s v="2020 06 3321 22001"/>
    <n v="322.5"/>
    <x v="344"/>
    <s v="SUSCRIPCION DE REVISTAS eMPRENDEDORES, CASA DIEZ Y  ELLE DECORATION PARA LAS BIBLIOTECAS MUNICIPALES. 1 AÑO."/>
    <s v="220"/>
    <s v="MADRID"/>
    <s v="MADR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2269"/>
    <s v="AD"/>
    <d v="2020-02-24T00:00:00"/>
    <n v="22020002019"/>
    <s v="2020 06 3232 212"/>
    <n v="7260"/>
    <x v="83"/>
    <s v="SUMINISTRO DE PINTURA PARA COLEGIOS PUBLICOS SOLICITADA POR EL CENTRO DE MANTENIMIENTO DE VALLADOLID. 1 AÑO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2597"/>
    <s v="AD"/>
    <d v="2020-02-27T00:00:00"/>
    <n v="22020001675"/>
    <s v="2020 06 2315 22799"/>
    <n v="146.88"/>
    <x v="323"/>
    <s v="SERVICIO CONCILIACIÓN FAMILIAR EN EL CENTRO MUNICIPAL DE LA IGUALDAD MES DE ENERO 2020.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799"/>
  </r>
  <r>
    <n v="220200002671"/>
    <s v="AD"/>
    <d v="2020-02-28T00:00:00"/>
    <n v="22020002174"/>
    <s v="2020 06 2315 22611"/>
    <n v="2500"/>
    <x v="345"/>
    <s v="IMPRESIÓN DE SOPORTES PUBLICITARIOS (MUPPIS, ROLL-UP...) PARA EL SERVICIO DE IGUALDAD E INFANCIA.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611"/>
  </r>
  <r>
    <n v="220200002672"/>
    <s v="AD"/>
    <d v="2020-02-28T00:00:00"/>
    <n v="22020002181"/>
    <s v="2020 06 2315 22613"/>
    <n v="3000"/>
    <x v="25"/>
    <s v="IMPRESIÓN DE SOPORTES PUBLICITARIOS (DÍPTICOS, CARTELES...) A TRAVÉS DE IMPRENTA MUNICIPAL. AÑO 2020.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613"/>
  </r>
  <r>
    <n v="220200003070"/>
    <s v="AD"/>
    <d v="2020-03-03T00:00:00"/>
    <n v="22020001995"/>
    <s v="2020 06 2315 22799"/>
    <n v="2000"/>
    <x v="2"/>
    <s v="IMPRESIÓN DE VARIOS SOPORTES PUBLICITARIOS A TRAVÉS DE IMPRENTA MUNICIPAL DURANTE EL AÑO 2020.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799"/>
  </r>
  <r>
    <n v="220190053908"/>
    <s v="AD"/>
    <d v="2020-03-18T00:00:00"/>
    <n v="22019007415"/>
    <s v="2020 06 3231 622"/>
    <n v="472.7"/>
    <x v="129"/>
    <s v="EXPTE. SE 81/2019. CONTRATO DE OBRAS DE AMPLIACION DE LA EIM EL TOBOGAN Y ADECUACION DE ASEOS. ESTUDIO SEGURIDAD Y SALUD"/>
    <s v="220"/>
    <s v="MADRID"/>
    <s v="MADRID"/>
    <x v="0"/>
    <s v="PrAbier - Procedimiento Abierto"/>
    <s v="MultiC - MultiCriterio"/>
    <x v="0"/>
    <x v="0"/>
    <s v="6"/>
    <s v="6. Inversiones reales"/>
    <s v="06"/>
    <x v="7"/>
    <s v="3231"/>
    <s v="3231. Escuelas infantiles"/>
    <s v="62"/>
    <s v="622"/>
  </r>
  <r>
    <n v="220200003090"/>
    <s v="AD"/>
    <d v="2020-03-03T00:00:00"/>
    <n v="22020002198"/>
    <s v="2020 06 2315 22613"/>
    <n v="1990"/>
    <x v="346"/>
    <s v="TALLERES DE BIENESTAR Y EMPODERAMIENTO EN EL CENTRO MUNICIPAL DE LA IGUALDAD HASTA EL MES DE ABRIL 2020.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613"/>
  </r>
  <r>
    <n v="220200003093"/>
    <s v="AD"/>
    <d v="2020-03-03T00:00:00"/>
    <n v="22020002134"/>
    <s v="2020 06 2315 22613"/>
    <n v="7253.95"/>
    <x v="167"/>
    <s v="SERVICIO DE MONITOR EN EL CENTRO MUNICIPAL DE LA IGUALDAD PARA CONCILIAR LA VIDA FAMILIAR. DE FEBRERO A DICIEMBRE 2020.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613"/>
  </r>
  <r>
    <n v="220200001930"/>
    <s v="D"/>
    <d v="2020-02-18T00:00:00"/>
    <n v="22020001542"/>
    <s v="2020 06 3231 212"/>
    <n v="382.94"/>
    <x v="73"/>
    <s v="E.I.MAFALDA Y GUILLE: BOMBILLO MCM - COPIA LLAVE // E.I.LA COMETA: BOMBILLOS / COPIA LLAVE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1"/>
    <s v="3231. Escuelas infantiles"/>
    <s v="21"/>
    <s v="212"/>
  </r>
  <r>
    <n v="220200007696"/>
    <s v="D"/>
    <d v="2020-03-19T00:00:00"/>
    <n v="22020001543"/>
    <s v="2020 06 3232 212"/>
    <n v="262.88"/>
    <x v="66"/>
    <s v="MATERIAL CONSTRUCCION: PLACA POREXPAN/ SACO RAFIA/ CEMENTO BLANCO/ CEMENTO RÁPIDO/ ROJO MATE PRENSADO - COLEGIOS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1912"/>
    <s v="D"/>
    <d v="2020-02-18T00:00:00"/>
    <n v="22020001574"/>
    <s v="2020 06 3321 629"/>
    <n v="480.51"/>
    <x v="347"/>
    <s v="SUMINISTROS DE DIFERENTES TÍTULOS PARA BIBLIOTECAS PUBLICAS (TOTAL 37)"/>
    <s v="300"/>
    <s v="POZUELO DE ALARCON"/>
    <s v="MADRID"/>
    <x v="2"/>
    <s v="PrAbier - Procedimiento Abierto"/>
    <s v="UniC - Único Criterio"/>
    <x v="2"/>
    <x v="0"/>
    <s v="6"/>
    <s v="6. Inversiones reales"/>
    <s v="06"/>
    <x v="7"/>
    <s v="3321"/>
    <s v="3321. Bibliotecas públicas"/>
    <s v="62"/>
    <s v="629"/>
  </r>
  <r>
    <n v="220200001919"/>
    <s v="D"/>
    <d v="2020-02-18T00:00:00"/>
    <n v="22020001574"/>
    <s v="2020 06 3321 629"/>
    <n v="141.43"/>
    <x v="347"/>
    <s v="SUMINISTRO DE DIFERENTES TITULOS (9 UNIDADES)"/>
    <s v="300"/>
    <s v="POZUELO DE ALARCON"/>
    <s v="MADRID"/>
    <x v="2"/>
    <s v="PrAbier - Procedimiento Abierto"/>
    <s v="UniC - Único Criterio"/>
    <x v="2"/>
    <x v="0"/>
    <s v="6"/>
    <s v="6. Inversiones reales"/>
    <s v="06"/>
    <x v="7"/>
    <s v="3321"/>
    <s v="3321. Bibliotecas públicas"/>
    <s v="62"/>
    <s v="629"/>
  </r>
  <r>
    <n v="220200001736"/>
    <s v="D"/>
    <d v="2020-02-14T00:00:00"/>
    <n v="22020001543"/>
    <s v="2020 06 3232 212"/>
    <n v="60.44"/>
    <x v="66"/>
    <s v="MATERIAL VARIO CONSTRUCCION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1978"/>
    <s v="D"/>
    <d v="2020-02-18T00:00:00"/>
    <n v="22020001543"/>
    <s v="2020 06 3232 212"/>
    <n v="27.39"/>
    <x v="66"/>
    <s v="MATERIAL VARIO CONSTRUCCION: SILICONA BLANCA (3 UNIDADES) // SILICONA TRASLUCIDA (5 UNIDADES) // COLEGIOS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4264"/>
    <s v="AD"/>
    <d v="2020-03-06T00:00:00"/>
    <n v="22020002277"/>
    <s v="2020 06 3321 213"/>
    <n v="1000"/>
    <x v="300"/>
    <s v="CONTRATO DE SUSUTITUCIÓN DE APARATOS ELECTRONICOS, ELECRIRESO Y DE FONTANERIA, POR FIN DE SU VIDA UTIL. 1 AÑO.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1"/>
    <s v="213"/>
  </r>
  <r>
    <n v="220200004265"/>
    <s v="AD"/>
    <d v="2020-03-06T00:00:00"/>
    <n v="22020002311"/>
    <s v="2020 06 2315 22799"/>
    <n v="1100"/>
    <x v="224"/>
    <s v="SERVICIO DE REPARTO DE PUBLICIDAD DE LAS ACTUACIONES DE IGUALDAD, INFANCIA Y CONTRA LA VIOLENCIA DE GÉNERO. AÑO 2020.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799"/>
  </r>
  <r>
    <n v="220199000020"/>
    <s v="AD"/>
    <d v="2020-01-02T00:00:00"/>
    <n v="22020000545"/>
    <s v="2020 06 3202 213"/>
    <n v="238"/>
    <x v="34"/>
    <s v="PRÓRROGA CONTRATO SE-PC 28/2017. CONTRATACION DE IMPRESIÓN Y FOTOCOPIADO DIRECCION DEL ÁREA. DE ENERO A 7 DE FEBRERO"/>
    <s v="220"/>
    <s v="ALCOBENDAS"/>
    <s v="MADRID"/>
    <x v="2"/>
    <s v="PrAbier - Procedimiento Abierto"/>
    <s v="UniC - Único Criterio"/>
    <x v="0"/>
    <x v="0"/>
    <s v="2"/>
    <s v="2. Gastos corrientes en bienes y servicios"/>
    <s v="06"/>
    <x v="7"/>
    <s v="3202"/>
    <s v="3202. Dirección del área de educación"/>
    <s v="21"/>
    <s v="213"/>
  </r>
  <r>
    <n v="220200005289"/>
    <s v="D"/>
    <d v="2020-03-10T00:00:00"/>
    <n v="22020001543"/>
    <s v="2020 06 3232 212"/>
    <n v="1114.56"/>
    <x v="118"/>
    <s v="INSTALACION EN: LEON FELIPE / ISABEL LA CATOLICA / FCO PINO /PONCE LEON /EL PERAL /TIERNO GALVÁN/ ALLUE MORER"/>
    <s v="300"/>
    <s v="ZARATAN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199000024"/>
    <s v="AD"/>
    <d v="2020-01-02T00:00:00"/>
    <n v="22020000549"/>
    <s v="2020 06 3232 213"/>
    <n v="220.93"/>
    <x v="34"/>
    <s v="SE-PC 28/2017. PRÓRROGA CONTRATO IMPRESIÓN Y FOTOCOPIADO. SERVICIO DE EDUCACION. 01 DE ENERO A 07 DE FEBRERO 2020"/>
    <s v="220"/>
    <s v="ALCOBENDAS"/>
    <s v="MADRID"/>
    <x v="2"/>
    <s v="PrAbier - Procedimiento Abierto"/>
    <s v="UniC - Único Criterio"/>
    <x v="0"/>
    <x v="0"/>
    <s v="2"/>
    <s v="2. Gastos corrientes en bienes y servicios"/>
    <s v="06"/>
    <x v="7"/>
    <s v="3232"/>
    <s v="3232. Conservación y mantenimiento centros educación infantil y primaria"/>
    <s v="21"/>
    <s v="213"/>
  </r>
  <r>
    <n v="220199000021"/>
    <s v="AD"/>
    <d v="2020-01-02T00:00:00"/>
    <n v="22020000546"/>
    <s v="2020 06 2315 213"/>
    <n v="211.03"/>
    <x v="34"/>
    <s v="SE-PC 28/2017 PRORROGA CONTRATO IMPRESIÓN Y FOTOCOPIADO. SERVICIO DE IGUALDAD E INFANCIA HASTA 7 DE FEBRERO 2020"/>
    <s v="220"/>
    <s v="ALCOBENDAS"/>
    <s v="MADRID"/>
    <x v="2"/>
    <s v="PrAbier - Procedimiento Abierto"/>
    <s v="UniC - Único Criterio"/>
    <x v="0"/>
    <x v="0"/>
    <s v="2"/>
    <s v="2. Gastos corrientes en bienes y servicios"/>
    <s v="06"/>
    <x v="7"/>
    <s v="2315"/>
    <s v="2315. Políticas de Igualdad e infancia"/>
    <s v="21"/>
    <s v="213"/>
  </r>
  <r>
    <n v="220200002835"/>
    <s v="D"/>
    <d v="2020-03-02T00:00:00"/>
    <n v="22020001543"/>
    <s v="2020 06 3232 212"/>
    <n v="260.66000000000003"/>
    <x v="118"/>
    <s v="TRABAJOS PARA COLEGIO JOSE ZORRILLA / ALLUE MORER / PEDRO GÓMEZ BOSQUE"/>
    <s v="300"/>
    <s v="ZARATAN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4287"/>
    <s v="AD"/>
    <d v="2020-03-06T00:00:00"/>
    <n v="22020001983"/>
    <s v="2020 06 3321 22001"/>
    <n v="8800"/>
    <x v="31"/>
    <s v="SUSCRICION DE PRENSA DIARIA (EL NORTE DE CASTILLA) PARA LAS BIBLIOTECAS MUNICIPALES. 1 AÑO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4840"/>
    <s v="AD"/>
    <d v="2020-03-10T00:00:00"/>
    <n v="22020002212"/>
    <s v="2020 06 3232 22199"/>
    <n v="203.28"/>
    <x v="91"/>
    <s v="SUMINISTRO DE PLASTICO FLIM PARA COLEGIOS PUBLICOS MUNICIPALES. 1 DIA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3232"/>
    <s v="3232. Conservación y mantenimiento centros educación infantil y primaria"/>
    <s v="22"/>
    <s v="22199"/>
  </r>
  <r>
    <n v="220200001740"/>
    <s v="D"/>
    <d v="2020-02-14T00:00:00"/>
    <n v="22020001543"/>
    <s v="2020 06 3232 212"/>
    <n v="407.15"/>
    <x v="73"/>
    <s v="SUMINISTROS PARA COLEGIOS PÚBLICOS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7701"/>
    <s v="D"/>
    <d v="2020-03-19T00:00:00"/>
    <n v="22020001543"/>
    <s v="2020 06 3232 212"/>
    <n v="206.26"/>
    <x v="73"/>
    <s v="DESTINO: COLEGIO PUBLICO FRANCISCO PINO / SILICONA SOUDAL ACETICA 280ML (3 UNIDADES)/ RUEDA REGULAB.TN 400 (30 UNIDADES)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2837"/>
    <s v="D"/>
    <d v="2020-03-02T00:00:00"/>
    <n v="22020001543"/>
    <s v="2020 06 3232 212"/>
    <n v="115.85"/>
    <x v="73"/>
    <s v="ESCUELA DE MUSICA: COPIA LLAVE// C.P.CARDENAL MENDOZA: CERRADURA// CEIP ALONSO BERRUG.:PASADOR/ PINTURA SPRAY/ MANILLA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10027"/>
    <s v="D"/>
    <d v="2020-03-30T00:00:00"/>
    <n v="22020001543"/>
    <s v="2020 06 3232 212"/>
    <n v="54.3"/>
    <x v="73"/>
    <s v="DESTINO: COLEGIO PUBLICO MIGUEL ISCAR / BARRA PVC NEGRA APC 1731 ( MTS )- (12 UNIDADES). PLAZO EJECUCION 1 DIA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1004"/>
    <s v="AD"/>
    <d v="2020-02-06T00:00:00"/>
    <n v="22020001550"/>
    <s v="2020 06 3232 212"/>
    <n v="500"/>
    <x v="97"/>
    <s v="SUMINISTRO DE MATERIAL DE FONTANERIA PARA REPARACIONES EN LOS COLEGIOS PUBLICOS DE VALALDOLID."/>
    <s v="220"/>
    <s v="VALLADOLID"/>
    <s v="VALLADOLID"/>
    <x v="2"/>
    <s v="PrAbier - Procedimiento Abierto"/>
    <s v="MultiC - Multi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1728"/>
    <s v="D"/>
    <d v="2020-02-14T00:00:00"/>
    <n v="22020001543"/>
    <s v="2020 06 3232 212"/>
    <n v="7.93"/>
    <x v="73"/>
    <s v="SUMINISTRO CON DESTINO: COLEGIO PUBLICO MIGUEL DELIBES / PERNIO SOLDAR 16x120 GOTA C/RODAMI (2 UNIDADES)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3361"/>
    <s v="D"/>
    <d v="2020-03-04T00:00:00"/>
    <n v="22020001543"/>
    <s v="2020 06 3232 212"/>
    <n v="158.75"/>
    <x v="80"/>
    <s v="CERRADURA TESA ANTIP. 1970 VR 90 8 NVR (1 UNIDAD)  // PARA  COLEGIO VICENTE ALEIXANDRE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7778"/>
    <s v="D"/>
    <d v="2020-03-19T00:00:00"/>
    <n v="22020001578"/>
    <s v="2020 06 2314 212"/>
    <n v="9.3699999999999992"/>
    <x v="80"/>
    <s v="ACUERDO MARCO ESPACIO JOVEN // CINTA MARCO (2 UNIDADES)"/>
    <s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7"/>
    <s v="2314"/>
    <s v="2314. Centro de programas juveniles"/>
    <s v="21"/>
    <s v="212"/>
  </r>
  <r>
    <n v="220200007699"/>
    <s v="D"/>
    <d v="2020-03-19T00:00:00"/>
    <n v="22020001543"/>
    <s v="2020 06 3232 212"/>
    <n v="87.91"/>
    <x v="80"/>
    <s v="TIRAF AUTO.7504N 4.8X38 ZN / MANGUITO DESA M-6X20 (CP ANTONIO ALLUE MORE)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6804"/>
    <s v="D"/>
    <d v="2020-03-17T00:00:00"/>
    <n v="22020001543"/>
    <s v="2020 06 3232 212"/>
    <n v="225.04"/>
    <x v="348"/>
    <s v="ALB: 20-203423 // DESTINO: IÑIGO DE TORO //// SUMINISTRO DE MATERIAL DIVERSO // DEL 01-02-20 AL 17-02-20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7303"/>
    <s v="D"/>
    <d v="2020-03-18T00:00:00"/>
    <n v="22020001542"/>
    <s v="2020 06 3231 212"/>
    <n v="499.15"/>
    <x v="118"/>
    <s v="ESPEJO SEGURIDAD 3+3 C/P (1950X1100) - E.I.M. PRINCIPITO"/>
    <s v="300"/>
    <s v="ZARATAN"/>
    <s v="VALLADOLID"/>
    <x v="2"/>
    <s v="PrAbier - Procedimiento Abierto"/>
    <s v="MultiC - MultiCriterio"/>
    <x v="2"/>
    <x v="0"/>
    <s v="2"/>
    <s v="2. Gastos corrientes en bienes y servicios"/>
    <s v="06"/>
    <x v="7"/>
    <s v="3231"/>
    <s v="3231. Escuelas infantiles"/>
    <s v="21"/>
    <s v="212"/>
  </r>
  <r>
    <n v="220200002833"/>
    <s v="D"/>
    <d v="2020-03-02T00:00:00"/>
    <n v="22020001543"/>
    <s v="2020 06 3232 212"/>
    <n v="145.12"/>
    <x v="348"/>
    <s v="ALB: 20-202223 /C.P. GONZALO CORDOBA / BARRA 1 ML. /CASQUILLO / CODO/ MANGUITO/ ENLACE ROSCA/ TUERCA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2823"/>
    <s v="D"/>
    <d v="2020-03-02T00:00:00"/>
    <n v="22020001543"/>
    <s v="2020 06 3232 212"/>
    <n v="105.55"/>
    <x v="348"/>
    <s v="ALB: 20-201423 // SUMINISTROS PARA EDUCACIÓN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2831"/>
    <s v="D"/>
    <d v="2020-03-02T00:00:00"/>
    <n v="22020001543"/>
    <s v="2020 06 3232 212"/>
    <n v="50.54"/>
    <x v="348"/>
    <s v="ALB: 20-202156 / C.P. ROSA CHACEL / BARRA 1 ML. / CODO / ENLACE / RED MARSELLA / BOLSA 5 UNIDA.CASQUILLO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2829"/>
    <s v="D"/>
    <d v="2020-03-02T00:00:00"/>
    <n v="22020001543"/>
    <s v="2020 06 3232 212"/>
    <n v="34.520000000000003"/>
    <x v="348"/>
    <s v="ALB: 20-201061 // CP ENTRERIOS // SUMINISTROS VARIOS // MES ENERO 2020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8880"/>
    <s v="AD"/>
    <d v="2020-03-20T00:00:00"/>
    <n v="22020002643"/>
    <s v="2020 06 2315 22613"/>
    <n v="6500"/>
    <x v="166"/>
    <s v="SUMINISTRO DE MATERIAL DE DIFUSIÓN Y SENSIBILIACIÓN PARA ACTUACIONES DEL SERVICIO DE IGUALDAD, JUVENTUD E INFANCIA. 2020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613"/>
  </r>
  <r>
    <n v="220200008881"/>
    <s v="AD"/>
    <d v="2020-03-20T00:00:00"/>
    <n v="22020002646"/>
    <s v="2020 06 2315 22613"/>
    <n v="92"/>
    <x v="349"/>
    <s v="TALLER &quot;&quot;LAS NIÑAS Y LA CIENCIA&quot;&quot; POR LA PROGRAMACIÓN DE LA MUJER Y LA NIÑA EN LA CIENCIA. PLAN DE IGUALDAD. PLAZO: 1 DIA"/>
    <s v="220"/>
    <s v="LAGUNA DE DUERO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613"/>
  </r>
  <r>
    <n v="220200008882"/>
    <s v="AD"/>
    <d v="2020-03-20T00:00:00"/>
    <n v="22020002635"/>
    <s v="2020 06 2315 22613"/>
    <n v="356.95"/>
    <x v="350"/>
    <s v="TALLER &quot;&quot;MENSAJES PARA LA REFLEXIÓN&quot;&quot; POR EL DÍA INTERN. MUJER. PLAN DE IGUALDAD. PLAZO EJECUCIÓN: 5 Y 6 DE MARZO 2 DÍAS"/>
    <s v="220"/>
    <s v="LA PARRILLA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613"/>
  </r>
  <r>
    <n v="220200008898"/>
    <s v="AD"/>
    <d v="2020-03-20T00:00:00"/>
    <n v="22020002532"/>
    <s v="2020 06 2315 22613"/>
    <n v="7258.79"/>
    <x v="209"/>
    <s v="DISEÑO Y MAQUETACIÓN DE DISEÑOS PARA CAMPAÑAS Y EVENTOS DEL SERVICIO DE IGUALDAD E INFANCIA. HASTA DICIEMBRE 2020.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613"/>
  </r>
  <r>
    <n v="220200008924"/>
    <s v="AD"/>
    <d v="2020-03-20T00:00:00"/>
    <n v="22020002619"/>
    <s v="2020 06 3232 22706"/>
    <n v="726"/>
    <x v="351"/>
    <s v="CERTIFICADOS ENERGÉNTICOS DE LOS CEIP GARCÍA QUINTANA Y CARDENAL MENDOZA. 1 MES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3232"/>
    <s v="3232. Conservación y mantenimiento centros educación infantil y primaria"/>
    <s v="22"/>
    <s v="22706"/>
  </r>
  <r>
    <n v="220200010029"/>
    <s v="D"/>
    <d v="2020-03-30T00:00:00"/>
    <n v="22020001543"/>
    <s v="2020 06 3232 212"/>
    <n v="2.78"/>
    <x v="348"/>
    <s v="ALB: 20-205623 DESTINO: CP-JOSE ZORRILLA / REF.HS-200011 SIFON SENCILLO EXTENSIBLE 1-1/4&quot;&quot;x32 RACOR CRO (2).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8902"/>
    <s v="AD"/>
    <d v="2020-03-20T00:00:00"/>
    <n v="22020002511"/>
    <s v="2020 06 2315 22799"/>
    <n v="267.73"/>
    <x v="352"/>
    <s v="GESTIÓN BILLETES- ESTANCIA PARA DRA.CAROLINA MARTÍNEZ EL 12 DE FEBRERO DE 2019. &quot;&quot;LA MUJER Y LA NIÑA EN LA CIENCIA&quot;&quot; 1 DIA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799"/>
  </r>
  <r>
    <n v="220200008914"/>
    <s v="AD"/>
    <d v="2020-03-20T00:00:00"/>
    <n v="22020002667"/>
    <s v="2020 06 3321 212"/>
    <n v="100"/>
    <x v="92"/>
    <s v="SUMINISTRO DE MATERIALES PARA REPARACIONES DE ESTORES DE LAS BIBLIOTECAS PUBLICAS MUNICIPALES. 1 AÑO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1"/>
    <s v="212"/>
  </r>
  <r>
    <n v="220200008915"/>
    <s v="AD"/>
    <d v="2020-03-20T00:00:00"/>
    <n v="22020002669"/>
    <s v="2020 06 3321 212"/>
    <n v="100"/>
    <x v="78"/>
    <s v="SUMINISTRO DE MATERIALES PARA REPARACIONES DE ESTORES DE LAS BIBLIOTECAS PUBLICAS MUNICIPALES. 1 AÑO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1"/>
    <s v="212"/>
  </r>
  <r>
    <n v="220200001966"/>
    <s v="D"/>
    <d v="2020-02-18T00:00:00"/>
    <n v="22020001543"/>
    <s v="2020 06 3232 212"/>
    <n v="22.34"/>
    <x v="126"/>
    <s v="GRIFO SIMPLE REPISA &quot;&quot;GUAYAMA&quot;&quot; CAÑO GIRAT. (1 UNIDAD)  // COLEGIO TIERNO GALVÁN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8916"/>
    <s v="AD"/>
    <d v="2020-03-20T00:00:00"/>
    <n v="22020002508"/>
    <s v="2020 06 3261 22799"/>
    <n v="1000"/>
    <x v="345"/>
    <s v="MATERIAL DIFUSION DE EVENTOS EDUCATIVOS CON LOS QUE COLABORA LA CONCEJALIA DE EDUCACION, INFANCIA, JUVENTUD E IGUALDAD.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3261"/>
    <s v="3261. Servicios complementarios de educación"/>
    <s v="22"/>
    <s v="22799"/>
  </r>
  <r>
    <n v="220200008919"/>
    <s v="AD"/>
    <d v="2020-03-20T00:00:00"/>
    <n v="22020002538"/>
    <s v="2020 06 3232 212"/>
    <n v="7200"/>
    <x v="353"/>
    <s v="CONTRATO DE SUMINISTRO DE PINTURA PARA LOS COLEGIOS PUBLICOS PLAZO 1 AÑO.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1742"/>
    <s v="D"/>
    <d v="2020-02-14T00:00:00"/>
    <n v="22020001543"/>
    <s v="2020 06 3232 212"/>
    <n v="1252.3699999999999"/>
    <x v="47"/>
    <s v="SUMINISTROS PARA LOS COLEGIOS PÚBLICOS (entre el 07/01/2020 y el 15/01/2020)"/>
    <s v="300"/>
    <s v="VALDELAFUENTE"/>
    <s v="LEON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3359"/>
    <s v="D"/>
    <d v="2020-03-04T00:00:00"/>
    <n v="22020001543"/>
    <s v="2020 06 3232 212"/>
    <n v="720.41"/>
    <x v="47"/>
    <s v="SUMINISTROS PARA COLEGIOS PÚBLICOS"/>
    <s v="300"/>
    <s v="VALDELAFUENTE"/>
    <s v="LEON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8921"/>
    <s v="AD"/>
    <d v="2020-03-20T00:00:00"/>
    <n v="22020002550"/>
    <s v="2020 06 3261 22699"/>
    <n v="1200.01"/>
    <x v="354"/>
    <s v="SUMINISTRO DE ROSQUILLAS SIN AZUCAR PARA ENTREGAR A LOS ALUMNOS PARTICIPANTES EN EL CARNAVAL DE LOS COLES EL 21/02/2020"/>
    <s v="220"/>
    <s v="SALAMANCA"/>
    <s v="SALAMANCA"/>
    <x v="2"/>
    <s v="AdDirec - Adjudicación Directa"/>
    <s v="SinC - Sin Criterio"/>
    <x v="1"/>
    <x v="0"/>
    <s v="2"/>
    <s v="2. Gastos corrientes en bienes y servicios"/>
    <s v="06"/>
    <x v="7"/>
    <s v="3261"/>
    <s v="3261. Servicios complementarios de educación"/>
    <s v="22"/>
    <s v="22699"/>
  </r>
  <r>
    <n v="220200008922"/>
    <s v="AD"/>
    <d v="2020-03-20T00:00:00"/>
    <n v="22020002610"/>
    <s v="2020 06 3232 212"/>
    <n v="7200"/>
    <x v="355"/>
    <s v="CONTRATO OBRAS EN SERVICIOS DE VARIOS COLEGIOS PÚBLICOS.  PLAZO 1 MES"/>
    <s v="220"/>
    <s v="VALLADOLID"/>
    <s v="VALLADOLID"/>
    <x v="3"/>
    <s v="AdDirec - Adjudicación Directa"/>
    <s v="SinC - Sin Criterio"/>
    <x v="1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1726"/>
    <s v="D"/>
    <d v="2020-02-14T00:00:00"/>
    <n v="22020001543"/>
    <s v="2020 06 3232 212"/>
    <n v="462"/>
    <x v="47"/>
    <s v="SUMINISTROS (COLEGIOS PÚBLICOS)"/>
    <s v="300"/>
    <s v="VALDELAFUENTE"/>
    <s v="LEON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8925"/>
    <s v="AD"/>
    <d v="2020-03-20T00:00:00"/>
    <n v="22020002574"/>
    <s v="2020 06 3321 212"/>
    <n v="500"/>
    <x v="83"/>
    <s v="CONTRATO DE SUMINISTRO DE MATERIAL PARA PINTAR PEQUEÑAS REPARACIONES DE LAS BIBLIOTECAS MUNICIPALES. 1 AÑO.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1"/>
    <s v="212"/>
  </r>
  <r>
    <n v="220200008943"/>
    <s v="AD"/>
    <d v="2020-03-23T00:00:00"/>
    <n v="22020002645"/>
    <s v="2020 06 2315 22613"/>
    <n v="279"/>
    <x v="356"/>
    <s v="CHARLA DEBATE &quot;&quot;CUIDADORAS DE DEMENCIAS&quot;&quot; EL 27 DE FEBRERO EN EL CENTRO MUNICIPAL DE LA IGUALDAD. PLAN DE IGUALDAD. 1 DIA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613"/>
  </r>
  <r>
    <n v="220200010025"/>
    <s v="D"/>
    <d v="2020-03-30T00:00:00"/>
    <n v="22020001543"/>
    <s v="2020 06 3232 212"/>
    <n v="376.95"/>
    <x v="47"/>
    <s v="SUMINISTROS PARA COLEGIOS PÚBLICOS. PLAZO DE EJECUCION 1 DIA."/>
    <s v="300"/>
    <s v="VALDELAFUENTE"/>
    <s v="LEON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1724"/>
    <s v="D"/>
    <d v="2020-02-14T00:00:00"/>
    <n v="22020001543"/>
    <s v="2020 06 3232 212"/>
    <n v="273.69"/>
    <x v="47"/>
    <s v="SUMINISTROS - COLEGIOS PÚBLICOS"/>
    <s v="300"/>
    <s v="VALDELAFUENTE"/>
    <s v="LEON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7703"/>
    <s v="D"/>
    <d v="2020-03-19T00:00:00"/>
    <n v="22020001543"/>
    <s v="2020 06 3232 212"/>
    <n v="235.41"/>
    <x v="47"/>
    <s v="(CP MIGUEL DELIBES/ CP ENTRERRIOS/ CP IGNACIO MARTÍN BARÓ) SUMINISTROS"/>
    <s v="300"/>
    <s v="VALDELAFUENTE"/>
    <s v="LEON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2839"/>
    <s v="D"/>
    <d v="2020-03-02T00:00:00"/>
    <n v="22020001543"/>
    <s v="2020 06 3232 212"/>
    <n v="138.35"/>
    <x v="93"/>
    <s v="RED.TE.AI 130 40 S/S C8 (4 UNIDADES)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1968"/>
    <s v="D"/>
    <d v="2020-02-18T00:00:00"/>
    <n v="22020001543"/>
    <s v="2020 06 3232 212"/>
    <n v="105.39"/>
    <x v="93"/>
    <s v="CIERRAPUERTAS 33AT50 (1)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8960"/>
    <s v="AD"/>
    <d v="2020-03-23T00:00:00"/>
    <n v="22020002218"/>
    <s v="2020 06 2315 22613"/>
    <n v="495"/>
    <x v="357"/>
    <s v="ACTIVIDAD POR EL DÍA DE LA MUJER Y LA NIÑA EN LA CIENCIA &quot;&quot;UN DÍA EN LA VIDA DE ELBA&quot;&quot;. 7 Y 14/02/2020. PLAN DE IGUALDAD."/>
    <s v="220"/>
    <s v="SIMANCAS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613"/>
  </r>
  <r>
    <n v="220200009060"/>
    <s v="AD"/>
    <d v="2020-03-23T00:00:00"/>
    <n v="22020002730"/>
    <s v="2020 06 2315 22613"/>
    <n v="200"/>
    <x v="358"/>
    <s v="TALLERE &quot;&quot;EDUCANDO EN IGUALDAD&quot;&quot; EN EL MES DE FEBRERO EN EL CENTRO MUNICIPAL DE LA IGUALDAD. PLAZO EJECUCIÓN: 4 DÍAS FEBRE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613"/>
  </r>
  <r>
    <n v="220200009061"/>
    <s v="AD"/>
    <d v="2020-03-23T00:00:00"/>
    <n v="22020002731"/>
    <s v="2020 06 2315 22799"/>
    <n v="600"/>
    <x v="283"/>
    <s v="ALQUILER DE SERVICIO TECNICO DE SALA PARA VARIAS ACTIVIDADES DEL SERVICIO DE IGUALDAD, JUVENTUD E INFANCIA. AÑO 2020.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799"/>
  </r>
  <r>
    <n v="220200009064"/>
    <s v="AD"/>
    <d v="2020-03-23T00:00:00"/>
    <n v="22020002776"/>
    <s v="2020 06 3261 22699"/>
    <n v="500"/>
    <x v="25"/>
    <s v="SUMINISTRO DE PAPEL. IMPRESION DE PROGRAMAS, DIPTICOS ...RELACIONADOS CON LA EDUCACION A TRAVÉS DE LA IMPRENTA MUNICIPAL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3261"/>
    <s v="3261. Servicios complementarios de educación"/>
    <s v="22"/>
    <s v="22699"/>
  </r>
  <r>
    <n v="220200009065"/>
    <s v="AD"/>
    <d v="2020-03-23T00:00:00"/>
    <n v="22020002778"/>
    <s v="2020 06 3261 22799"/>
    <n v="499.68"/>
    <x v="359"/>
    <s v="ALQUILER MEDIOS AUDIOVISUALES EVENTO REALIZADO EL 21 DE FEBRERO EN LA PLAZA MAYOR. ACTIVIDAD DE CARNAVAL CON ALUMNOS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3261"/>
    <s v="3261. Servicios complementarios de educación"/>
    <s v="22"/>
    <s v="22799"/>
  </r>
  <r>
    <n v="220200001730"/>
    <s v="D"/>
    <d v="2020-02-14T00:00:00"/>
    <n v="22020001543"/>
    <s v="2020 06 3232 212"/>
    <n v="87.25"/>
    <x v="93"/>
    <s v="CIERRAPUERTAS TELESCO 33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9066"/>
    <s v="AD"/>
    <d v="2020-03-23T00:00:00"/>
    <n v="22020002779"/>
    <s v="2020 06 3261 22699"/>
    <n v="750"/>
    <x v="360"/>
    <s v="REGALOS, RECORDATORIOS QUE ENTREGA LA CONCEJALIA DE EDUCACION A PARTICIPANTES EN LOS EVENTOS QUE ORGANIZA O COLABORA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3261"/>
    <s v="3261. Servicios complementarios de educación"/>
    <s v="22"/>
    <s v="22699"/>
  </r>
  <r>
    <n v="220200001732"/>
    <s v="D"/>
    <d v="2020-02-14T00:00:00"/>
    <n v="22020001543"/>
    <s v="2020 06 3232 212"/>
    <n v="87.25"/>
    <x v="93"/>
    <s v="CIERRAPUERTAS TELESCO 33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1744"/>
    <s v="D"/>
    <d v="2020-02-14T00:00:00"/>
    <n v="22020001543"/>
    <s v="2020 06 3232 212"/>
    <n v="87.25"/>
    <x v="93"/>
    <s v="CIERRA PUERTAS TELESCO 33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3450"/>
    <s v="D"/>
    <d v="2020-03-04T00:00:00"/>
    <n v="22020001543"/>
    <s v="2020 06 3232 212"/>
    <n v="87.25"/>
    <x v="93"/>
    <s v="CIERRAPUERTAS TELESCO 33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9070"/>
    <s v="AD"/>
    <d v="2020-03-23T00:00:00"/>
    <n v="22020002828"/>
    <s v="2020 06 2315 22613"/>
    <n v="968"/>
    <x v="361"/>
    <s v="SERVICIO DE ESPECTACULO DE ILUMINACIÓN DE FACHADA EDIFICIO VIVA POR EL 8 DE MARZO. PLAN DE IGUALDAD. PLAZO: 1 DIA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613"/>
  </r>
  <r>
    <n v="220200009071"/>
    <s v="AD"/>
    <d v="2020-03-23T00:00:00"/>
    <n v="22020002829"/>
    <s v="2020 06 2315 22613"/>
    <n v="1210"/>
    <x v="362"/>
    <s v="ESPECTACULO TEATRAL &quot;&quot;MUJER DE BRONCE Y MIEL&quot;&quot; EN EL CMI POR EL 8 DE MARZO. PLAN DE IGUALDAD. PLAZO EJEC: 1 DIA."/>
    <s v="220"/>
    <s v="PORTILLO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613"/>
  </r>
  <r>
    <n v="220200001972"/>
    <s v="D"/>
    <d v="2020-02-18T00:00:00"/>
    <n v="22020001543"/>
    <s v="2020 06 3232 212"/>
    <n v="34.46"/>
    <x v="93"/>
    <s v="CERRADURA 2241/20 ( 1)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1976"/>
    <s v="D"/>
    <d v="2020-02-18T00:00:00"/>
    <n v="22020001543"/>
    <s v="2020 06 3232 212"/>
    <n v="27.47"/>
    <x v="93"/>
    <s v="CERRADURA MCM 1650-21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10022"/>
    <s v="D"/>
    <d v="2020-03-30T00:00:00"/>
    <n v="22020001543"/>
    <s v="2020 06 3232 212"/>
    <n v="23.67"/>
    <x v="93"/>
    <s v="BURLETE AMIG MOD.2-100 BLANCO (3 UNIDADES). PLAZO EJECUCION 1 DIA.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1734"/>
    <s v="D"/>
    <d v="2020-02-14T00:00:00"/>
    <n v="22020001543"/>
    <s v="2020 06 3232 212"/>
    <n v="22.8"/>
    <x v="93"/>
    <s v="CERRADURA MCM 1301-2-50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1974"/>
    <s v="D"/>
    <d v="2020-02-18T00:00:00"/>
    <n v="22020001543"/>
    <s v="2020 06 3232 212"/>
    <n v="22.8"/>
    <x v="93"/>
    <s v="CERRADURA MCM 1301-2-40 ( 1 UNIDAD )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2841"/>
    <s v="D"/>
    <d v="2020-03-02T00:00:00"/>
    <n v="22020001543"/>
    <s v="2020 06 3232 212"/>
    <n v="13.43"/>
    <x v="93"/>
    <s v="PASADOR ALUMINIO FUERTE 250 (2 UNIDADES)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6857"/>
    <s v="D"/>
    <d v="2020-03-17T00:00:00"/>
    <n v="22020001543"/>
    <s v="2020 06 3232 212"/>
    <n v="11.32"/>
    <x v="93"/>
    <s v="SPRAY PINTURA RAL 6002 / GOLPETE TOVIC 4130 NEGRO (2 UNIDADES)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6851"/>
    <s v="D"/>
    <d v="2020-03-17T00:00:00"/>
    <n v="22020001543"/>
    <s v="2020 06 3232 212"/>
    <n v="9.2200000000000006"/>
    <x v="93"/>
    <s v="TORNILLO 7504N 4,8X45 (200 UNIDADES)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1738"/>
    <s v="D"/>
    <d v="2020-02-14T00:00:00"/>
    <n v="22020001543"/>
    <s v="2020 06 3232 212"/>
    <n v="7.93"/>
    <x v="93"/>
    <s v="MANILLA ALMA 6085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1970"/>
    <s v="D"/>
    <d v="2020-02-18T00:00:00"/>
    <n v="22020001543"/>
    <s v="2020 06 3232 212"/>
    <n v="7.93"/>
    <x v="93"/>
    <s v="MANILLA ALMA 6085 NEGRO ( 1)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2843"/>
    <s v="D"/>
    <d v="2020-03-02T00:00:00"/>
    <n v="22020001544"/>
    <s v="2020 06 3321 212"/>
    <n v="645.05999999999995"/>
    <x v="58"/>
    <s v="SUMINISTRO DE MATERIAL DE ELECTRICIDAD // DESTINO: BIBLIOTECA MARTIN AB.-JOSE Mª LUELMO // BIBLIOTECAS PUBLICAS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321"/>
    <s v="3321. Bibliotecas públicas"/>
    <s v="21"/>
    <s v="212"/>
  </r>
  <r>
    <n v="220200006842"/>
    <s v="D"/>
    <d v="2020-03-17T00:00:00"/>
    <n v="22020001544"/>
    <s v="2020 06 3321 212"/>
    <n v="142.84"/>
    <x v="58"/>
    <s v="LAMPARA PH CDM-T  35W/830 (6 UNIDADES) / TASA ECORAEE (6 UNIDADES) - BIBLIOTECA JOSE Mª LUELMO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321"/>
    <s v="3321. Bibliotecas públicas"/>
    <s v="21"/>
    <s v="212"/>
  </r>
  <r>
    <n v="220200006846"/>
    <s v="D"/>
    <d v="2020-03-17T00:00:00"/>
    <n v="22020001544"/>
    <s v="2020 06 3321 212"/>
    <n v="42.31"/>
    <x v="118"/>
    <s v="BIBLIOTECA LOPEZ GOMEZ SENCILLO (1050X460)"/>
    <s v="300"/>
    <s v="ZARATAN"/>
    <s v="VALLADOLID"/>
    <x v="2"/>
    <s v="PrAbier - Procedimiento Abierto"/>
    <s v="UniC - Único Criterio"/>
    <x v="2"/>
    <x v="0"/>
    <s v="2"/>
    <s v="2. Gastos corrientes en bienes y servicios"/>
    <s v="06"/>
    <x v="7"/>
    <s v="3321"/>
    <s v="3321. Bibliotecas públicas"/>
    <s v="21"/>
    <s v="212"/>
  </r>
  <r>
    <n v="220200010431"/>
    <s v="D"/>
    <d v="2020-03-30T00:00:00"/>
    <n v="22020001574"/>
    <s v="2020 06 3321 629"/>
    <n v="3355.63"/>
    <x v="363"/>
    <s v="DIFERENTES ALBARANES //TOTAL 97 EJEMPLARES // PARA BIBLIOTECAS PUBLICAS // MES MARZO DE 2020 // SE ADJUNTAN ALBARANES"/>
    <s v="300"/>
    <s v="VALLADOLID"/>
    <s v="VALLADOLID"/>
    <x v="2"/>
    <s v="PrAbier - Procedimiento Abierto"/>
    <s v="UniC - Único Criterio"/>
    <x v="2"/>
    <x v="0"/>
    <s v="6"/>
    <s v="6. Inversiones reales"/>
    <s v="06"/>
    <x v="7"/>
    <s v="3321"/>
    <s v="3321. Bibliotecas públicas"/>
    <s v="62"/>
    <s v="629"/>
  </r>
  <r>
    <n v="220200002845"/>
    <s v="D"/>
    <d v="2020-03-02T00:00:00"/>
    <n v="22020001544"/>
    <s v="2020 06 3321 212"/>
    <n v="40.950000000000003"/>
    <x v="364"/>
    <s v="SELLADOR ADHESIVO BLANCO / CINTA ADHESIVA 2C. 25MMX15MT / CINTA ADH 19MMx 1,5MT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321"/>
    <s v="3321. Bibliotecas públicas"/>
    <s v="21"/>
    <s v="212"/>
  </r>
  <r>
    <n v="220200002847"/>
    <s v="D"/>
    <d v="2020-03-02T00:00:00"/>
    <n v="22020001544"/>
    <s v="2020 06 3321 212"/>
    <n v="174.99"/>
    <x v="125"/>
    <s v="COLA EUROPANOL 23:6 KG. / TABLERO CONTR.PINO II/III 18MM // BIBLIOTECA PARQUESOL"/>
    <s v="300"/>
    <s v="VALLADOLID"/>
    <s v="VALLADOLID"/>
    <x v="2"/>
    <s v="PrAbier - Procedimiento Abierto"/>
    <s v="UniC - Único Criterio"/>
    <x v="2"/>
    <x v="0"/>
    <s v="2"/>
    <s v="2. Gastos corrientes en bienes y servicios"/>
    <s v="06"/>
    <x v="7"/>
    <s v="3321"/>
    <s v="3321. Bibliotecas públicas"/>
    <s v="21"/>
    <s v="212"/>
  </r>
  <r>
    <n v="220200002517"/>
    <s v="D"/>
    <d v="2020-02-26T00:00:00"/>
    <n v="22020001544"/>
    <s v="2020 06 3321 212"/>
    <n v="25.79"/>
    <x v="47"/>
    <s v="ORKLI-LLAVE MONOT.UNILINE / ORKLI-RACOR MULTICAPA - BIBLIOTECA LÓPEZ GÓMEZ"/>
    <s v="300"/>
    <s v="VALDELAFUENTE"/>
    <s v="LEON"/>
    <x v="2"/>
    <s v="PrAbier - Procedimiento Abierto"/>
    <s v="UniC - Único Criterio"/>
    <x v="2"/>
    <x v="0"/>
    <s v="2"/>
    <s v="2. Gastos corrientes en bienes y servicios"/>
    <s v="06"/>
    <x v="7"/>
    <s v="3321"/>
    <s v="3321. Bibliotecas públicas"/>
    <s v="21"/>
    <s v="212"/>
  </r>
  <r>
    <n v="220200010435"/>
    <s v="D"/>
    <d v="2020-03-30T00:00:00"/>
    <n v="22020001544"/>
    <s v="2020 06 3321 212"/>
    <n v="7.03"/>
    <x v="47"/>
    <s v="BIBLIOTECA LOPEZ GOMEZ: JUEGO TORNILLOS WC INOX/ MASILLA POLIMERO TOT-MS 35 BLANCO"/>
    <s v="300"/>
    <s v="VALDELAFUENTE"/>
    <s v="LEON"/>
    <x v="2"/>
    <s v="PrAbier - Procedimiento Abierto"/>
    <s v="UniC - Único Criterio"/>
    <x v="2"/>
    <x v="0"/>
    <s v="2"/>
    <s v="2. Gastos corrientes en bienes y servicios"/>
    <s v="06"/>
    <x v="7"/>
    <s v="3321"/>
    <s v="3321. Bibliotecas públicas"/>
    <s v="21"/>
    <s v="212"/>
  </r>
  <r>
    <n v="220200002821"/>
    <s v="D"/>
    <d v="2020-03-02T00:00:00"/>
    <n v="22020001543"/>
    <s v="2020 06 3232 212"/>
    <n v="159.59"/>
    <x v="348"/>
    <s v="ALB: 20-201435 - C.P.ROSA CHACEL // SUMINISTROS PARA EDUCACIÓN"/>
    <s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2825"/>
    <s v="D"/>
    <d v="2020-03-02T00:00:00"/>
    <n v="22020001543"/>
    <s v="2020 06 3232 212"/>
    <n v="141.16"/>
    <x v="348"/>
    <s v="ALB: 20-201165 - CP ROSA CHACEL // SUMINISTROS PARA EDUCACIÓN"/>
    <s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199000731"/>
    <s v="AD"/>
    <d v="2020-01-02T00:00:00"/>
    <n v="22020001110"/>
    <s v="2020 06 3231 213"/>
    <n v="14737.8"/>
    <x v="365"/>
    <s v="SE 88/2019 ADJUDICACION CONTRATO MENOR DE CONSERVACIONY MANTENIMIENTO DE ESCUELAS INFANTILES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3231"/>
    <s v="3231. Escuelas infantiles"/>
    <s v="21"/>
    <s v="213"/>
  </r>
  <r>
    <n v="220200009892"/>
    <s v="AD"/>
    <d v="2020-03-28T00:00:00"/>
    <n v="22020002972"/>
    <s v="2020 06 3321 22001"/>
    <n v="256.51"/>
    <x v="366"/>
    <s v="SUMINISTRO DE REVISTAS &quot;&quot;Y AHORA QUE&quot;&quot; PARA LAS BIBLIOTECAS MUNICIPALES. AÑO 2020"/>
    <s v="220"/>
    <s v="MADRID"/>
    <s v="MADR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9893"/>
    <s v="AD"/>
    <d v="2020-03-28T00:00:00"/>
    <n v="22020002973"/>
    <s v="2020 06 3321 22699"/>
    <n v="300"/>
    <x v="22"/>
    <s v="TRABAJOS DE IMPRESIÓN Y SUMINISTRO DE PAPEL PARA LA IMPRENTA CON DESTINO A LAS BILIOTECAS MUNICIPALES 1 AÑO."/>
    <s v="220"/>
    <s v="VALLADOLID"/>
    <s v="VALLADOL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699"/>
  </r>
  <r>
    <n v="220200009894"/>
    <s v="AD"/>
    <d v="2020-03-28T00:00:00"/>
    <n v="22020002974"/>
    <s v="2020 06 3321 22001"/>
    <n v="355.5"/>
    <x v="367"/>
    <s v="SUMINISTRO DE REVISTA &quot;&quot;SPORT-LIFE&quot;&quot; PARA LAS BIBLIOTECAS MUNICIPALES. 1 AÑO"/>
    <s v="220"/>
    <s v="MADRID"/>
    <s v="MADR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2827"/>
    <s v="D"/>
    <d v="2020-03-02T00:00:00"/>
    <n v="22020001543"/>
    <s v="2020 06 3232 212"/>
    <n v="120.17"/>
    <x v="348"/>
    <s v="ALB: 20-201151 - CP ROSA CHACEL // SUMINISTROS PARA EDUCACIÓN"/>
    <s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2819"/>
    <s v="D"/>
    <d v="2020-03-02T00:00:00"/>
    <n v="22020001543"/>
    <s v="2020 06 3232 212"/>
    <n v="113.55"/>
    <x v="125"/>
    <s v="TABLERO CONTR.PINO II/III 18MM (6,25 UNIDADES)  / CORTES (16 UNIDADES) // F/VF20/309.1"/>
    <s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7"/>
    <s v="3232"/>
    <s v="3232. Conservación y mantenimiento centros educación infantil y primaria"/>
    <s v="21"/>
    <s v="212"/>
  </r>
  <r>
    <n v="220200009900"/>
    <s v="AD"/>
    <d v="2020-03-28T00:00:00"/>
    <n v="22020002971"/>
    <s v="2020 06 3321 22001"/>
    <n v="2332.11"/>
    <x v="368"/>
    <s v="SUMINISTRO DE REVISTAS &quot;&quot;COMPRA MAESTRA&quot;&quot; Y &quot;&quot;SALUD CENTRO&quot;&quot; PARA LAS BIBLIOTECAS MUNICIPALES. AÑO 2020"/>
    <s v="220"/>
    <s v="MADRID"/>
    <s v="MADRID"/>
    <x v="2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001"/>
  </r>
  <r>
    <n v="220200009901"/>
    <s v="AD"/>
    <d v="2020-03-28T00:00:00"/>
    <n v="22020002990"/>
    <s v="2020 06 2315 22613"/>
    <n v="170"/>
    <x v="369"/>
    <s v="TALLER &quot;&quot;LAS APPS DE CITAS Y EL SEXTING&quot;&quot; EL 11 DE MARZO EN EL CENTRO MUNICIPAL DE LA IGUALDAD. PLAZO EJECUCIÓN: 1DÍA.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613"/>
  </r>
  <r>
    <n v="220200009902"/>
    <s v="AD"/>
    <d v="2020-03-28T00:00:00"/>
    <n v="22020002992"/>
    <s v="2020 06 3321 22799"/>
    <n v="1500"/>
    <x v="147"/>
    <s v="DISEÑO Y MAQUETACIÓN DE DIVERSOS CARTELES PARA LAS ACTIVIDADES PROGRAMADAS POR LAS BIBLIOTECAS MUNICIPALES. AÑO 2020.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3321"/>
    <s v="3321. Bibliotecas públicas"/>
    <s v="22"/>
    <s v="22799"/>
  </r>
  <r>
    <n v="220200010373"/>
    <s v="AD/"/>
    <d v="2020-03-30T00:00:00"/>
    <n v="22020002645"/>
    <s v="2020 06 2315 22613"/>
    <n v="-279"/>
    <x v="356"/>
    <s v="CHARLA DEBATE &quot;&quot;CUIDADORAS DE DEMENCIAS&quot;&quot; EL 27 DE FEBRERO EN EL CENTRO MUNICIPAL DE LA IGUALDAD. PLAN DE IGUALDAD. 1 DIA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2315"/>
    <s v="2315. Políticas de Igualdad e infancia"/>
    <s v="22"/>
    <s v="22613"/>
  </r>
  <r>
    <n v="220200010433"/>
    <s v="D"/>
    <d v="2020-03-30T00:00:00"/>
    <n v="22020001574"/>
    <s v="2020 06 3321 629"/>
    <n v="2034.34"/>
    <x v="370"/>
    <s v="LIBROS VARIOS PARA BIBLIOTECAS MUNICIPALES"/>
    <s v="300"/>
    <s v="BARCELONA"/>
    <s v="BARCELONA"/>
    <x v="2"/>
    <s v="PrAbier - Procedimiento Abierto"/>
    <s v="UniC - Único Criterio"/>
    <x v="2"/>
    <x v="0"/>
    <s v="6"/>
    <s v="6. Inversiones reales"/>
    <s v="06"/>
    <x v="7"/>
    <s v="3321"/>
    <s v="3321. Bibliotecas públicas"/>
    <s v="62"/>
    <s v="629"/>
  </r>
  <r>
    <n v="220200001647"/>
    <s v="D"/>
    <d v="2020-02-14T00:00:00"/>
    <n v="22020001574"/>
    <s v="2020 06 3321 629"/>
    <n v="1298.32"/>
    <x v="370"/>
    <s v="DIFERENTES TÍTULOS LIBROS PARA Centro de Bibliotecas Municipales de Valladolid// DICIEMBRE 19."/>
    <s v="300"/>
    <s v="BARCELONA"/>
    <s v="BARCELONA"/>
    <x v="2"/>
    <s v="PrAbier - Procedimiento Abierto"/>
    <s v="MultiC - MultiCriterio"/>
    <x v="2"/>
    <x v="0"/>
    <s v="6"/>
    <s v="6. Inversiones reales"/>
    <s v="06"/>
    <x v="7"/>
    <s v="3321"/>
    <s v="3321. Bibliotecas públicas"/>
    <s v="62"/>
    <s v="629"/>
  </r>
  <r>
    <n v="220200009035"/>
    <s v="D"/>
    <d v="2020-03-23T00:00:00"/>
    <n v="22020001574"/>
    <s v="2020 06 3321 629"/>
    <n v="875.97"/>
    <x v="370"/>
    <s v="LIBROS VARIOS PARA BIBLIOTECAS MUNICIPALES. ENVIO FEBRERO"/>
    <s v="300"/>
    <s v="BARCELONA"/>
    <s v="BARCELONA"/>
    <x v="2"/>
    <s v="PrAbier - Procedimiento Abierto"/>
    <s v="UniC - Único Criterio"/>
    <x v="2"/>
    <x v="0"/>
    <s v="6"/>
    <s v="6. Inversiones reales"/>
    <s v="06"/>
    <x v="7"/>
    <s v="3321"/>
    <s v="3321. Bibliotecas públicas"/>
    <s v="62"/>
    <s v="629"/>
  </r>
  <r>
    <n v="220200001645"/>
    <s v="D"/>
    <d v="2020-02-14T00:00:00"/>
    <n v="22020001574"/>
    <s v="2020 06 3321 629"/>
    <n v="316.82"/>
    <x v="370"/>
    <s v="DIFERENTES TÍTULOS LIBROS PARA Centro de Bibliotecas Municipales de Valladolid.// DICIEMBRE 19."/>
    <s v="300"/>
    <s v="BARCELONA"/>
    <s v="BARCELONA"/>
    <x v="2"/>
    <s v="PrAbier - Procedimiento Abierto"/>
    <s v="MultiC - MultiCriterio"/>
    <x v="2"/>
    <x v="0"/>
    <s v="6"/>
    <s v="6. Inversiones reales"/>
    <s v="06"/>
    <x v="7"/>
    <s v="3321"/>
    <s v="3321. Bibliotecas públicas"/>
    <s v="62"/>
    <s v="629"/>
  </r>
  <r>
    <n v="220200001917"/>
    <s v="D"/>
    <d v="2020-02-18T00:00:00"/>
    <n v="22020001574"/>
    <s v="2020 06 3321 629"/>
    <n v="250.48"/>
    <x v="370"/>
    <s v="EL ÁNGEL / FIN DE CURSO EN EL PARAISO / TERRA ALTA / UN PERFECTO CABALLERO"/>
    <s v="300"/>
    <s v="BARCELONA"/>
    <s v="BARCELONA"/>
    <x v="2"/>
    <s v="PrAbier - Procedimiento Abierto"/>
    <s v="UniC - Único Criterio"/>
    <x v="2"/>
    <x v="0"/>
    <s v="6"/>
    <s v="6. Inversiones reales"/>
    <s v="06"/>
    <x v="7"/>
    <s v="3321"/>
    <s v="3321. Bibliotecas públicas"/>
    <s v="62"/>
    <s v="629"/>
  </r>
  <r>
    <n v="220200001915"/>
    <s v="D"/>
    <d v="2020-02-18T00:00:00"/>
    <n v="22020001574"/>
    <s v="2020 06 3321 629"/>
    <n v="87.31"/>
    <x v="370"/>
    <s v="CÓMO ENTRENAR A TU DRAGÓN 3 (5 UNIDADES)"/>
    <s v="300"/>
    <s v="BARCELONA"/>
    <s v="BARCELONA"/>
    <x v="2"/>
    <s v="PrAbier - Procedimiento Abierto"/>
    <s v="UniC - Único Criterio"/>
    <x v="2"/>
    <x v="0"/>
    <s v="6"/>
    <s v="6. Inversiones reales"/>
    <s v="06"/>
    <x v="7"/>
    <s v="3321"/>
    <s v="3321. Bibliotecas públicas"/>
    <s v="62"/>
    <s v="629"/>
  </r>
  <r>
    <n v="220200009033"/>
    <s v="D"/>
    <d v="2020-03-23T00:00:00"/>
    <n v="22020001574"/>
    <s v="2020 06 3321 629"/>
    <n v="32.19"/>
    <x v="370"/>
    <s v="ANNABELLE VUELVE A CASA (Centro de Bibliotecas Municipales de Valladolid - Monasterio de San Benito"/>
    <s v="300"/>
    <s v="BARCELONA"/>
    <s v="BARCELONA"/>
    <x v="2"/>
    <s v="PrAbier - Procedimiento Abierto"/>
    <s v="UniC - Único Criterio"/>
    <x v="2"/>
    <x v="0"/>
    <s v="6"/>
    <s v="6. Inversiones reales"/>
    <s v="06"/>
    <x v="7"/>
    <s v="3321"/>
    <s v="3321. Bibliotecas públicas"/>
    <s v="62"/>
    <s v="629"/>
  </r>
  <r>
    <n v="220200007301"/>
    <s v="D"/>
    <d v="2020-03-18T00:00:00"/>
    <n v="22020001542"/>
    <s v="2020 06 3231 212"/>
    <n v="48.12"/>
    <x v="47"/>
    <s v="(ESCUELA INFANTIL MAFALDA Y GUILLE) MONOMANDO LAVABO VICTORIA PLUS CR/ VALVULA ESCUADRA ALARG"/>
    <s v="300"/>
    <s v="VALDELAFUENTE"/>
    <s v="LEON"/>
    <x v="2"/>
    <s v="PrAbier - Procedimiento Abierto"/>
    <s v="MultiC - MultiCriterio"/>
    <x v="2"/>
    <x v="0"/>
    <s v="2"/>
    <s v="2. Gastos corrientes en bienes y servicios"/>
    <s v="06"/>
    <x v="7"/>
    <s v="3231"/>
    <s v="3231. Escuelas infantiles"/>
    <s v="21"/>
    <s v="212"/>
  </r>
  <r>
    <n v="220200002817"/>
    <s v="D"/>
    <d v="2020-03-02T00:00:00"/>
    <n v="22020001542"/>
    <s v="2020 06 3231 212"/>
    <n v="45.3"/>
    <x v="93"/>
    <s v="TOPE PUERTA RETENEDOR 1057 INOX (3 UNIDADES) E.I.M. EL GLOBO"/>
    <s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7"/>
    <s v="3231"/>
    <s v="3231. Escuelas infantiles"/>
    <s v="21"/>
    <s v="212"/>
  </r>
  <r>
    <n v="220200007299"/>
    <s v="D"/>
    <d v="2020-03-18T00:00:00"/>
    <n v="22020001542"/>
    <s v="2020 06 3231 212"/>
    <n v="44.65"/>
    <x v="81"/>
    <s v="PLAFON DETECTOR EFILUX PIR 15W LED TECHO (2 UNIDADES) E.I. MAFALDA Y GUILLE"/>
    <s v="300"/>
    <s v="BARCELONA"/>
    <s v="BARCELONA"/>
    <x v="2"/>
    <s v="PrAbier - Procedimiento Abierto"/>
    <s v="MultiC - MultiCriterio"/>
    <x v="2"/>
    <x v="0"/>
    <s v="2"/>
    <s v="2. Gastos corrientes en bienes y servicios"/>
    <s v="06"/>
    <x v="7"/>
    <s v="3231"/>
    <s v="3231. Escuelas infantiles"/>
    <s v="21"/>
    <s v="212"/>
  </r>
  <r>
    <n v="220200010536"/>
    <s v="AD"/>
    <d v="2020-03-31T00:00:00"/>
    <n v="22020002926"/>
    <s v="2020 06 3261 22799"/>
    <n v="7260"/>
    <x v="371"/>
    <s v="CONTRATO DE TRASLADO DE ALUMNOS A EVENTOS EDUCATIVOS ORGANIZADOS O EN LOS QUE PARTICIPE LA CONCEJALIA DE EDUCACION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3261"/>
    <s v="3261. Servicios complementarios de educación"/>
    <s v="22"/>
    <s v="22799"/>
  </r>
  <r>
    <n v="220200002815"/>
    <s v="D"/>
    <d v="2020-03-02T00:00:00"/>
    <n v="22020001542"/>
    <s v="2020 06 3231 212"/>
    <n v="9.1999999999999993"/>
    <x v="93"/>
    <s v="CERRADURA AGA 135C40 E.I.M. LA COMETA"/>
    <s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7"/>
    <s v="3231"/>
    <s v="3231. Escuelas infantiles"/>
    <s v="21"/>
    <s v="212"/>
  </r>
  <r>
    <n v="220199000475"/>
    <s v="AD"/>
    <d v="2020-01-02T00:00:00"/>
    <n v="22020000792"/>
    <s v="2020 06 3261 22799"/>
    <n v="4320"/>
    <x v="372"/>
    <s v="SE 29/2019 CONTRATO DE GESTIÓN DE TALLERES DE CIENCIA SOSTENIBLE 2019/2020 (PERIODO ENERO A JUNIO 2020)"/>
    <s v="220"/>
    <s v="VALLADOLID"/>
    <s v="VALLADOLID"/>
    <x v="0"/>
    <s v="AdDirec - Adjudicación Directa"/>
    <s v="SinC - Sin Criterio"/>
    <x v="1"/>
    <x v="0"/>
    <s v="2"/>
    <s v="2. Gastos corrientes en bienes y servicios"/>
    <s v="06"/>
    <x v="7"/>
    <s v="3261"/>
    <s v="3261. Servicios complementarios de educación"/>
    <s v="22"/>
    <s v="22799"/>
  </r>
  <r>
    <n v="220200002267"/>
    <s v="AD"/>
    <d v="2020-02-24T00:00:00"/>
    <n v="22020001818"/>
    <s v="2020 07 1623 22700"/>
    <n v="4889600"/>
    <x v="373"/>
    <s v="APROBACION GASTO EXPLOTACION PLANTA DE TRATAMIENTOS DE RESIDUOS PARA EL AÑO 2020."/>
    <s v="220"/>
    <s v="VALLADOLID"/>
    <s v="VALLADOLID"/>
    <x v="0"/>
    <s v="PrAbier - Procedimiento Abierto"/>
    <s v="MultiC - MultiCriterio"/>
    <x v="0"/>
    <x v="0"/>
    <s v="2"/>
    <s v="2. Gastos corrientes en bienes y servicios"/>
    <s v="07"/>
    <x v="8"/>
    <s v="1623"/>
    <s v="1623. Tratamiento de residuos"/>
    <s v="22"/>
    <s v="22700"/>
  </r>
  <r>
    <n v="220199000342"/>
    <s v="AD"/>
    <d v="2020-01-02T00:00:00"/>
    <n v="22020000724"/>
    <s v="2020 07 1711 610"/>
    <n v="1888150.29"/>
    <x v="374"/>
    <s v="CONTRATO CONSERVACIÓN Y MEJORA INFRAESTRUCTURAS VERDES ZONAS SUR Y ESTE DE LA CIUDAD, LOTE 1."/>
    <s v="220"/>
    <s v="ALCOBENDAS"/>
    <s v="MADRID"/>
    <x v="0"/>
    <s v="PrAbier - Procedimiento Abierto"/>
    <s v="MultiC - MultiCriterio"/>
    <x v="0"/>
    <x v="0"/>
    <s v="6"/>
    <s v="6. Inversiones reales"/>
    <s v="07"/>
    <x v="8"/>
    <s v="1711"/>
    <s v="1711. Parques y jardines"/>
    <s v="61"/>
    <s v="610"/>
  </r>
  <r>
    <n v="220199000344"/>
    <s v="AD"/>
    <d v="2020-01-02T00:00:00"/>
    <n v="22020000725"/>
    <s v="2020 07 1711 22799"/>
    <n v="475219.87"/>
    <x v="374"/>
    <s v="CONTRATO CONSERVACION Y MEJORA DE INFRAESTRUCTURAS VERDES DE LAS ZONAS SUR Y ESTE DE LA CIUDAD, LOTE 1."/>
    <s v="220"/>
    <s v="ALCOBENDAS"/>
    <s v="MADRID"/>
    <x v="0"/>
    <s v="PrAbier - Procedimiento Abierto"/>
    <s v="MultiC - MultiCriterio"/>
    <x v="0"/>
    <x v="0"/>
    <s v="2"/>
    <s v="2. Gastos corrientes en bienes y servicios"/>
    <s v="07"/>
    <x v="8"/>
    <s v="1711"/>
    <s v="1711. Parques y jardines"/>
    <s v="22"/>
    <s v="22799"/>
  </r>
  <r>
    <n v="220199000772"/>
    <s v="AD"/>
    <d v="2020-01-02T00:00:00"/>
    <n v="22020000991"/>
    <s v="2020 07 1711 22100"/>
    <n v="350000"/>
    <x v="18"/>
    <s v="CONTRATO DE SUMNISTRO DE ENERGIA ELECTRICA A PARQUES Y JARDINES."/>
    <s v="220"/>
    <s v="BILBAO"/>
    <s v="BILBAO"/>
    <x v="2"/>
    <s v="PrAbier - Procedimiento Abierto"/>
    <s v="MultiC - MultiCriterio"/>
    <x v="0"/>
    <x v="0"/>
    <s v="2"/>
    <s v="2. Gastos corrientes en bienes y servicios"/>
    <s v="07"/>
    <x v="8"/>
    <s v="1711"/>
    <s v="1711. Parques y jardines"/>
    <s v="22"/>
    <s v="22100"/>
  </r>
  <r>
    <n v="220200004833"/>
    <s v="AD"/>
    <d v="2020-03-10T00:00:00"/>
    <n v="22020002394"/>
    <s v="2020 07 1721 633"/>
    <n v="344471.2"/>
    <x v="375"/>
    <s v="MANTENIMIENTO INTEGRAL DE LA RED DE CONTROLDE LA CONTAMINACIÓN ATMOSFÉRICA AÑO 2020"/>
    <s v="220"/>
    <s v="LLANERA"/>
    <s v="ASTURIAS"/>
    <x v="0"/>
    <s v="PrAbier - Procedimiento Abierto"/>
    <s v="MultiC - MultiCriterio"/>
    <x v="0"/>
    <x v="0"/>
    <s v="6"/>
    <s v="6. Inversiones reales"/>
    <s v="07"/>
    <x v="8"/>
    <s v="1721"/>
    <s v="1721. Protección del medio ambiente"/>
    <s v="63"/>
    <s v="633"/>
  </r>
  <r>
    <n v="220189000475"/>
    <s v="AD"/>
    <d v="2020-01-02T00:00:00"/>
    <n v="22020000504"/>
    <s v="2020 07 1711 610"/>
    <n v="304625.55"/>
    <x v="376"/>
    <s v="COMPLEMENTARIO MANTENIMIENTO PARQUES Y JARDINES ZONA NORTE, REDISTRIBUCION CANTIDADES."/>
    <s v="220"/>
    <s v="MADRID"/>
    <s v="MADRID"/>
    <x v="0"/>
    <s v="PrAbier - Procedimiento Abierto"/>
    <s v="MultiC - MultiCriterio"/>
    <x v="0"/>
    <x v="0"/>
    <s v="6"/>
    <s v="6. Inversiones reales"/>
    <s v="07"/>
    <x v="8"/>
    <s v="1711"/>
    <s v="1711. Parques y jardines"/>
    <s v="61"/>
    <s v="610"/>
  </r>
  <r>
    <n v="220199000341"/>
    <s v="AD"/>
    <d v="2020-01-02T00:00:00"/>
    <n v="22020000723"/>
    <s v="2020 07 1711 610"/>
    <n v="250000"/>
    <x v="377"/>
    <s v="CONTRATO CONSERVACIÓN Y MEJORA INFRAESTRUCTURAS VERDES,  ZONAS SUR Y ESTE DE LA CIUDAD, LOTE 2."/>
    <s v="220"/>
    <s v="VALLADOLID"/>
    <s v="VALLADOLID"/>
    <x v="0"/>
    <s v="PrAbier - Procedimiento Abierto"/>
    <s v="MultiC - MultiCriterio"/>
    <x v="0"/>
    <x v="0"/>
    <s v="6"/>
    <s v="6. Inversiones reales"/>
    <s v="07"/>
    <x v="8"/>
    <s v="1711"/>
    <s v="1711. Parques y jardines"/>
    <s v="61"/>
    <s v="610"/>
  </r>
  <r>
    <n v="220189000478"/>
    <s v="AD"/>
    <d v="2020-01-02T00:00:00"/>
    <n v="22020000674"/>
    <s v="2020 07 1711 610"/>
    <n v="235623.17"/>
    <x v="176"/>
    <s v="COMPLEMENTARIO MANTENIMIENTO PARQUES Y JARDINES ZONA CENTRO, REDISTRIBUCION CANTIDADES."/>
    <s v="220"/>
    <s v="VALLADOLID"/>
    <s v="VALLADOLID"/>
    <x v="0"/>
    <s v="PrAbier - Procedimiento Abierto"/>
    <s v="MultiC - MultiCriterio"/>
    <x v="0"/>
    <x v="0"/>
    <s v="6"/>
    <s v="6. Inversiones reales"/>
    <s v="07"/>
    <x v="8"/>
    <s v="1711"/>
    <s v="1711. Parques y jardines"/>
    <s v="61"/>
    <s v="610"/>
  </r>
  <r>
    <n v="220189000266"/>
    <s v="AD"/>
    <d v="2020-01-02T00:00:00"/>
    <n v="22020000676"/>
    <s v="2020 07 1711 610"/>
    <n v="203083.41"/>
    <x v="376"/>
    <s v="CONSERVACION Y MEJORA DE PARQUES Y JARDINES ZONAS CENTRO Y NORTE DE LA CIUDAD, LOTE 2 (NORTE)"/>
    <s v="220"/>
    <s v="MADRID"/>
    <s v="MADRID"/>
    <x v="0"/>
    <s v="PrAbier - Procedimiento Abierto"/>
    <s v="MultiC - MultiCriterio"/>
    <x v="0"/>
    <x v="0"/>
    <s v="6"/>
    <s v="6. Inversiones reales"/>
    <s v="07"/>
    <x v="8"/>
    <s v="1711"/>
    <s v="1711. Parques y jardines"/>
    <s v="61"/>
    <s v="610"/>
  </r>
  <r>
    <n v="220189000265"/>
    <s v="AD"/>
    <d v="2020-01-02T00:00:00"/>
    <n v="22020000675"/>
    <s v="2020 07 1711 610"/>
    <n v="194792.32000000001"/>
    <x v="176"/>
    <s v="CONSERVACION Y MEJORA DE PARQUES Y JARDINES ZONAS CENTRO Y NORTE DE LA CIUDAD, LOTE 1 (CENTRO)"/>
    <s v="220"/>
    <s v="VALLADOLID"/>
    <s v="VALLADOLID"/>
    <x v="0"/>
    <s v="PrAbier - Procedimiento Abierto"/>
    <s v="MultiC - MultiCriterio"/>
    <x v="0"/>
    <x v="0"/>
    <s v="6"/>
    <s v="6. Inversiones reales"/>
    <s v="07"/>
    <x v="8"/>
    <s v="1711"/>
    <s v="1711. Parques y jardines"/>
    <s v="61"/>
    <s v="610"/>
  </r>
  <r>
    <n v="220199000446"/>
    <s v="AD"/>
    <d v="2020-01-02T00:00:00"/>
    <n v="22020000745"/>
    <s v="2020 07 1711 619"/>
    <n v="189749.58"/>
    <x v="378"/>
    <s v="PRORROGA CONTRATO MANTENIMIENTO MOBILIARIO URBANO, ENERO-NOVIEMBRE 2020."/>
    <s v="220"/>
    <s v="MADRID"/>
    <s v="MADRID"/>
    <x v="0"/>
    <s v="PrAbier - Procedimiento Abierto"/>
    <s v="MultiC - MultiCriterio"/>
    <x v="0"/>
    <x v="0"/>
    <s v="6"/>
    <s v="6. Inversiones reales"/>
    <s v="07"/>
    <x v="8"/>
    <s v="1711"/>
    <s v="1711. Parques y jardines"/>
    <s v="61"/>
    <s v="619"/>
  </r>
  <r>
    <n v="220199000447"/>
    <s v="AD"/>
    <d v="2020-01-02T00:00:00"/>
    <n v="22020000746"/>
    <s v="2020 07 1711 619"/>
    <n v="179726.04"/>
    <x v="288"/>
    <s v="PRORROGA CONTRATO MANTENIMIENTO AREAS DE JUEGOS INFANTILES, ENERO-NOVIEMBRE 2020."/>
    <s v="220"/>
    <s v="VALLADOLID"/>
    <s v="VALLADOLID"/>
    <x v="0"/>
    <s v="PrAbier - Procedimiento Abierto"/>
    <s v="MultiC - MultiCriterio"/>
    <x v="0"/>
    <x v="0"/>
    <s v="6"/>
    <s v="6. Inversiones reales"/>
    <s v="07"/>
    <x v="8"/>
    <s v="1711"/>
    <s v="1711. Parques y jardines"/>
    <s v="61"/>
    <s v="619"/>
  </r>
  <r>
    <n v="220199000452"/>
    <s v="AD"/>
    <d v="2020-01-02T00:00:00"/>
    <n v="22020000750"/>
    <s v="2020 07 1711 619"/>
    <n v="173236.96"/>
    <x v="379"/>
    <s v="PRORROGA CONTRATO MANTENIMIENTO FUENTES PUBLICAS ORNAMENTALES, ENERO-NOVIEMBRE 2020."/>
    <s v="220"/>
    <s v="VALLADOLID (POLIGONO SAN CRISTOBAL)"/>
    <s v="VALLADOLID"/>
    <x v="0"/>
    <s v="PrAbier - Procedimiento Abierto"/>
    <s v="MultiC - MultiCriterio"/>
    <x v="0"/>
    <x v="0"/>
    <s v="6"/>
    <s v="6. Inversiones reales"/>
    <s v="07"/>
    <x v="8"/>
    <s v="1711"/>
    <s v="1711. Parques y jardines"/>
    <s v="61"/>
    <s v="619"/>
  </r>
  <r>
    <n v="220190058603"/>
    <s v="AD"/>
    <d v="2020-03-18T00:00:00"/>
    <n v="22019006153"/>
    <s v="2020 07 1721 633"/>
    <n v="107190.88"/>
    <x v="375"/>
    <s v="SUMINISTRO DE EQUIPOS DE MONITORIZACIÓN DE NOX Y ORDENADORES PORTÁTILES CONVERTIBLES PARA LA RCCAVA LOTE 1"/>
    <s v="220"/>
    <s v="LLANERA"/>
    <s v="ASTURIAS"/>
    <x v="2"/>
    <s v="PrAbier - Procedimiento Abierto"/>
    <s v="MultiC - MultiCriterio"/>
    <x v="0"/>
    <x v="0"/>
    <s v="6"/>
    <s v="6. Inversiones reales"/>
    <s v="07"/>
    <x v="8"/>
    <s v="1721"/>
    <s v="1721. Protección del medio ambiente"/>
    <s v="63"/>
    <s v="633"/>
  </r>
  <r>
    <n v="220200001638"/>
    <s v="ADO"/>
    <d v="2020-02-14T00:00:00"/>
    <n v="22020001455"/>
    <s v="2020 07 1711 214"/>
    <n v="18.149999999999999"/>
    <x v="380"/>
    <s v="REPARACION DE NEUMATICOS. Plazo ejec. 1 día."/>
    <s v="240"/>
    <s v="VALLADOLID"/>
    <s v="VALLADOLID"/>
    <x v="0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1"/>
    <s v="214"/>
  </r>
  <r>
    <n v="220200001639"/>
    <s v="ADO"/>
    <d v="2020-02-14T00:00:00"/>
    <n v="22020001478"/>
    <s v="2020 07 1711 213"/>
    <n v="133.66999999999999"/>
    <x v="381"/>
    <s v="REPARACION DE MAQUINARIA CON DESPLAZAMIENTO. Plazo ejec. 1 día."/>
    <s v="240"/>
    <s v="CABEZÓN DE PISUERGA"/>
    <s v="VALLADOLID"/>
    <x v="0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1"/>
    <s v="213"/>
  </r>
  <r>
    <n v="220200002787"/>
    <s v="ADO"/>
    <d v="2020-03-02T00:00:00"/>
    <n v="22020001133"/>
    <s v="2020 07 1721 223"/>
    <n v="67.08"/>
    <x v="382"/>
    <s v="2019-12-03 VAD MAD SEUR 24 ESTANDAR // 2019-12-11 VAD OVI SEUR 24 ESTANDAR"/>
    <s v="240"/>
    <s v="VALLADOLID"/>
    <s v="VALLADOLID"/>
    <x v="1"/>
    <s v="AdDirec - Adjudicación Directa"/>
    <s v="SinC - Sin Criterio"/>
    <x v="1"/>
    <x v="0"/>
    <s v="2"/>
    <s v="2. Gastos corrientes en bienes y servicios"/>
    <s v="07"/>
    <x v="8"/>
    <s v="1721"/>
    <s v="1721. Protección del medio ambiente"/>
    <s v="22"/>
    <s v="223"/>
  </r>
  <r>
    <n v="220200002802"/>
    <s v="ADO"/>
    <d v="2020-03-02T00:00:00"/>
    <n v="22020002087"/>
    <s v="2020 07 1711 22799"/>
    <n v="1315.95"/>
    <x v="373"/>
    <s v="RECOGIDA DE RESIDUOS VEGETALES, DICIEMBRE/19."/>
    <s v="240"/>
    <s v="VALLADOLID"/>
    <s v="VALLADOLID"/>
    <x v="1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2"/>
    <s v="22799"/>
  </r>
  <r>
    <n v="220200002808"/>
    <s v="ADO"/>
    <d v="2020-03-02T00:00:00"/>
    <n v="22020002090"/>
    <s v="2020 07 1711 22799"/>
    <n v="553.45000000000005"/>
    <x v="383"/>
    <s v="TRABAJOS EN CHAPA GALVANIZADA."/>
    <s v="240"/>
    <s v="LA CISTERNIGA"/>
    <s v="VALLADOLID"/>
    <x v="0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2"/>
    <s v="22799"/>
  </r>
  <r>
    <n v="220200003086"/>
    <s v="AD"/>
    <d v="2020-03-03T00:00:00"/>
    <n v="22020001865"/>
    <s v="2020 07 1701 22699"/>
    <n v="924"/>
    <x v="32"/>
    <s v="CONTRATO RECICLADO DE PAPEL EN CASA DEL BARCO Y EDIFICIO ANEXO 2020. 01.01 - 31.02.2020."/>
    <s v="220"/>
    <s v="VALLADOLID"/>
    <s v="VALLADOLID"/>
    <x v="0"/>
    <s v="AdDirec - Adjudicación Directa"/>
    <s v="SinC - Sin Criterio"/>
    <x v="1"/>
    <x v="0"/>
    <s v="2"/>
    <s v="2. Gastos corrientes en bienes y servicios"/>
    <s v="07"/>
    <x v="8"/>
    <s v="1701"/>
    <s v="1701. Dirección del área de medio ambiente"/>
    <s v="22"/>
    <s v="22699"/>
  </r>
  <r>
    <n v="220200003283"/>
    <s v="ADO"/>
    <d v="2020-03-04T00:00:00"/>
    <n v="22020002089"/>
    <s v="2020 07 1711 22799"/>
    <n v="2312.19"/>
    <x v="373"/>
    <s v="RECOGIDA DE RESIDUOS VEGETALES, ENERO."/>
    <s v="240"/>
    <s v="VALLADOLID"/>
    <s v="VALLADOLID"/>
    <x v="1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2"/>
    <s v="22799"/>
  </r>
  <r>
    <n v="220189000476"/>
    <s v="AD"/>
    <d v="2020-01-02T00:00:00"/>
    <n v="22020000070"/>
    <s v="2020 07 1711 22799"/>
    <n v="60531.360000000001"/>
    <x v="376"/>
    <s v="COMPLEMENTARIO MANTENIMIENTO PARQUES Y JARDINES ZONA NORTE, RESDISTRIBUCION CANTIDADES."/>
    <s v="220"/>
    <s v="MADRID"/>
    <s v="MADRID"/>
    <x v="0"/>
    <s v="PrAbier - Procedimiento Abierto"/>
    <s v="MultiC - MultiCriterio"/>
    <x v="0"/>
    <x v="0"/>
    <s v="2"/>
    <s v="2. Gastos corrientes en bienes y servicios"/>
    <s v="07"/>
    <x v="8"/>
    <s v="1711"/>
    <s v="1711. Parques y jardines"/>
    <s v="22"/>
    <s v="22799"/>
  </r>
  <r>
    <n v="220199000280"/>
    <s v="AD"/>
    <d v="2020-01-02T00:00:00"/>
    <n v="22020000754"/>
    <s v="2020 07 1711 610"/>
    <n v="60500"/>
    <x v="384"/>
    <s v="CONTRATO CONSERVACIÓN Y MEJORA INFRAESTRUCTURAS VERDES ZONAS SUR Y ESTE DE LA CIUDAD, LOTE 3."/>
    <s v="220"/>
    <s v="BARCELONA"/>
    <s v="BARCELONA"/>
    <x v="0"/>
    <s v="PrAbier - Procedimiento Abierto"/>
    <s v="MultiC - MultiCriterio"/>
    <x v="0"/>
    <x v="0"/>
    <s v="6"/>
    <s v="6. Inversiones reales"/>
    <s v="07"/>
    <x v="8"/>
    <s v="1711"/>
    <s v="1711. Parques y jardines"/>
    <s v="61"/>
    <s v="610"/>
  </r>
  <r>
    <n v="220199000203"/>
    <s v="AD"/>
    <d v="2020-01-02T00:00:00"/>
    <n v="22020000624"/>
    <s v="2020 07 1701 22700"/>
    <n v="59164.17"/>
    <x v="290"/>
    <s v="PRORROGA CONTRATO LIMPIEZA CASA DEL BARCO Y EDIFICIO ANEXO AÑO 2020 - EXPTE. 19/2018 - LOTE 3"/>
    <s v="220"/>
    <s v="LLANERA"/>
    <s v="ASTURIAS"/>
    <x v="0"/>
    <s v="PrAbier - Procedimiento Abierto"/>
    <s v="MultiC - MultiCriterio"/>
    <x v="0"/>
    <x v="0"/>
    <s v="2"/>
    <s v="2. Gastos corrientes en bienes y servicios"/>
    <s v="07"/>
    <x v="8"/>
    <s v="1701"/>
    <s v="1701. Dirección del área de medio ambiente"/>
    <s v="22"/>
    <s v="22700"/>
  </r>
  <r>
    <n v="220189000477"/>
    <s v="AD"/>
    <d v="2020-01-02T00:00:00"/>
    <n v="22020000071"/>
    <s v="2020 07 1711 22799"/>
    <n v="45813.26"/>
    <x v="176"/>
    <s v="COMPLEMENTARIO MANTENIMIENTO PARQUES Y JARDINES ZONA CENTRO, REDISTRIBUCION CANTIDADES."/>
    <s v="220"/>
    <s v="VALLADOLID"/>
    <s v="VALLADOLID"/>
    <x v="0"/>
    <s v="PrAbier - Procedimiento Abierto"/>
    <s v="MultiC - MultiCriterio"/>
    <x v="0"/>
    <x v="0"/>
    <s v="2"/>
    <s v="2. Gastos corrientes en bienes y servicios"/>
    <s v="07"/>
    <x v="8"/>
    <s v="1711"/>
    <s v="1711. Parques y jardines"/>
    <s v="22"/>
    <s v="22799"/>
  </r>
  <r>
    <n v="220190043483"/>
    <s v="AD"/>
    <d v="2020-03-18T00:00:00"/>
    <n v="22019006822"/>
    <s v="2020 07 1711 619"/>
    <n v="17995"/>
    <x v="385"/>
    <s v="DOTACION DE ARBOLADO EN LA CALLE COLOMBIA."/>
    <s v="220"/>
    <s v="VALLADOLID"/>
    <s v="VALLADOLID"/>
    <x v="2"/>
    <s v="AdDirec - Adjudicación Directa"/>
    <s v="SinC - Sin Criterio"/>
    <x v="1"/>
    <x v="0"/>
    <s v="6"/>
    <s v="6. Inversiones reales"/>
    <s v="07"/>
    <x v="8"/>
    <s v="1711"/>
    <s v="1711. Parques y jardines"/>
    <s v="61"/>
    <s v="619"/>
  </r>
  <r>
    <n v="220190051864"/>
    <s v="AD"/>
    <d v="2020-03-18T00:00:00"/>
    <n v="22019007901"/>
    <s v="2020 07 1711 619"/>
    <n v="26540.14"/>
    <x v="386"/>
    <s v="CONSTRUCCION DE MIRADOR Y OBSERVATORIO DE AVES EN EL BARRIO DE LA OVERUELA."/>
    <s v="220"/>
    <s v="ZARATÁN"/>
    <s v="VALLADOLID"/>
    <x v="3"/>
    <s v="AdDirec - Adjudicación Directa"/>
    <s v="SinC - Sin Criterio"/>
    <x v="1"/>
    <x v="0"/>
    <s v="6"/>
    <s v="6. Inversiones reales"/>
    <s v="07"/>
    <x v="8"/>
    <s v="1711"/>
    <s v="1711. Parques y jardines"/>
    <s v="61"/>
    <s v="619"/>
  </r>
  <r>
    <n v="220189000267"/>
    <s v="AD"/>
    <d v="2020-01-02T00:00:00"/>
    <n v="22020000066"/>
    <s v="2020 07 1711 22799"/>
    <n v="40354.17"/>
    <x v="376"/>
    <s v="CONSERVACION Y MEJORA DE PARQUES Y JARDINES ZONAS CENTRO Y NORTE DE LA CIUDAD, LOTE 2 (NORTE)"/>
    <s v="220"/>
    <s v="MADRID"/>
    <s v="MADRID"/>
    <x v="0"/>
    <s v="PrAbier - Procedimiento Abierto"/>
    <s v="MultiC - MultiCriterio"/>
    <x v="0"/>
    <x v="0"/>
    <s v="2"/>
    <s v="2. Gastos corrientes en bienes y servicios"/>
    <s v="07"/>
    <x v="8"/>
    <s v="1711"/>
    <s v="1711. Parques y jardines"/>
    <s v="22"/>
    <s v="22799"/>
  </r>
  <r>
    <n v="220190059754"/>
    <s v="AD"/>
    <d v="2020-03-18T00:00:00"/>
    <n v="22019009081"/>
    <s v="2020 07 1721 633"/>
    <n v="35756.11"/>
    <x v="387"/>
    <s v="RECONSTRUCCIÓN TECHOS EN ESTACIONES RCCAVA"/>
    <s v="220"/>
    <s v="VALLADOLID"/>
    <s v="VALLADOLID"/>
    <x v="3"/>
    <s v="AdDirec - Adjudicación Directa"/>
    <s v="SinC - Sin Criterio"/>
    <x v="1"/>
    <x v="0"/>
    <s v="6"/>
    <s v="6. Inversiones reales"/>
    <s v="07"/>
    <x v="8"/>
    <s v="1721"/>
    <s v="1721. Protección del medio ambiente"/>
    <s v="63"/>
    <s v="633"/>
  </r>
  <r>
    <n v="220189000268"/>
    <s v="AD"/>
    <d v="2020-01-02T00:00:00"/>
    <n v="22020000067"/>
    <s v="2020 07 1711 22799"/>
    <n v="37862.300000000003"/>
    <x v="176"/>
    <s v="CONSERVACION Y MEJORA DE PARQUES Y JARDINES ZONAS CENTRO Y NORTE DE LA CIUDAD, LOTE 1 (CENTRO)"/>
    <s v="220"/>
    <s v="VALLADOLID"/>
    <s v="VALLADOLID"/>
    <x v="0"/>
    <s v="PrAbier - Procedimiento Abierto"/>
    <s v="MultiC - MultiCriterio"/>
    <x v="0"/>
    <x v="0"/>
    <s v="2"/>
    <s v="2. Gastos corrientes en bienes y servicios"/>
    <s v="07"/>
    <x v="8"/>
    <s v="1711"/>
    <s v="1711. Parques y jardines"/>
    <s v="22"/>
    <s v="22799"/>
  </r>
  <r>
    <n v="220189000521"/>
    <s v="AD"/>
    <d v="2020-01-02T00:00:00"/>
    <n v="22020000074"/>
    <s v="2020 07 1711 22103"/>
    <n v="35000"/>
    <x v="14"/>
    <s v="SUMINISTRO DE GASOLINA PARA EL SERVICIO DE PARQUES Y JARDINES."/>
    <s v="220"/>
    <s v="MADRID"/>
    <s v="MADRID"/>
    <x v="2"/>
    <s v="PrAbier - Procedimiento Abierto"/>
    <s v="MultiC - MultiCriterio"/>
    <x v="0"/>
    <x v="0"/>
    <s v="2"/>
    <s v="2. Gastos corrientes en bienes y servicios"/>
    <s v="07"/>
    <x v="8"/>
    <s v="1711"/>
    <s v="1711. Parques y jardines"/>
    <s v="22"/>
    <s v="22103"/>
  </r>
  <r>
    <n v="220199000046"/>
    <s v="AD"/>
    <d v="2020-01-02T00:00:00"/>
    <n v="22020000571"/>
    <s v="2020 07 1721 22103"/>
    <n v="1000"/>
    <x v="14"/>
    <s v="PREVISION SUMINISTRO GASOLINA 95º, PARA LOS ANÑOS 2019 Y 2020 DEL SERVICIO DE MEDIO AMBIENTE .- ANUALIDAD 2020"/>
    <s v="220"/>
    <s v="MADRID"/>
    <s v="MADRID"/>
    <x v="2"/>
    <s v="PrAbier - Procedimiento Abierto"/>
    <s v="MultiC - MultiCriterio"/>
    <x v="0"/>
    <x v="0"/>
    <s v="2"/>
    <s v="2. Gastos corrientes en bienes y servicios"/>
    <s v="07"/>
    <x v="8"/>
    <s v="1721"/>
    <s v="1721. Protección del medio ambiente"/>
    <s v="22"/>
    <s v="22103"/>
  </r>
  <r>
    <n v="220199000285"/>
    <s v="AD"/>
    <d v="2020-01-02T00:00:00"/>
    <n v="22020000756"/>
    <s v="2020 07 1711 22700"/>
    <n v="16032.6"/>
    <x v="224"/>
    <s v="SEGUNDA PRORROGA CONTRATO LIMPIEZA DE VESTUARIOS DEL SERVICIO DE PARQUES Y JARDINES."/>
    <s v="220"/>
    <s v="VALLADOLID"/>
    <s v="VALLADOLID"/>
    <x v="0"/>
    <s v="PrAbier - Procedimiento Abierto"/>
    <s v="MultiC - MultiCriterio"/>
    <x v="0"/>
    <x v="0"/>
    <s v="2"/>
    <s v="2. Gastos corrientes en bienes y servicios"/>
    <s v="07"/>
    <x v="8"/>
    <s v="1711"/>
    <s v="1711. Parques y jardines"/>
    <s v="22"/>
    <s v="22700"/>
  </r>
  <r>
    <n v="220199000708"/>
    <s v="AD"/>
    <d v="2020-01-02T00:00:00"/>
    <n v="22020001100"/>
    <s v="2020 07 1721 22100"/>
    <n v="20000"/>
    <x v="18"/>
    <s v="ENERGIA ELECTRICA ANUALIDAD 2020"/>
    <s v="220"/>
    <s v="BILBAO"/>
    <s v="BILBAO"/>
    <x v="2"/>
    <s v="PrAbier - Procedimiento Abierto"/>
    <s v="MultiC - MultiCriterio"/>
    <x v="0"/>
    <x v="0"/>
    <s v="2"/>
    <s v="2. Gastos corrientes en bienes y servicios"/>
    <s v="07"/>
    <x v="8"/>
    <s v="1721"/>
    <s v="1721. Protección del medio ambiente"/>
    <s v="22"/>
    <s v="22100"/>
  </r>
  <r>
    <n v="220189000209"/>
    <s v="AD"/>
    <d v="2020-01-02T00:00:00"/>
    <n v="22020000062"/>
    <s v="2020 07 1701 22102"/>
    <n v="19091.77"/>
    <x v="388"/>
    <s v="CONSUMO BIOMASA 2018 A 2026.-"/>
    <s v="220"/>
    <s v="MADRID"/>
    <s v="MADRID"/>
    <x v="2"/>
    <s v="PrAbier - Procedimiento Abierto"/>
    <s v="MultiC - MultiCriterio"/>
    <x v="0"/>
    <x v="0"/>
    <s v="2"/>
    <s v="2. Gastos corrientes en bienes y servicios"/>
    <s v="07"/>
    <x v="8"/>
    <s v="1701"/>
    <s v="1701. Dirección del área de medio ambiente"/>
    <s v="22"/>
    <s v="22102"/>
  </r>
  <r>
    <n v="220199000690"/>
    <s v="AD"/>
    <d v="2020-01-02T00:00:00"/>
    <n v="22020000717"/>
    <s v="2020 07 1701 22100"/>
    <n v="13700"/>
    <x v="18"/>
    <s v="CONTRATO SUMINISTRO ENERGIA ELECTRICA 2020"/>
    <s v="220"/>
    <s v="BILBAO"/>
    <s v="BILBAO"/>
    <x v="2"/>
    <s v="PrAbier - Procedimiento Abierto"/>
    <s v="MultiC - MultiCriterio"/>
    <x v="0"/>
    <x v="0"/>
    <s v="2"/>
    <s v="2. Gastos corrientes en bienes y servicios"/>
    <s v="07"/>
    <x v="8"/>
    <s v="1701"/>
    <s v="1701. Dirección del área de medio ambiente"/>
    <s v="22"/>
    <s v="22100"/>
  </r>
  <r>
    <n v="220199000191"/>
    <s v="AD"/>
    <d v="2020-01-02T00:00:00"/>
    <n v="22020000618"/>
    <s v="2020 07 1711 22103"/>
    <n v="45000"/>
    <x v="3"/>
    <s v="PRORROGA CONTRATO SUMINISTRO GASÓLEO PARA EL Sº DE PARQUES Y JARDINES."/>
    <s v="220"/>
    <s v="MADRID"/>
    <s v="MADRID"/>
    <x v="2"/>
    <s v="PrAbier - Procedimiento Abierto"/>
    <s v="MultiC - MultiCriterio"/>
    <x v="0"/>
    <x v="0"/>
    <s v="2"/>
    <s v="2. Gastos corrientes en bienes y servicios"/>
    <s v="07"/>
    <x v="8"/>
    <s v="1711"/>
    <s v="1711. Parques y jardines"/>
    <s v="22"/>
    <s v="22103"/>
  </r>
  <r>
    <n v="220199000194"/>
    <s v="AD"/>
    <d v="2020-01-02T00:00:00"/>
    <n v="22020000620"/>
    <s v="2020 07 1721 22103"/>
    <n v="50"/>
    <x v="3"/>
    <s v="PRORROGA ACTUAL CONTRATACIÓN SUMINISTRO DE GAS-OIL, PARA 2020"/>
    <s v="220"/>
    <s v="MADRID"/>
    <s v="MADRID"/>
    <x v="2"/>
    <s v="PrAbier - Procedimiento Abierto"/>
    <s v="MultiC - MultiCriterio"/>
    <x v="0"/>
    <x v="0"/>
    <s v="2"/>
    <s v="2. Gastos corrientes en bienes y servicios"/>
    <s v="07"/>
    <x v="8"/>
    <s v="1721"/>
    <s v="1721. Protección del medio ambiente"/>
    <s v="22"/>
    <s v="22103"/>
  </r>
  <r>
    <n v="220200009063"/>
    <s v="D"/>
    <d v="2020-03-23T00:00:00"/>
    <n v="22020001094"/>
    <s v="2020 07 1721 203"/>
    <n v="10500"/>
    <x v="59"/>
    <s v="CONTRATO PARA EL ALQUILER DE IMPRESORAS Y FOTOCOPIADORAS:  SERVICIO DE MEDIO AMBIENTE Y SECRETARÍA EJECUTIVA DEL AREA"/>
    <s v="300"/>
    <s v="VALLADOLID"/>
    <s v="VALLADOLID"/>
    <x v="2"/>
    <s v="PrAbier - Procedimiento Abierto"/>
    <s v="MultiC - MultiCriterio"/>
    <x v="0"/>
    <x v="0"/>
    <s v="2"/>
    <s v="2. Gastos corrientes en bienes y servicios"/>
    <s v="07"/>
    <x v="8"/>
    <s v="1721"/>
    <s v="1721. Protección del medio ambiente"/>
    <s v="20"/>
    <s v="203"/>
  </r>
  <r>
    <n v="220200009011"/>
    <s v="D"/>
    <d v="2020-03-23T00:00:00"/>
    <n v="22020001798"/>
    <s v="2020 07 1711 22199"/>
    <n v="97.1"/>
    <x v="58"/>
    <s v="ACUERDO MARCO, MATERIAL ELECTRICO PARA JARDINES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2"/>
    <s v="22199"/>
  </r>
  <r>
    <n v="220200004344"/>
    <s v="D"/>
    <d v="2020-03-09T00:00:00"/>
    <n v="22020001798"/>
    <s v="2020 07 1711 22199"/>
    <n v="44.17"/>
    <x v="58"/>
    <s v="ACUERDO MARCO, LINTERNA PARA JARDINES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2"/>
    <s v="22199"/>
  </r>
  <r>
    <n v="220190058604"/>
    <s v="AD"/>
    <d v="2020-03-18T00:00:00"/>
    <n v="22019006153"/>
    <s v="2020 07 1721 633"/>
    <n v="6834.08"/>
    <x v="389"/>
    <s v="SUMINISTRO DE EQUIPOS DE MONITORIZACIÓN DE NOX Y ORDENADORES PORTÁTILES CONVERTIBLES PARA LA RCCAVA LOTE 2"/>
    <s v="220"/>
    <s v="VALLADOLID"/>
    <s v="VALLADOLID"/>
    <x v="2"/>
    <s v="PrAbier - Procedimiento Abierto"/>
    <s v="MultiC - MultiCriterio"/>
    <x v="0"/>
    <x v="0"/>
    <s v="6"/>
    <s v="6. Inversiones reales"/>
    <s v="07"/>
    <x v="8"/>
    <s v="1721"/>
    <s v="1721. Protección del medio ambiente"/>
    <s v="63"/>
    <s v="633"/>
  </r>
  <r>
    <n v="220200006816"/>
    <s v="D"/>
    <d v="2020-03-17T00:00:00"/>
    <n v="22020001798"/>
    <s v="2020 07 1711 22199"/>
    <n v="21.93"/>
    <x v="58"/>
    <s v="ACUERDO MARCO, MATERIAL ELECTRICO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2"/>
    <s v="22199"/>
  </r>
  <r>
    <n v="220199000149"/>
    <s v="AD"/>
    <d v="2020-01-02T00:00:00"/>
    <n v="22020000603"/>
    <s v="2020 07 1721 22199"/>
    <n v="10157.74"/>
    <x v="390"/>
    <s v="SUMINISTRO DE GASES DE REFª CONTAMINANTES ACREDITADOS (LOT.1) Y NO ACREDITADOS(LOT.2) RCCAVA 2020/21 (EXP. VS 17/18)"/>
    <s v="220"/>
    <s v="MADRID"/>
    <s v="MADRID"/>
    <x v="2"/>
    <s v="PrAbier - Procedimiento Abierto"/>
    <s v="MultiC - MultiCriterio"/>
    <x v="0"/>
    <x v="0"/>
    <s v="2"/>
    <s v="2. Gastos corrientes en bienes y servicios"/>
    <s v="07"/>
    <x v="8"/>
    <s v="1721"/>
    <s v="1721. Protección del medio ambiente"/>
    <s v="22"/>
    <s v="22199"/>
  </r>
  <r>
    <n v="220200006333"/>
    <s v="D"/>
    <d v="2020-03-13T00:00:00"/>
    <n v="22020001025"/>
    <s v="2020 07 1711 214"/>
    <n v="36.950000000000003"/>
    <x v="391"/>
    <s v="ACUERDO MARCO, TRABAJOS EN VEHICULO 3856-DDD."/>
    <s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4"/>
  </r>
  <r>
    <n v="220200008976"/>
    <s v="D"/>
    <d v="2020-03-23T00:00:00"/>
    <n v="22020001025"/>
    <s v="2020 07 1711 214"/>
    <n v="21.1"/>
    <x v="391"/>
    <s v="ACUERDO MARCO, MANTENIMIENTO VEHICULO 3856-DDD."/>
    <s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4"/>
  </r>
  <r>
    <n v="220190034290"/>
    <s v="AD"/>
    <d v="2020-03-18T00:00:00"/>
    <n v="22019002923"/>
    <s v="2020 07 1711 610"/>
    <n v="5041.66"/>
    <x v="384"/>
    <s v="CONTRATO CONSERVACION Y MEJORA INFRAESTRUCTURAS VERDES, ZONAS SUR Y ESTE DE LA CIUDAD, LOTE 3."/>
    <s v="220"/>
    <s v="BARCELONA"/>
    <s v="BARCELONA"/>
    <x v="0"/>
    <s v="PrAbier - Procedimiento Abierto"/>
    <s v="MultiC - MultiCriterio"/>
    <x v="0"/>
    <x v="0"/>
    <s v="6"/>
    <s v="6. Inversiones reales"/>
    <s v="07"/>
    <x v="8"/>
    <s v="1711"/>
    <s v="1711. Parques y jardines"/>
    <s v="61"/>
    <s v="610"/>
  </r>
  <r>
    <n v="220199000722"/>
    <s v="AD"/>
    <d v="2020-01-02T00:00:00"/>
    <n v="22020001107"/>
    <s v="2020 07 1721 22799"/>
    <n v="7643.17"/>
    <x v="76"/>
    <s v="MANTENIMIENTO PREVENTIVO Y CORRECTIVO DE INSTALACIONES FOTOVOLTAICAS .- EXP. VS 19/18 .- LOTE 1 : CON INYECCION A RED"/>
    <s v="220"/>
    <s v="MADRID"/>
    <s v="MADRID"/>
    <x v="0"/>
    <s v="PrAbier - Procedimiento Abierto"/>
    <s v="MultiC - MultiCriterio"/>
    <x v="0"/>
    <x v="0"/>
    <s v="2"/>
    <s v="2. Gastos corrientes en bienes y servicios"/>
    <s v="07"/>
    <x v="8"/>
    <s v="1721"/>
    <s v="1721. Protección del medio ambiente"/>
    <s v="22"/>
    <s v="22799"/>
  </r>
  <r>
    <n v="220199000723"/>
    <s v="AD"/>
    <d v="2020-01-02T00:00:00"/>
    <n v="22020001108"/>
    <s v="2020 07 1721 22799"/>
    <n v="3800.12"/>
    <x v="76"/>
    <s v="MANTENIMIENTO PREVENTIVO Y CORRECTIVO DE INSTALACIONES FOTOVOLTAICAS .- EXP. VS 19/18 .- LOTE 2 : DE AUTOCONSUMO"/>
    <s v="220"/>
    <s v="MADRID"/>
    <s v="MADRID"/>
    <x v="4"/>
    <s v="PrAbier - Procedimiento Abierto"/>
    <s v="MultiC - MultiCriterio"/>
    <x v="0"/>
    <x v="0"/>
    <s v="2"/>
    <s v="2. Gastos corrientes en bienes y servicios"/>
    <s v="07"/>
    <x v="8"/>
    <s v="1721"/>
    <s v="1721. Protección del medio ambiente"/>
    <s v="22"/>
    <s v="22799"/>
  </r>
  <r>
    <n v="220200009222"/>
    <s v="D"/>
    <d v="2020-03-25T00:00:00"/>
    <n v="22020001025"/>
    <s v="2020 07 1711 214"/>
    <n v="769.73"/>
    <x v="65"/>
    <s v="ACUERDO MARCO, REPARACION VEHICULO 4416-KJX."/>
    <s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4"/>
  </r>
  <r>
    <n v="220200006345"/>
    <s v="D"/>
    <d v="2020-03-13T00:00:00"/>
    <n v="22020001025"/>
    <s v="2020 07 1711 214"/>
    <n v="382.56"/>
    <x v="65"/>
    <s v="ACUERDO MARCO, REPARACION VEHICULO 4416-KJX."/>
    <s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4"/>
  </r>
  <r>
    <n v="220200006343"/>
    <s v="D"/>
    <d v="2020-03-13T00:00:00"/>
    <n v="22020001025"/>
    <s v="2020 07 1711 214"/>
    <n v="142.36000000000001"/>
    <x v="65"/>
    <s v="ACUERDO MARCO, REPARACION VEHICULO 6747-KLN."/>
    <s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4"/>
  </r>
  <r>
    <n v="220200003340"/>
    <s v="D"/>
    <d v="2020-03-04T00:00:00"/>
    <n v="22020001025"/>
    <s v="2020 07 1711 214"/>
    <n v="123.85"/>
    <x v="65"/>
    <s v="ACUERDO MARCO, REPARACION VEHICULO 3687-FJM."/>
    <s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4"/>
  </r>
  <r>
    <n v="220200003336"/>
    <s v="D"/>
    <d v="2020-03-04T00:00:00"/>
    <n v="22020001800"/>
    <s v="2020 07 1711 214"/>
    <n v="94.05"/>
    <x v="65"/>
    <s v="ACUERDO MARCO, REPUESTOS PARA VEHICULOS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4"/>
  </r>
  <r>
    <n v="220200008988"/>
    <s v="D"/>
    <d v="2020-03-23T00:00:00"/>
    <n v="22020001800"/>
    <s v="2020 07 1711 214"/>
    <n v="13.36"/>
    <x v="65"/>
    <s v="ACUERDO MARCO, REPUESTOS PARA VEHICULOS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4"/>
  </r>
  <r>
    <n v="220200006824"/>
    <s v="D"/>
    <d v="2020-03-17T00:00:00"/>
    <n v="22020001026"/>
    <s v="2020 07 1711 213"/>
    <n v="926.91"/>
    <x v="392"/>
    <s v="ACUERDO MARCO, MANTENIMIENTO MAQUINARIA."/>
    <s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3"/>
  </r>
  <r>
    <n v="220200004332"/>
    <s v="D"/>
    <d v="2020-03-09T00:00:00"/>
    <n v="22020001026"/>
    <s v="2020 07 1711 213"/>
    <n v="689.72"/>
    <x v="392"/>
    <s v="ACUERDO MARCO, REPUESTOS PARA MAQUINARIA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3"/>
  </r>
  <r>
    <n v="220200006827"/>
    <s v="D"/>
    <d v="2020-03-17T00:00:00"/>
    <n v="22020001026"/>
    <s v="2020 07 1711 213"/>
    <n v="148.53"/>
    <x v="392"/>
    <s v="ACUERDO MARCO, REPARACION DE MAQUINARIA."/>
    <s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3"/>
  </r>
  <r>
    <n v="220200008982"/>
    <s v="D"/>
    <d v="2020-03-23T00:00:00"/>
    <n v="22020001026"/>
    <s v="2020 07 1711 213"/>
    <n v="37.89"/>
    <x v="392"/>
    <s v="ACUERDO MARCO, REPARACION DE MAQUINARIA."/>
    <s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3"/>
  </r>
  <r>
    <n v="220200008978"/>
    <s v="D"/>
    <d v="2020-03-23T00:00:00"/>
    <n v="22020001798"/>
    <s v="2020 07 1711 22199"/>
    <n v="103.5"/>
    <x v="62"/>
    <s v="ACUERDO MARCO, MATERIAL DE FERRETERIA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2"/>
    <s v="22199"/>
  </r>
  <r>
    <n v="220200006336"/>
    <s v="D"/>
    <d v="2020-03-13T00:00:00"/>
    <n v="22020001798"/>
    <s v="2020 07 1711 22199"/>
    <n v="101.77"/>
    <x v="62"/>
    <s v="ACUERDO MARCO, MATERIAL DE FERRETERIA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2"/>
    <s v="22199"/>
  </r>
  <r>
    <n v="220190058127"/>
    <s v="AD"/>
    <d v="2020-03-18T00:00:00"/>
    <n v="22019007314"/>
    <s v="2020 07 1721 623"/>
    <n v="1684.88"/>
    <x v="124"/>
    <s v="CONTROL CALIDAD INSTALACIÓN FOTOVOLTAICA CC INTEGRACO ZONA ESTE"/>
    <s v="220"/>
    <s v="ZARATÁN"/>
    <s v="VALLADOLID"/>
    <x v="0"/>
    <s v="PrAbier - Procedimiento Abierto"/>
    <s v="MultiC - MultiCriterio"/>
    <x v="0"/>
    <x v="0"/>
    <s v="6"/>
    <s v="6. Inversiones reales"/>
    <s v="07"/>
    <x v="8"/>
    <s v="1721"/>
    <s v="1721. Protección del medio ambiente"/>
    <s v="62"/>
    <s v="623"/>
  </r>
  <r>
    <n v="220190058128"/>
    <s v="AD"/>
    <d v="2020-03-18T00:00:00"/>
    <n v="22019007315"/>
    <s v="2020 07 1721 623"/>
    <n v="1334.2"/>
    <x v="124"/>
    <s v="CONTROL CALIDAD INSTALACIÓN FOTOVOLTAICA CC RONDILLA"/>
    <s v="220"/>
    <s v="ZARATÁN"/>
    <s v="VALLADOLID"/>
    <x v="0"/>
    <s v="PrAbier - Procedimiento Abierto"/>
    <s v="MultiC - MultiCriterio"/>
    <x v="0"/>
    <x v="0"/>
    <s v="6"/>
    <s v="6. Inversiones reales"/>
    <s v="07"/>
    <x v="8"/>
    <s v="1721"/>
    <s v="1721. Protección del medio ambiente"/>
    <s v="62"/>
    <s v="623"/>
  </r>
  <r>
    <n v="220190058130"/>
    <s v="AD"/>
    <d v="2020-03-18T00:00:00"/>
    <n v="22019007319"/>
    <s v="2020 07 1721 623"/>
    <n v="1334.2"/>
    <x v="124"/>
    <s v="CONTROL CALIDAD INSTALACIÓN FOTOVOLTAICA PARQUE BOMBEROS CENTRAL"/>
    <s v="220"/>
    <s v="ZARATÁN"/>
    <s v="VALLADOLID"/>
    <x v="0"/>
    <s v="PrAbier - Procedimiento Abierto"/>
    <s v="MultiC - MultiCriterio"/>
    <x v="0"/>
    <x v="0"/>
    <s v="6"/>
    <s v="6. Inversiones reales"/>
    <s v="07"/>
    <x v="8"/>
    <s v="1721"/>
    <s v="1721. Protección del medio ambiente"/>
    <s v="62"/>
    <s v="623"/>
  </r>
  <r>
    <n v="220200006328"/>
    <s v="D"/>
    <d v="2020-03-13T00:00:00"/>
    <n v="22020001798"/>
    <s v="2020 07 1711 22199"/>
    <n v="1416.99"/>
    <x v="69"/>
    <s v="ACUERDO MARCO, MATERIAL DE FERRETERIA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2"/>
    <s v="22199"/>
  </r>
  <r>
    <n v="220200004334"/>
    <s v="D"/>
    <d v="2020-03-09T00:00:00"/>
    <n v="22020001798"/>
    <s v="2020 07 1711 22199"/>
    <n v="831.52"/>
    <x v="69"/>
    <s v="ACUERDO MARCO, MATERIAL DE FERRETERIA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2"/>
    <s v="22199"/>
  </r>
  <r>
    <n v="220200002210"/>
    <s v="AD"/>
    <d v="2020-02-24T00:00:00"/>
    <n v="22020001808"/>
    <s v="2020 07 1711 22110"/>
    <n v="2500"/>
    <x v="232"/>
    <s v="PRODUCTOS DE HIGIENE Y LIMPIEZA."/>
    <s v="220"/>
    <s v="VALLADOLID"/>
    <s v="VALLADOLID"/>
    <x v="2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2"/>
    <s v="22110"/>
  </r>
  <r>
    <n v="220200002211"/>
    <s v="AD"/>
    <d v="2020-02-24T00:00:00"/>
    <n v="22020001809"/>
    <s v="2020 07 1711 22113"/>
    <n v="3000"/>
    <x v="393"/>
    <s v="PRODUCTOS DE ALIMENTACION ANIMAL."/>
    <s v="220"/>
    <s v="VALLADOLID"/>
    <s v="VALLADOLID"/>
    <x v="2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2"/>
    <s v="22113"/>
  </r>
  <r>
    <n v="220200002212"/>
    <s v="AD"/>
    <d v="2020-02-24T00:00:00"/>
    <n v="22020001814"/>
    <s v="2020 07 1711 214"/>
    <n v="5000"/>
    <x v="380"/>
    <s v="REPARACION Y SUMINISTRO DE NEUMATICOS."/>
    <s v="220"/>
    <s v="VALLADOLID"/>
    <s v="VALLADOLID"/>
    <x v="0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1"/>
    <s v="214"/>
  </r>
  <r>
    <n v="220200002213"/>
    <s v="AD"/>
    <d v="2020-02-24T00:00:00"/>
    <n v="22020001815"/>
    <s v="2020 07 1711 22199"/>
    <n v="1200"/>
    <x v="394"/>
    <s v="DIVERSO MATERIAL DE JARDINERIA."/>
    <s v="220"/>
    <s v="VALLADOLID"/>
    <s v="VALLADOLID"/>
    <x v="2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2"/>
    <s v="22199"/>
  </r>
  <r>
    <n v="220200002214"/>
    <s v="AD"/>
    <d v="2020-02-24T00:00:00"/>
    <n v="22020001816"/>
    <s v="2020 07 1711 22799"/>
    <n v="1200"/>
    <x v="68"/>
    <s v="MANTENIMIENTO SISTEMAS DE SEGURIDAD DISTINTAS DEPENDENCIAS DE JARDINES."/>
    <s v="220"/>
    <s v="VALLADOLID"/>
    <s v="VALLADOLID"/>
    <x v="0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2"/>
    <s v="22799"/>
  </r>
  <r>
    <n v="220200002215"/>
    <s v="AD"/>
    <d v="2020-02-24T00:00:00"/>
    <n v="22020001817"/>
    <s v="2020 07 1711 213"/>
    <n v="1500"/>
    <x v="395"/>
    <s v="MANTENIMIENTO DE MAQUINARIA (DUMPER)."/>
    <s v="220"/>
    <s v="VALLADOLID"/>
    <s v="VALLADOLID"/>
    <x v="0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1"/>
    <s v="213"/>
  </r>
  <r>
    <n v="220200002216"/>
    <s v="AD"/>
    <d v="2020-02-24T00:00:00"/>
    <n v="22020001822"/>
    <s v="2020 07 1711 213"/>
    <n v="3000"/>
    <x v="396"/>
    <s v="REPARACION DE MAQUINARIA (SEGADORA)."/>
    <s v="220"/>
    <s v="PALENCIA"/>
    <s v="PALENCIA"/>
    <x v="0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1"/>
    <s v="213"/>
  </r>
  <r>
    <n v="220200002217"/>
    <s v="AD"/>
    <d v="2020-02-24T00:00:00"/>
    <n v="22020001830"/>
    <s v="2020 07 1711 214"/>
    <n v="1800"/>
    <x v="397"/>
    <s v="TRABAJOS EN VEHICULOS DE JARDINES."/>
    <s v="220"/>
    <s v="ALDEAMAYOR DE SAN MARTIN"/>
    <s v="VALLADOLID"/>
    <x v="0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1"/>
    <s v="214"/>
  </r>
  <r>
    <n v="220200002218"/>
    <s v="AD"/>
    <d v="2020-02-24T00:00:00"/>
    <n v="22020001858"/>
    <s v="2020 07 1711 213"/>
    <n v="1000"/>
    <x v="381"/>
    <s v="REPARACION DE MAQUINARIA (PLATAFORMA)."/>
    <s v="220"/>
    <s v="CABEZÓN DE PISUERGA"/>
    <s v="VALLADOLID"/>
    <x v="0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1"/>
    <s v="213"/>
  </r>
  <r>
    <n v="220200002219"/>
    <s v="AD"/>
    <d v="2020-02-24T00:00:00"/>
    <n v="22020001860"/>
    <s v="2020 07 1711 214"/>
    <n v="300"/>
    <x v="398"/>
    <s v="LAVADO DE VEHICULOS."/>
    <s v="220"/>
    <s v="VALLADOLID"/>
    <s v="VALLADOLID"/>
    <x v="0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1"/>
    <s v="214"/>
  </r>
  <r>
    <n v="220200002220"/>
    <s v="AD"/>
    <d v="2020-02-24T00:00:00"/>
    <n v="22020001861"/>
    <s v="2020 07 1711 22199"/>
    <n v="250"/>
    <x v="399"/>
    <s v="MATERIAL INFORMATICO."/>
    <s v="220"/>
    <s v="VALLADOLID"/>
    <s v="VALLADOLID"/>
    <x v="2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2"/>
    <s v="22199"/>
  </r>
  <r>
    <n v="220200002223"/>
    <s v="AD"/>
    <d v="2020-02-24T00:00:00"/>
    <n v="22020001862"/>
    <s v="2020 07 1711 22799"/>
    <n v="260"/>
    <x v="400"/>
    <s v="MANTENIMIENTO CONTENEDORES DE HIGIENE FEMENINA."/>
    <s v="220"/>
    <s v="CIGUÑUELA"/>
    <s v="VALLADOLID"/>
    <x v="0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2"/>
    <s v="22799"/>
  </r>
  <r>
    <n v="220200002224"/>
    <s v="AD"/>
    <d v="2020-02-24T00:00:00"/>
    <n v="22020001863"/>
    <s v="2020 07 1711 22799"/>
    <n v="1100"/>
    <x v="87"/>
    <s v="RECARGA Y REVISION DE EXTINTORES."/>
    <s v="220"/>
    <s v="VALLADOLID"/>
    <s v="VALLADOLID"/>
    <x v="0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2"/>
    <s v="22799"/>
  </r>
  <r>
    <n v="220200002225"/>
    <s v="AD"/>
    <d v="2020-02-24T00:00:00"/>
    <n v="22020001864"/>
    <s v="2020 07 1711 22199"/>
    <n v="1500"/>
    <x v="401"/>
    <s v="ARIDOS PARA EL SERVICIO DE JARDINES."/>
    <s v="220"/>
    <s v="CORNELLA DE LLOBREGAT"/>
    <s v="BARCELONA"/>
    <x v="2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2"/>
    <s v="22199"/>
  </r>
  <r>
    <n v="220200002226"/>
    <s v="AD"/>
    <d v="2020-02-24T00:00:00"/>
    <n v="22020001934"/>
    <s v="2020 07 1711 22199"/>
    <n v="102"/>
    <x v="161"/>
    <s v="MADERAS TRATADAS."/>
    <s v="220"/>
    <s v="LAGUNA DE DUERO"/>
    <s v="VALLADOLID"/>
    <x v="2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2"/>
    <s v="22199"/>
  </r>
  <r>
    <n v="220190058129"/>
    <s v="AD"/>
    <d v="2020-03-18T00:00:00"/>
    <n v="22019007316"/>
    <s v="2020 07 1721 623"/>
    <n v="1149.56"/>
    <x v="124"/>
    <s v="CONTROL CALIDAD INSTALACIÓN FOTOVOLTAICA CC CANAL DE CASTILLA"/>
    <s v="220"/>
    <s v="ZARATÁN"/>
    <s v="VALLADOLID"/>
    <x v="0"/>
    <s v="PrAbier - Procedimiento Abierto"/>
    <s v="MultiC - MultiCriterio"/>
    <x v="0"/>
    <x v="0"/>
    <s v="6"/>
    <s v="6. Inversiones reales"/>
    <s v="07"/>
    <x v="8"/>
    <s v="1721"/>
    <s v="1721. Protección del medio ambiente"/>
    <s v="62"/>
    <s v="623"/>
  </r>
  <r>
    <n v="220200002227"/>
    <s v="AD"/>
    <d v="2020-02-24T00:00:00"/>
    <n v="22020002025"/>
    <s v="2020 07 1711 203"/>
    <n v="2000"/>
    <x v="402"/>
    <s v="ALQUILER PLATAFORMA."/>
    <s v="220"/>
    <s v="LLANERA"/>
    <s v="ASTURIAS"/>
    <x v="2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0"/>
    <s v="203"/>
  </r>
  <r>
    <n v="220200002228"/>
    <s v="AD"/>
    <d v="2020-02-24T00:00:00"/>
    <n v="22020002044"/>
    <s v="2020 07 1711 22199"/>
    <n v="500"/>
    <x v="83"/>
    <s v="ARTICULOS DE PINTURA."/>
    <s v="220"/>
    <s v="VALLADOLID"/>
    <s v="VALLADOLID"/>
    <x v="2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2"/>
    <s v="22199"/>
  </r>
  <r>
    <n v="220199000006"/>
    <s v="AD"/>
    <d v="2020-01-02T00:00:00"/>
    <n v="22020000089"/>
    <s v="2020 07 1721 203"/>
    <n v="1000"/>
    <x v="34"/>
    <s v="PRORROGA CONTRATO SMA.IMPR.Y FOTOCS. (EXP.SE-PC 28/217).- SECRETª.EJECUTª.Y SERV.MA.(GE/3948)CONT.01/01 A 07/02/2020."/>
    <s v="220"/>
    <s v="ALCOBENDAS"/>
    <s v="MADRID"/>
    <x v="0"/>
    <s v="PrAbier - Procedimiento Abierto"/>
    <s v="MultiC - MultiCriterio"/>
    <x v="0"/>
    <x v="0"/>
    <s v="2"/>
    <s v="2. Gastos corrientes en bienes y servicios"/>
    <s v="07"/>
    <x v="8"/>
    <s v="1721"/>
    <s v="1721. Protección del medio ambiente"/>
    <s v="20"/>
    <s v="203"/>
  </r>
  <r>
    <n v="220190058126"/>
    <s v="AD"/>
    <d v="2020-03-18T00:00:00"/>
    <n v="22019007313"/>
    <s v="2020 07 1721 623"/>
    <n v="992.82"/>
    <x v="124"/>
    <s v="CONTROL CALIDAD INSTALACIÓN FOTOVOLTAICA CASA CONSISTORIAL"/>
    <s v="220"/>
    <s v="ZARATÁN"/>
    <s v="VALLADOLID"/>
    <x v="0"/>
    <s v="PrAbier - Procedimiento Abierto"/>
    <s v="MultiC - MultiCriterio"/>
    <x v="0"/>
    <x v="0"/>
    <s v="6"/>
    <s v="6. Inversiones reales"/>
    <s v="07"/>
    <x v="8"/>
    <s v="1721"/>
    <s v="1721. Protección del medio ambiente"/>
    <s v="62"/>
    <s v="623"/>
  </r>
  <r>
    <n v="220200004328"/>
    <s v="D"/>
    <d v="2020-03-09T00:00:00"/>
    <n v="22020001026"/>
    <s v="2020 07 1711 213"/>
    <n v="2542.2800000000002"/>
    <x v="73"/>
    <s v="ACUERDO MARCO, REPARACION DE MAQUINARIA."/>
    <s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3"/>
  </r>
  <r>
    <n v="220200008986"/>
    <s v="D"/>
    <d v="2020-03-23T00:00:00"/>
    <n v="22020001026"/>
    <s v="2020 07 1711 213"/>
    <n v="2254.52"/>
    <x v="73"/>
    <s v="ACUERDO MARCO, REPARACION DE MAQUINARIA."/>
    <s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3"/>
  </r>
  <r>
    <n v="220200006812"/>
    <s v="D"/>
    <d v="2020-03-17T00:00:00"/>
    <n v="22020001026"/>
    <s v="2020 07 1711 213"/>
    <n v="2157.9699999999998"/>
    <x v="73"/>
    <s v="ACUERDO MARCO, REPARACION DE MAQUINARIA."/>
    <s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3"/>
  </r>
  <r>
    <n v="220200008984"/>
    <s v="D"/>
    <d v="2020-03-23T00:00:00"/>
    <n v="22020001026"/>
    <s v="2020 07 1711 213"/>
    <n v="1899"/>
    <x v="73"/>
    <s v="ACUERDO MARCO, REPARACION DE MAQUINARIA."/>
    <s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3"/>
  </r>
  <r>
    <n v="220200004338"/>
    <s v="D"/>
    <d v="2020-03-09T00:00:00"/>
    <n v="22020001026"/>
    <s v="2020 07 1711 213"/>
    <n v="1432.47"/>
    <x v="73"/>
    <s v="ACUERDO MARCO, REPARACION DE MAQUINARIA."/>
    <s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3"/>
  </r>
  <r>
    <n v="220200004340"/>
    <s v="D"/>
    <d v="2020-03-09T00:00:00"/>
    <n v="22020001026"/>
    <s v="2020 07 1711 213"/>
    <n v="1042.44"/>
    <x v="73"/>
    <s v="ACUERDO MARCO, REPUESTOS PARA MAQUINARIA Y OTROS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3"/>
  </r>
  <r>
    <n v="220200006814"/>
    <s v="D"/>
    <d v="2020-03-17T00:00:00"/>
    <n v="22020001026"/>
    <s v="2020 07 1711 213"/>
    <n v="781.15"/>
    <x v="73"/>
    <s v="ACUERDO MARCO, REPUESTOS PARA MAQUINARIA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3"/>
  </r>
  <r>
    <n v="220200004342"/>
    <s v="D"/>
    <d v="2020-03-09T00:00:00"/>
    <n v="22020001026"/>
    <s v="2020 07 1711 213"/>
    <n v="446.08"/>
    <x v="73"/>
    <s v="ACUERDO MARCO, REPUESTOS PARA MAQUINARIA Y OTROS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3"/>
  </r>
  <r>
    <n v="220200002364"/>
    <s v="AD"/>
    <d v="2020-02-24T00:00:00"/>
    <n v="22020001883"/>
    <s v="2020 07 1711 203"/>
    <n v="3000"/>
    <x v="403"/>
    <s v="ALQUILER DE MAQUINARIA."/>
    <s v="220"/>
    <s v="MATAPOZUELOS"/>
    <s v="VALLADOLID"/>
    <x v="2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0"/>
    <s v="203"/>
  </r>
  <r>
    <n v="220200006331"/>
    <s v="D"/>
    <d v="2020-03-13T00:00:00"/>
    <n v="22020001025"/>
    <s v="2020 07 1711 214"/>
    <n v="119.73"/>
    <x v="404"/>
    <s v="ACUERDO MARCO, TRABAJOS EN VEHICULO 515-KFV."/>
    <s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4"/>
  </r>
  <r>
    <n v="220200004336"/>
    <s v="D"/>
    <d v="2020-03-09T00:00:00"/>
    <n v="22020001798"/>
    <s v="2020 07 1711 22199"/>
    <n v="85.85"/>
    <x v="80"/>
    <s v="ACUERDO MARCO, MATERIAL DE CERRAJERIA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2"/>
    <s v="22199"/>
  </r>
  <r>
    <n v="220200009231"/>
    <s v="D"/>
    <d v="2020-03-25T00:00:00"/>
    <n v="22020001798"/>
    <s v="2020 07 1711 22199"/>
    <n v="61.76"/>
    <x v="80"/>
    <s v="ACUERDO MARCO, MATERIAL DE CERRAJERIA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2"/>
    <s v="22199"/>
  </r>
  <r>
    <n v="220200006818"/>
    <s v="D"/>
    <d v="2020-03-17T00:00:00"/>
    <n v="22020001798"/>
    <s v="2020 07 1711 22199"/>
    <n v="32.32"/>
    <x v="80"/>
    <s v="ACUERDO MARCO, COPIAS DE LLAVE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2"/>
    <s v="22199"/>
  </r>
  <r>
    <n v="220200009224"/>
    <s v="D"/>
    <d v="2020-03-25T00:00:00"/>
    <n v="22020001807"/>
    <s v="2020 07 1711 619"/>
    <n v="917.65"/>
    <x v="348"/>
    <s v="ACUERDO MARCO, ELEMENTOS DE RIEGO."/>
    <s v="300"/>
    <s v="VALLADOLID"/>
    <s v="VALLADOLID"/>
    <x v="2"/>
    <s v="PrAbier - Procedimiento Abierto"/>
    <s v="MultiC - MultiCriterio"/>
    <x v="2"/>
    <x v="0"/>
    <s v="6"/>
    <s v="6. Inversiones reales"/>
    <s v="07"/>
    <x v="8"/>
    <s v="1711"/>
    <s v="1711. Parques y jardines"/>
    <s v="61"/>
    <s v="619"/>
  </r>
  <r>
    <n v="220200006822"/>
    <s v="D"/>
    <d v="2020-03-17T00:00:00"/>
    <n v="22020001807"/>
    <s v="2020 07 1711 619"/>
    <n v="559.78"/>
    <x v="348"/>
    <s v="ACUERDO MARCO, MATERIAL DE RIEGO."/>
    <s v="300"/>
    <s v="VALLADOLID"/>
    <s v="VALLADOLID"/>
    <x v="2"/>
    <s v="PrAbier - Procedimiento Abierto"/>
    <s v="MultiC - MultiCriterio"/>
    <x v="2"/>
    <x v="0"/>
    <s v="6"/>
    <s v="6. Inversiones reales"/>
    <s v="07"/>
    <x v="8"/>
    <s v="1711"/>
    <s v="1711. Parques y jardines"/>
    <s v="61"/>
    <s v="619"/>
  </r>
  <r>
    <n v="220200002666"/>
    <s v="AD"/>
    <d v="2020-02-28T00:00:00"/>
    <n v="22020002101"/>
    <s v="2020 07 1701 213"/>
    <n v="2333.36"/>
    <x v="313"/>
    <s v="Mantenimiento del ascensor en Casa del Barco-edificio anexo. 01.01 - 31.12.2020."/>
    <s v="220"/>
    <s v="VIGO"/>
    <s v="PONTEVEDRA"/>
    <x v="0"/>
    <s v="AdDirec - Adjudicación Directa"/>
    <s v="SinC - Sin Criterio"/>
    <x v="1"/>
    <x v="0"/>
    <s v="2"/>
    <s v="2. Gastos corrientes en bienes y servicios"/>
    <s v="07"/>
    <x v="8"/>
    <s v="1701"/>
    <s v="1701. Dirección del área de medio ambiente"/>
    <s v="21"/>
    <s v="213"/>
  </r>
  <r>
    <n v="220200002667"/>
    <s v="AD"/>
    <d v="2020-02-28T00:00:00"/>
    <n v="22020002103"/>
    <s v="2020 07 1701 213"/>
    <n v="862.3"/>
    <x v="238"/>
    <s v="El mantenimiento preventivo de los equipos de climatización del Edificio Anexo a Casa del Barco. 01.01-31.12.2020."/>
    <s v="220"/>
    <s v="VALLADOLID"/>
    <s v="VALLADOLID"/>
    <x v="0"/>
    <s v="AdDirec - Adjudicación Directa"/>
    <s v="SinC - Sin Criterio"/>
    <x v="1"/>
    <x v="0"/>
    <s v="2"/>
    <s v="2. Gastos corrientes en bienes y servicios"/>
    <s v="07"/>
    <x v="8"/>
    <s v="1701"/>
    <s v="1701. Dirección del área de medio ambiente"/>
    <s v="21"/>
    <s v="213"/>
  </r>
  <r>
    <n v="220200002788"/>
    <s v="ADO"/>
    <d v="2020-03-02T00:00:00"/>
    <n v="22020001174"/>
    <s v="2020 07 1721 22799"/>
    <n v="316.68"/>
    <x v="76"/>
    <s v="SERVICIO DE MANTEN. PREVENTIVO Y CORREC.DE INSTALAC. FOTOVOLTACICAS. LOTE2 // MES DICIEMBRE 2019"/>
    <s v="240"/>
    <s v="MADRID"/>
    <s v="MADRID"/>
    <x v="0"/>
    <s v="PrAbier - Procedimiento Abierto"/>
    <s v="MultiC - MultiCriterio"/>
    <x v="0"/>
    <x v="0"/>
    <s v="2"/>
    <s v="2. Gastos corrientes en bienes y servicios"/>
    <s v="07"/>
    <x v="8"/>
    <s v="1721"/>
    <s v="1721. Protección del medio ambiente"/>
    <s v="22"/>
    <s v="22799"/>
  </r>
  <r>
    <n v="220200002789"/>
    <s v="ADO"/>
    <d v="2020-03-02T00:00:00"/>
    <n v="22020001175"/>
    <s v="2020 07 1721 22799"/>
    <n v="636.92999999999995"/>
    <x v="76"/>
    <s v="SERVICIO DE MANTEN. PREVENTIVO Y CORRECTIVO DE INSTALAC. FOTOVOLTAICAS / LOTE 1/ MES DICIEMBRE 2019"/>
    <s v="240"/>
    <s v="MADRID"/>
    <s v="MADRID"/>
    <x v="0"/>
    <s v="PrAbier - Procedimiento Abierto"/>
    <s v="MultiC - MultiCriterio"/>
    <x v="0"/>
    <x v="0"/>
    <s v="2"/>
    <s v="2. Gastos corrientes en bienes y servicios"/>
    <s v="07"/>
    <x v="8"/>
    <s v="1721"/>
    <s v="1721. Protección del medio ambiente"/>
    <s v="22"/>
    <s v="22799"/>
  </r>
  <r>
    <n v="220200002668"/>
    <s v="AD"/>
    <d v="2020-02-28T00:00:00"/>
    <n v="22020002106"/>
    <s v="2020 07 1701 22110"/>
    <n v="1411"/>
    <x v="232"/>
    <s v="Productos de limpieza, papel y jabón para uso del personal en baños del edificio Casa del Barco y anexo. 01.01-31.12.20."/>
    <s v="220"/>
    <s v="VALLADOLID"/>
    <s v="VALLADOLID"/>
    <x v="2"/>
    <s v="AdDirec - Adjudicación Directa"/>
    <s v="SinC - Sin Criterio"/>
    <x v="1"/>
    <x v="0"/>
    <s v="2"/>
    <s v="2. Gastos corrientes en bienes y servicios"/>
    <s v="07"/>
    <x v="8"/>
    <s v="1701"/>
    <s v="1701. Dirección del área de medio ambiente"/>
    <s v="22"/>
    <s v="22110"/>
  </r>
  <r>
    <n v="220200003080"/>
    <s v="AD"/>
    <d v="2020-03-03T00:00:00"/>
    <n v="22020002131"/>
    <s v="2020 07 1701 22706"/>
    <n v="7169.25"/>
    <x v="405"/>
    <s v="Coordinación y desarrollo de la Red de Huertos Urb. hasta formalziación del contrato Expte. V.25/2020.  01.01-15.04.2020"/>
    <s v="220"/>
    <s v="VALLADOLID"/>
    <s v="VALLADOLID"/>
    <x v="0"/>
    <s v="AdDirec - Adjudicación Directa"/>
    <s v="SinC - Sin Criterio"/>
    <x v="1"/>
    <x v="0"/>
    <s v="2"/>
    <s v="2. Gastos corrientes en bienes y servicios"/>
    <s v="07"/>
    <x v="8"/>
    <s v="1701"/>
    <s v="1701. Dirección del área de medio ambiente"/>
    <s v="22"/>
    <s v="22706"/>
  </r>
  <r>
    <n v="220190058131"/>
    <s v="AD"/>
    <d v="2020-03-18T00:00:00"/>
    <n v="22019007320"/>
    <s v="2020 07 1721 623"/>
    <n v="453.75"/>
    <x v="124"/>
    <s v="CONTROL CALIDAD CONVERSIÓN INSTALACIONES FOTOVOLTAICAS A BALANCE NETO"/>
    <s v="220"/>
    <s v="ZARATÁN"/>
    <s v="VALLADOLID"/>
    <x v="0"/>
    <s v="PrAbier - Procedimiento Abierto"/>
    <s v="MultiC - MultiCriterio"/>
    <x v="0"/>
    <x v="0"/>
    <s v="6"/>
    <s v="6. Inversiones reales"/>
    <s v="07"/>
    <x v="8"/>
    <s v="1721"/>
    <s v="1721. Protección del medio ambiente"/>
    <s v="62"/>
    <s v="623"/>
  </r>
  <r>
    <n v="220200003091"/>
    <s v="AD"/>
    <d v="2020-03-03T00:00:00"/>
    <n v="22020002209"/>
    <s v="2020 07 1711 22799"/>
    <n v="700"/>
    <x v="406"/>
    <s v="CONTRATO MANTENIMIENTO CENTRO TRANSFORMACION DEL VIVERO DE RENEDO."/>
    <s v="220"/>
    <s v="VALLADOLID"/>
    <s v="VALLADOLID"/>
    <x v="0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2"/>
    <s v="22799"/>
  </r>
  <r>
    <n v="220200003092"/>
    <s v="AD"/>
    <d v="2020-03-03T00:00:00"/>
    <n v="22020002132"/>
    <s v="2020 07 1701 22799"/>
    <n v="7247.9"/>
    <x v="407"/>
    <s v="Elaboración de la Agenda Urbana 2030.  Duración 6 meses."/>
    <s v="220"/>
    <s v="VALLADOLID"/>
    <s v="VALLADOLID"/>
    <x v="0"/>
    <s v="AdDirec - Adjudicación Directa"/>
    <s v="SinC - Sin Criterio"/>
    <x v="1"/>
    <x v="0"/>
    <s v="2"/>
    <s v="2. Gastos corrientes en bienes y servicios"/>
    <s v="07"/>
    <x v="8"/>
    <s v="1701"/>
    <s v="1701. Dirección del área de medio ambiente"/>
    <s v="22"/>
    <s v="22799"/>
  </r>
  <r>
    <n v="220200003821"/>
    <s v="AD"/>
    <d v="2020-03-04T00:00:00"/>
    <n v="22020002304"/>
    <s v="2020 07 1701 213"/>
    <n v="2885.81"/>
    <x v="68"/>
    <s v="Contrato de Seguridad  y alarmas de la Casa del Barco y Edificio Anexo, 01 - 31 /2020."/>
    <s v="220"/>
    <s v="VALLADOLID"/>
    <s v="VALLADOLID"/>
    <x v="0"/>
    <s v="AdDirec - Adjudicación Directa"/>
    <s v="SinC - Sin Criterio"/>
    <x v="1"/>
    <x v="0"/>
    <s v="2"/>
    <s v="2. Gastos corrientes en bienes y servicios"/>
    <s v="07"/>
    <x v="8"/>
    <s v="1701"/>
    <s v="1701. Dirección del área de medio ambiente"/>
    <s v="21"/>
    <s v="213"/>
  </r>
  <r>
    <n v="220200003840"/>
    <s v="AD"/>
    <d v="2020-03-04T00:00:00"/>
    <n v="22020002313"/>
    <s v="2020 07 1721 22112"/>
    <n v="3618.17"/>
    <x v="76"/>
    <s v="SUMINISTRO MATERIALES REPARACION FOTOVOLTAICAS"/>
    <s v="220"/>
    <s v="MADRID"/>
    <s v="MADRID"/>
    <x v="2"/>
    <s v="AdDirec - Adjudicación Directa"/>
    <s v="SinC - Sin Criterio"/>
    <x v="1"/>
    <x v="0"/>
    <s v="2"/>
    <s v="2. Gastos corrientes en bienes y servicios"/>
    <s v="07"/>
    <x v="8"/>
    <s v="1721"/>
    <s v="1721. Protección del medio ambiente"/>
    <s v="22"/>
    <s v="22112"/>
  </r>
  <r>
    <n v="220200004237"/>
    <s v="AD"/>
    <d v="2020-03-06T00:00:00"/>
    <n v="22020001866"/>
    <s v="2020 07 1711 22199"/>
    <n v="5000"/>
    <x v="408"/>
    <s v="SUMINISTRO DE TIERRA VEGETAL."/>
    <s v="220"/>
    <s v="VALLADOLID"/>
    <s v="VALLADOLID"/>
    <x v="2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2"/>
    <s v="22199"/>
  </r>
  <r>
    <n v="220190058121"/>
    <s v="AD"/>
    <d v="2020-03-18T00:00:00"/>
    <n v="22019007306"/>
    <s v="2020 07 1721 623"/>
    <n v="283.06"/>
    <x v="129"/>
    <s v="COORDINACIÓN SEGURIDAD INSTALACIÓN FOTOVOLTAICA CC INTEGRADO ZONA ESTE"/>
    <s v="220"/>
    <s v="MADRID"/>
    <s v="MADRID"/>
    <x v="0"/>
    <s v="PrAbier - Procedimiento Abierto"/>
    <s v="MultiC - MultiCriterio"/>
    <x v="0"/>
    <x v="0"/>
    <s v="6"/>
    <s v="6. Inversiones reales"/>
    <s v="07"/>
    <x v="8"/>
    <s v="1721"/>
    <s v="1721. Protección del medio ambiente"/>
    <s v="62"/>
    <s v="623"/>
  </r>
  <r>
    <n v="220200004274"/>
    <s v="AD"/>
    <d v="2020-03-06T00:00:00"/>
    <n v="22020002276"/>
    <s v="2020 07 1711 22106"/>
    <n v="650"/>
    <x v="234"/>
    <s v="PRODUCTOS FARMACEUTICOS."/>
    <s v="220"/>
    <s v="VALLADOLID"/>
    <s v="VALLADOLID"/>
    <x v="2"/>
    <s v="AdDirec - Adjudicación Directa"/>
    <s v="SinC - Sin Criterio"/>
    <x v="1"/>
    <x v="0"/>
    <s v="2"/>
    <s v="2. Gastos corrientes en bienes y servicios"/>
    <s v="07"/>
    <x v="8"/>
    <s v="1711"/>
    <s v="1711. Parques y jardines"/>
    <s v="22"/>
    <s v="22106"/>
  </r>
  <r>
    <n v="220200004275"/>
    <s v="AD"/>
    <d v="2020-03-06T00:00:00"/>
    <n v="22020002281"/>
    <s v="2020 07 1721 213"/>
    <n v="4803.1899999999996"/>
    <x v="409"/>
    <s v="REPARACION ROBOT LABORATORIO"/>
    <s v="220"/>
    <s v="SAN FERNANDO DE HENARES"/>
    <s v="MADRID"/>
    <x v="0"/>
    <s v="AdDirec - Adjudicación Directa"/>
    <s v="SinC - Sin Criterio"/>
    <x v="1"/>
    <x v="0"/>
    <s v="2"/>
    <s v="2. Gastos corrientes en bienes y servicios"/>
    <s v="07"/>
    <x v="8"/>
    <s v="1721"/>
    <s v="1721. Protección del medio ambiente"/>
    <s v="21"/>
    <s v="213"/>
  </r>
  <r>
    <n v="220200004826"/>
    <s v="AD"/>
    <d v="2020-03-10T00:00:00"/>
    <n v="22020002282"/>
    <s v="2020 07 1721 22799"/>
    <n v="952.27"/>
    <x v="410"/>
    <s v="ACREDITACION NACIONAL RED DE CONTROL DE LA CALIDAD DEL AIRE"/>
    <s v="220"/>
    <s v="MADRID"/>
    <s v="MADRID"/>
    <x v="0"/>
    <s v="AdDirec - Adjudicación Directa"/>
    <s v="SinC - Sin Criterio"/>
    <x v="1"/>
    <x v="0"/>
    <s v="2"/>
    <s v="2. Gastos corrientes en bienes y servicios"/>
    <s v="07"/>
    <x v="8"/>
    <s v="1721"/>
    <s v="1721. Protección del medio ambiente"/>
    <s v="22"/>
    <s v="22799"/>
  </r>
  <r>
    <n v="220200004828"/>
    <s v="AD"/>
    <d v="2020-03-10T00:00:00"/>
    <n v="22020002263"/>
    <s v="2020 07 1721 22199"/>
    <n v="2104.2199999999998"/>
    <x v="411"/>
    <s v="BOTES DE HUMO INSPECCIONES AMBIENTALES"/>
    <s v="220"/>
    <s v="ESQUIROZ DE GALAR"/>
    <s v="NAVARRA"/>
    <x v="2"/>
    <s v="AdDirec - Adjudicación Directa"/>
    <s v="SinC - Sin Criterio"/>
    <x v="1"/>
    <x v="0"/>
    <s v="2"/>
    <s v="2. Gastos corrientes en bienes y servicios"/>
    <s v="07"/>
    <x v="8"/>
    <s v="1721"/>
    <s v="1721. Protección del medio ambiente"/>
    <s v="22"/>
    <s v="22199"/>
  </r>
  <r>
    <n v="220200004834"/>
    <s v="AD"/>
    <d v="2020-03-10T00:00:00"/>
    <n v="22020002468"/>
    <s v="2020 07 1721 22799"/>
    <n v="645.30999999999995"/>
    <x v="412"/>
    <s v="INSTALACION SONOMETROS INTEMPERIE"/>
    <s v="220"/>
    <s v="VALLADOLID"/>
    <s v="VALLADOLID"/>
    <x v="0"/>
    <s v="AdDirec - Adjudicación Directa"/>
    <s v="SinC - Sin Criterio"/>
    <x v="1"/>
    <x v="0"/>
    <s v="2"/>
    <s v="2. Gastos corrientes en bienes y servicios"/>
    <s v="07"/>
    <x v="8"/>
    <s v="1721"/>
    <s v="1721. Protección del medio ambiente"/>
    <s v="22"/>
    <s v="22799"/>
  </r>
  <r>
    <n v="220200004835"/>
    <s v="AD"/>
    <d v="2020-03-10T00:00:00"/>
    <n v="22020002470"/>
    <s v="2020 07 1721 22706"/>
    <n v="5130.3999999999996"/>
    <x v="375"/>
    <s v="INCORPORACION A LA RCCAVA DE LDR"/>
    <s v="220"/>
    <s v="LLANERA"/>
    <s v="ASTURIAS"/>
    <x v="0"/>
    <s v="AdDirec - Adjudicación Directa"/>
    <s v="SinC - Sin Criterio"/>
    <x v="1"/>
    <x v="0"/>
    <s v="2"/>
    <s v="2. Gastos corrientes en bienes y servicios"/>
    <s v="07"/>
    <x v="8"/>
    <s v="1721"/>
    <s v="1721. Protección del medio ambiente"/>
    <s v="22"/>
    <s v="22706"/>
  </r>
  <r>
    <n v="220190058122"/>
    <s v="AD"/>
    <d v="2020-03-18T00:00:00"/>
    <n v="22019007307"/>
    <s v="2020 07 1721 623"/>
    <n v="224.15"/>
    <x v="129"/>
    <s v="COORDINACIÓN SEGURIDAD INSTALACIÓN FOTOVOLTAICA CC RONDILLA"/>
    <s v="220"/>
    <s v="MADRID"/>
    <s v="MADRID"/>
    <x v="0"/>
    <s v="PrAbier - Procedimiento Abierto"/>
    <s v="MultiC - MultiCriterio"/>
    <x v="0"/>
    <x v="0"/>
    <s v="6"/>
    <s v="6. Inversiones reales"/>
    <s v="07"/>
    <x v="8"/>
    <s v="1721"/>
    <s v="1721. Protección del medio ambiente"/>
    <s v="62"/>
    <s v="623"/>
  </r>
  <r>
    <n v="220190058124"/>
    <s v="AD"/>
    <d v="2020-03-18T00:00:00"/>
    <n v="22019007309"/>
    <s v="2020 07 1721 623"/>
    <n v="224.15"/>
    <x v="129"/>
    <s v="COORDINACIÓN SEGURIDAD INSTALACIÓN FOTOVOLTAICA PARQUE BOMBEROS CENTRAL"/>
    <s v="220"/>
    <s v="MADRID"/>
    <s v="MADRID"/>
    <x v="0"/>
    <s v="PrAbier - Procedimiento Abierto"/>
    <s v="MultiC - MultiCriterio"/>
    <x v="0"/>
    <x v="0"/>
    <s v="6"/>
    <s v="6. Inversiones reales"/>
    <s v="07"/>
    <x v="8"/>
    <s v="1721"/>
    <s v="1721. Protección del medio ambiente"/>
    <s v="62"/>
    <s v="623"/>
  </r>
  <r>
    <n v="220200009233"/>
    <s v="D"/>
    <d v="2020-03-25T00:00:00"/>
    <n v="22020001798"/>
    <s v="2020 07 1711 22199"/>
    <n v="0.82"/>
    <x v="364"/>
    <s v="ACUERDO MARCO, MATERIAL DE FERRETERIA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2"/>
    <s v="22199"/>
  </r>
  <r>
    <n v="220190058123"/>
    <s v="AD"/>
    <d v="2020-03-18T00:00:00"/>
    <n v="22019007308"/>
    <s v="2020 07 1721 623"/>
    <n v="193.13"/>
    <x v="129"/>
    <s v="COORDINACIÓN SEGURIDAD INSTALACIÓN FOTOVOLTAICA CC CANAL DE CASTILLA"/>
    <s v="220"/>
    <s v="MADRID"/>
    <s v="MADRID"/>
    <x v="0"/>
    <s v="PrAbier - Procedimiento Abierto"/>
    <s v="MultiC - MultiCriterio"/>
    <x v="0"/>
    <x v="0"/>
    <s v="6"/>
    <s v="6. Inversiones reales"/>
    <s v="07"/>
    <x v="8"/>
    <s v="1721"/>
    <s v="1721. Protección del medio ambiente"/>
    <s v="62"/>
    <s v="623"/>
  </r>
  <r>
    <n v="220200004827"/>
    <s v="AD"/>
    <d v="2020-03-10T00:00:00"/>
    <n v="22020002279"/>
    <s v="2020 07 1721 203"/>
    <n v="1500"/>
    <x v="34"/>
    <s v="ALQUILER FOTOCOPIADORA PRIMER TRIMESTRE 2020"/>
    <s v="220"/>
    <s v="ALCOBENDAS"/>
    <s v="MADRID"/>
    <x v="0"/>
    <s v="PrAbier - Procedimiento Abierto"/>
    <s v="MultiC - MultiCriterio"/>
    <x v="0"/>
    <x v="0"/>
    <s v="2"/>
    <s v="2. Gastos corrientes en bienes y servicios"/>
    <s v="07"/>
    <x v="8"/>
    <s v="1721"/>
    <s v="1721. Protección del medio ambiente"/>
    <s v="20"/>
    <s v="203"/>
  </r>
  <r>
    <n v="220200005676"/>
    <s v="AD"/>
    <d v="2020-03-11T00:00:00"/>
    <n v="22020002473"/>
    <s v="2020 07 1721 22199"/>
    <n v="4660"/>
    <x v="413"/>
    <s v="MATERIAL FUNGIBLE PARA EL LABORATORIO"/>
    <s v="220"/>
    <s v="BARCELONA"/>
    <s v="BARCELONA"/>
    <x v="2"/>
    <s v="AdDirec - Adjudicación Directa"/>
    <s v="SinC - Sin Criterio"/>
    <x v="1"/>
    <x v="0"/>
    <s v="2"/>
    <s v="2. Gastos corrientes en bienes y servicios"/>
    <s v="07"/>
    <x v="8"/>
    <s v="1721"/>
    <s v="1721. Protección del medio ambiente"/>
    <s v="22"/>
    <s v="22199"/>
  </r>
  <r>
    <n v="220200005677"/>
    <s v="AD"/>
    <d v="2020-03-11T00:00:00"/>
    <n v="22020002480"/>
    <s v="2020 07 1721 22799"/>
    <n v="5154.6000000000004"/>
    <x v="414"/>
    <s v="PINTURA LDR"/>
    <s v="220"/>
    <s v="VALLADOLID"/>
    <s v="VALLADOLID"/>
    <x v="0"/>
    <s v="AdDirec - Adjudicación Directa"/>
    <s v="SinC - Sin Criterio"/>
    <x v="1"/>
    <x v="0"/>
    <s v="2"/>
    <s v="2. Gastos corrientes en bienes y servicios"/>
    <s v="07"/>
    <x v="8"/>
    <s v="1721"/>
    <s v="1721. Protección del medio ambiente"/>
    <s v="22"/>
    <s v="22799"/>
  </r>
  <r>
    <n v="220190043470"/>
    <s v="AD"/>
    <d v="2020-03-18T00:00:00"/>
    <n v="22019006657"/>
    <s v="2020 07 1711 619"/>
    <n v="170.59"/>
    <x v="129"/>
    <s v="COORDINACION SEGURIDAD Y SALUD, RENOVACION DEL PARQUE DE LOS TRES ALMENDROS."/>
    <s v="220"/>
    <s v="MADRID"/>
    <s v="MADRID"/>
    <x v="0"/>
    <s v="PrAbier - Procedimiento Abierto"/>
    <s v="MultiC - MultiCriterio"/>
    <x v="0"/>
    <x v="0"/>
    <s v="6"/>
    <s v="6. Inversiones reales"/>
    <s v="07"/>
    <x v="8"/>
    <s v="1711"/>
    <s v="1711. Parques y jardines"/>
    <s v="61"/>
    <s v="619"/>
  </r>
  <r>
    <n v="220200005684"/>
    <s v="AD"/>
    <d v="2020-03-11T00:00:00"/>
    <n v="22020002471"/>
    <s v="2020 07 1721 22199"/>
    <n v="2864"/>
    <x v="415"/>
    <s v="MATERIAL FUNGIBLE PARA LABORATORIO DE LA RCCAVA"/>
    <s v="220"/>
    <s v="SENTMENAT"/>
    <s v="BARCELONA"/>
    <x v="2"/>
    <s v="AdDirec - Adjudicación Directa"/>
    <s v="SinC - Sin Criterio"/>
    <x v="1"/>
    <x v="0"/>
    <s v="2"/>
    <s v="2. Gastos corrientes en bienes y servicios"/>
    <s v="07"/>
    <x v="8"/>
    <s v="1721"/>
    <s v="1721. Protección del medio ambiente"/>
    <s v="22"/>
    <s v="22199"/>
  </r>
  <r>
    <n v="220190058120"/>
    <s v="AD"/>
    <d v="2020-03-18T00:00:00"/>
    <n v="22019007305"/>
    <s v="2020 07 1721 623"/>
    <n v="166.79"/>
    <x v="129"/>
    <s v="COORDINACIÓN SEGURIDAD INSTALACIÓN FOTOVOLTAICA CASA CONSISTORIAL"/>
    <s v="220"/>
    <s v="MADRID"/>
    <s v="MADRID"/>
    <x v="0"/>
    <s v="PrAbier - Procedimiento Abierto"/>
    <s v="MultiC - MultiCriterio"/>
    <x v="0"/>
    <x v="0"/>
    <s v="6"/>
    <s v="6. Inversiones reales"/>
    <s v="07"/>
    <x v="8"/>
    <s v="1721"/>
    <s v="1721. Protección del medio ambiente"/>
    <s v="62"/>
    <s v="623"/>
  </r>
  <r>
    <n v="220200009226"/>
    <s v="D"/>
    <d v="2020-03-25T00:00:00"/>
    <n v="22020001798"/>
    <s v="2020 07 1711 22199"/>
    <n v="2044.08"/>
    <x v="125"/>
    <s v="ACUERDO MARCO, POSTES TRATADOS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2"/>
    <s v="22199"/>
  </r>
  <r>
    <n v="220200006810"/>
    <s v="D"/>
    <d v="2020-03-17T00:00:00"/>
    <n v="22020001798"/>
    <s v="2020 07 1711 22199"/>
    <n v="951.75"/>
    <x v="125"/>
    <s v="ACUERDO MARCO, POSTES TRATADOS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2"/>
    <s v="22199"/>
  </r>
  <r>
    <n v="220200008917"/>
    <s v="AD"/>
    <d v="2020-03-20T00:00:00"/>
    <n v="22020002478"/>
    <s v="2020 07 1721 22799"/>
    <n v="3605.8"/>
    <x v="387"/>
    <s v="REALIZACIÓN INSTALACIÓN PUERTA ACSUTICA SERVICIO DE MEDIO AMBIENTE"/>
    <s v="220"/>
    <s v="VALLADOLID"/>
    <s v="VALLADOLID"/>
    <x v="0"/>
    <s v="AdDirec - Adjudicación Directa"/>
    <s v="SinC - Sin Criterio"/>
    <x v="1"/>
    <x v="0"/>
    <s v="2"/>
    <s v="2. Gastos corrientes en bienes y servicios"/>
    <s v="07"/>
    <x v="8"/>
    <s v="1721"/>
    <s v="1721. Protección del medio ambiente"/>
    <s v="22"/>
    <s v="22799"/>
  </r>
  <r>
    <n v="220200008944"/>
    <s v="AD"/>
    <d v="2020-03-23T00:00:00"/>
    <n v="22020002835"/>
    <s v="2020 07 1721 213"/>
    <n v="3495.38"/>
    <x v="416"/>
    <s v="MANTENIMIENTO FILTROS CAMPANA LABORATORIO"/>
    <s v="220"/>
    <s v="LAGUNA DE DUERO"/>
    <s v="VALLADOLID"/>
    <x v="0"/>
    <s v="AdDirec - Adjudicación Directa"/>
    <s v="SinC - Sin Criterio"/>
    <x v="1"/>
    <x v="0"/>
    <s v="2"/>
    <s v="2. Gastos corrientes en bienes y servicios"/>
    <s v="07"/>
    <x v="8"/>
    <s v="1721"/>
    <s v="1721. Protección del medio ambiente"/>
    <s v="21"/>
    <s v="213"/>
  </r>
  <r>
    <n v="220200008945"/>
    <s v="AD"/>
    <d v="2020-03-23T00:00:00"/>
    <n v="22020002843"/>
    <s v="2020 07 1721 213"/>
    <n v="824.24"/>
    <x v="68"/>
    <s v="MANTENIMIENTO DEL SISTEMA DE SEGURIDAD DEL CENTRO MUNICIPAL DE ACÚSTICA."/>
    <s v="220"/>
    <s v="VALLADOLID"/>
    <s v="VALLADOLID"/>
    <x v="0"/>
    <s v="AdDirec - Adjudicación Directa"/>
    <s v="SinC - Sin Criterio"/>
    <x v="1"/>
    <x v="0"/>
    <s v="2"/>
    <s v="2. Gastos corrientes en bienes y servicios"/>
    <s v="07"/>
    <x v="8"/>
    <s v="1721"/>
    <s v="1721. Protección del medio ambiente"/>
    <s v="21"/>
    <s v="213"/>
  </r>
  <r>
    <n v="220200008946"/>
    <s v="AD"/>
    <d v="2020-03-23T00:00:00"/>
    <n v="22020002844"/>
    <s v="2020 07 1721 22799"/>
    <n v="2012.21"/>
    <x v="417"/>
    <s v="TRATAMIENTO RESIDUOS GENERADOS EN EL LABORATORIO DE LA RCCAVA"/>
    <s v="220"/>
    <s v="TUDELA DE DUERO"/>
    <s v="VALLADOLID"/>
    <x v="0"/>
    <s v="AdDirec - Adjudicación Directa"/>
    <s v="SinC - Sin Criterio"/>
    <x v="1"/>
    <x v="0"/>
    <s v="2"/>
    <s v="2. Gastos corrientes en bienes y servicios"/>
    <s v="07"/>
    <x v="8"/>
    <s v="1721"/>
    <s v="1721. Protección del medio ambiente"/>
    <s v="22"/>
    <s v="22799"/>
  </r>
  <r>
    <n v="220200008947"/>
    <s v="AD"/>
    <d v="2020-03-23T00:00:00"/>
    <n v="22020002845"/>
    <s v="2020 07 1721 22799"/>
    <n v="1512.5"/>
    <x v="418"/>
    <s v="REALIZACIÓN AUDITORIA INTERNA RCCAVA"/>
    <s v="220"/>
    <s v="OVIEDO"/>
    <s v="ASTURIAS"/>
    <x v="0"/>
    <s v="AdDirec - Adjudicación Directa"/>
    <s v="SinC - Sin Criterio"/>
    <x v="1"/>
    <x v="0"/>
    <s v="2"/>
    <s v="2. Gastos corrientes en bienes y servicios"/>
    <s v="07"/>
    <x v="8"/>
    <s v="1721"/>
    <s v="1721. Protección del medio ambiente"/>
    <s v="22"/>
    <s v="22799"/>
  </r>
  <r>
    <n v="220200008948"/>
    <s v="AD"/>
    <d v="2020-03-23T00:00:00"/>
    <n v="22020002846"/>
    <s v="2020 07 1721 22799"/>
    <n v="1337.05"/>
    <x v="238"/>
    <s v="MANTENIMIENTO DEL AIRE ACONDICIONADO DEL LABORATORIO"/>
    <s v="220"/>
    <s v="VALLADOLID"/>
    <s v="VALLADOLID"/>
    <x v="0"/>
    <s v="AdDirec - Adjudicación Directa"/>
    <s v="SinC - Sin Criterio"/>
    <x v="1"/>
    <x v="0"/>
    <s v="2"/>
    <s v="2. Gastos corrientes en bienes y servicios"/>
    <s v="07"/>
    <x v="8"/>
    <s v="1721"/>
    <s v="1721. Protección del medio ambiente"/>
    <s v="22"/>
    <s v="22799"/>
  </r>
  <r>
    <n v="220200008949"/>
    <s v="AD"/>
    <d v="2020-03-23T00:00:00"/>
    <n v="22020002469"/>
    <s v="2020 07 1721 22706"/>
    <n v="1512.5"/>
    <x v="419"/>
    <s v="MANTENIMIENTO APP VALLAAIRE DEL RCCAVA"/>
    <s v="220"/>
    <s v="PALENCIA"/>
    <s v="PALENCIA"/>
    <x v="0"/>
    <s v="AdDirec - Adjudicación Directa"/>
    <s v="SinC - Sin Criterio"/>
    <x v="1"/>
    <x v="0"/>
    <s v="2"/>
    <s v="2. Gastos corrientes en bienes y servicios"/>
    <s v="07"/>
    <x v="8"/>
    <s v="1721"/>
    <s v="1721. Protección del medio ambiente"/>
    <s v="22"/>
    <s v="22706"/>
  </r>
  <r>
    <n v="220200009057"/>
    <s v="AD"/>
    <d v="2020-03-23T00:00:00"/>
    <n v="22020002474"/>
    <s v="2020 07 1721 22199"/>
    <n v="1500"/>
    <x v="409"/>
    <s v="SUMINISTRO PARA EL MANTENIMIENTO DEL ROBOT DEL LABORATORIO"/>
    <s v="220"/>
    <s v="SAN FERNANDO DE HENARES"/>
    <s v="MADRID"/>
    <x v="2"/>
    <s v="AdDirec - Adjudicación Directa"/>
    <s v="SinC - Sin Criterio"/>
    <x v="1"/>
    <x v="0"/>
    <s v="2"/>
    <s v="2. Gastos corrientes en bienes y servicios"/>
    <s v="07"/>
    <x v="8"/>
    <s v="1721"/>
    <s v="1721. Protección del medio ambiente"/>
    <s v="22"/>
    <s v="22199"/>
  </r>
  <r>
    <n v="220200009058"/>
    <s v="AD"/>
    <d v="2020-03-23T00:00:00"/>
    <n v="22020002476"/>
    <s v="2020 07 1721 213"/>
    <n v="2339"/>
    <x v="420"/>
    <s v="MANTENIMIENTO SISTEMA AQUAPURA DE LABORATORIO"/>
    <s v="220"/>
    <s v="MADRID"/>
    <s v="MADRID"/>
    <x v="0"/>
    <s v="AdDirec - Adjudicación Directa"/>
    <s v="SinC - Sin Criterio"/>
    <x v="1"/>
    <x v="0"/>
    <s v="2"/>
    <s v="2. Gastos corrientes en bienes y servicios"/>
    <s v="07"/>
    <x v="8"/>
    <s v="1721"/>
    <s v="1721. Protección del medio ambiente"/>
    <s v="21"/>
    <s v="213"/>
  </r>
  <r>
    <n v="220200006338"/>
    <s v="D"/>
    <d v="2020-03-13T00:00:00"/>
    <n v="22020001800"/>
    <s v="2020 07 1711 214"/>
    <n v="118.59"/>
    <x v="421"/>
    <s v="ACUERDO MARCO, REPUESTOS PARA VEHICULOS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4"/>
  </r>
  <r>
    <n v="220200003338"/>
    <s v="D"/>
    <d v="2020-03-04T00:00:00"/>
    <n v="22020001800"/>
    <s v="2020 07 1711 214"/>
    <n v="37.92"/>
    <x v="421"/>
    <s v="ACUERDO MARCO, REPUESTOS PARA VEHICULOS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1"/>
    <s v="214"/>
  </r>
  <r>
    <n v="220190058125"/>
    <s v="AD"/>
    <d v="2020-03-18T00:00:00"/>
    <n v="22019007312"/>
    <s v="2020 07 1721 623"/>
    <n v="76.23"/>
    <x v="129"/>
    <s v="COORDINACIÓN SEGURIDAD CONVERSIÓN FOTOVOLTAICAS A BALANCE NETO"/>
    <s v="220"/>
    <s v="MADRID"/>
    <s v="MADRID"/>
    <x v="0"/>
    <s v="PrAbier - Procedimiento Abierto"/>
    <s v="MultiC - MultiCriterio"/>
    <x v="0"/>
    <x v="0"/>
    <s v="6"/>
    <s v="6. Inversiones reales"/>
    <s v="07"/>
    <x v="8"/>
    <s v="1721"/>
    <s v="1721. Protección del medio ambiente"/>
    <s v="62"/>
    <s v="623"/>
  </r>
  <r>
    <n v="220200006820"/>
    <s v="D"/>
    <d v="2020-03-17T00:00:00"/>
    <n v="22020001798"/>
    <s v="2020 07 1711 22199"/>
    <n v="26.26"/>
    <x v="93"/>
    <s v="ACUERDO MARCO, CILINDRO PARA JARDINES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2"/>
    <s v="22199"/>
  </r>
  <r>
    <n v="220200008980"/>
    <s v="D"/>
    <d v="2020-03-23T00:00:00"/>
    <n v="22020001798"/>
    <s v="2020 07 1711 22199"/>
    <n v="23.02"/>
    <x v="93"/>
    <s v="ACUERDO MARCO, MATERIAL DE FERRETERIA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2"/>
    <s v="22199"/>
  </r>
  <r>
    <n v="220200004346"/>
    <s v="D"/>
    <d v="2020-03-09T00:00:00"/>
    <n v="22020001798"/>
    <s v="2020 07 1711 22199"/>
    <n v="8.83"/>
    <x v="93"/>
    <s v="ACUERDO MARCO, ASA ABATIBLE REFORZADA."/>
    <s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8"/>
    <s v="1711"/>
    <s v="1711. Parques y jardines"/>
    <s v="22"/>
    <s v="22199"/>
  </r>
  <r>
    <n v="220190010476"/>
    <s v="AD"/>
    <d v="2020-03-18T00:00:00"/>
    <n v="22019002962"/>
    <s v="2020 08 1532 619"/>
    <n v="2662"/>
    <x v="422"/>
    <s v="REDAC.PROYE.PZA.(ESP. DEPOR.) EN C/ CONDE ARTECHE, JUNTO PZA.MARQUÉS DE SUANCES EN B.ESPAÑ YPZA.ETR.CORTA, DOC.MOR.MAEST"/>
    <s v="220"/>
    <s v="VALLADOLID"/>
    <s v="VALLADOLID"/>
    <x v="0"/>
    <s v="AdDirec - Adjudicación Directa"/>
    <s v="MultiC - MultiCriterio"/>
    <x v="1"/>
    <x v="0"/>
    <s v="6"/>
    <s v="6. Inversiones reales"/>
    <s v="08"/>
    <x v="5"/>
    <s v="1532"/>
    <s v="1532. Pavimentación vias públicas y otros servicios urbanísticos"/>
    <s v="61"/>
    <s v="619"/>
  </r>
  <r>
    <n v="220190041404"/>
    <s v="AD"/>
    <d v="2020-03-18T00:00:00"/>
    <n v="22019006217"/>
    <s v="2020 08 1532 609"/>
    <n v="3267"/>
    <x v="423"/>
    <s v="Redacción del proyecto y dirección facultativa Obras de Instalación de 3 ascensores en calles Oriol, estornino y Ánade.-"/>
    <s v="220"/>
    <s v="VALLADOLID"/>
    <s v="VALLADOLID"/>
    <x v="0"/>
    <s v="AdDirec - Adjudicación Directa"/>
    <s v="SinC - Sin Criterio"/>
    <x v="1"/>
    <x v="0"/>
    <s v="6"/>
    <s v="6. Inversiones reales"/>
    <s v="08"/>
    <x v="5"/>
    <s v="1532"/>
    <s v="1532. Pavimentación vias públicas y otros servicios urbanísticos"/>
    <s v="60"/>
    <s v="609"/>
  </r>
  <r>
    <n v="220179000024"/>
    <s v="AD"/>
    <d v="2020-01-02T00:00:00"/>
    <n v="22020000040"/>
    <s v="2020 08 1341 22799"/>
    <n v="3087691.92"/>
    <x v="424"/>
    <s v="AJUSTE ANUALIDADES CONTRATO GESTIÓN SERVICIO PÚBLICO REGULACIÓN ESTACIONAMIENTO VEHÍCULOS VÍA PÚBLICA EN VALLADOLID"/>
    <s v="220"/>
    <s v="MADRID"/>
    <s v="MADRID"/>
    <x v="5"/>
    <s v="PrAbier - Procedimiento Abierto"/>
    <s v="MultiC - MultiCriterio"/>
    <x v="0"/>
    <x v="0"/>
    <s v="2"/>
    <s v="2. Gastos corrientes en bienes y servicios"/>
    <s v="08"/>
    <x v="5"/>
    <s v="1341"/>
    <s v="1341. Movilidad"/>
    <s v="22"/>
    <s v="22799"/>
  </r>
  <r>
    <n v="220199000444"/>
    <s v="AD"/>
    <d v="2020-01-02T00:00:00"/>
    <n v="22020001062"/>
    <s v="2020 08 1532 619"/>
    <n v="3000000"/>
    <x v="425"/>
    <s v="CONTRATO CONSERV., REPARACIÓN Y REFOEMA DE LAS INFRAESTR.VIARIAS EN EL MUNICIPIO DE VALLADO.(LOTE 1)"/>
    <s v="220"/>
    <s v="VALLADOLID"/>
    <s v="VALLADOLID"/>
    <x v="3"/>
    <s v="PrAbier - Procedimiento Abierto"/>
    <s v="MultiC - MultiCriterio"/>
    <x v="0"/>
    <x v="0"/>
    <s v="6"/>
    <s v="6. Inversiones reales"/>
    <s v="08"/>
    <x v="5"/>
    <s v="1532"/>
    <s v="1532. Pavimentación vias públicas y otros servicios urbanísticos"/>
    <s v="61"/>
    <s v="619"/>
  </r>
  <r>
    <n v="220200001871"/>
    <s v="AD"/>
    <d v="2020-02-17T00:00:00"/>
    <n v="22020001907"/>
    <s v="2020 08 1532 619"/>
    <n v="3000000"/>
    <x v="426"/>
    <s v="CONTRATO CONSERV.REPARACION Y REFORMA DE LAS INFRAESTR.VIARIAS EN EL MUNICIPIO DE VALLADOLID- (LOTE 1) ."/>
    <s v="220"/>
    <s v="VALLADOLID"/>
    <s v="VALLADOLID"/>
    <x v="0"/>
    <s v="PrAbier - Procedimiento Abierto"/>
    <s v="MultiC - MultiCriterio"/>
    <x v="0"/>
    <x v="0"/>
    <s v="6"/>
    <s v="6. Inversiones reales"/>
    <s v="08"/>
    <x v="5"/>
    <s v="1532"/>
    <s v="1532. Pavimentación vias públicas y otros servicios urbanísticos"/>
    <s v="61"/>
    <s v="619"/>
  </r>
  <r>
    <n v="220200010368"/>
    <s v="AD"/>
    <d v="2020-03-30T00:00:00"/>
    <n v="22020001606"/>
    <s v="2020 08 1651 22100"/>
    <n v="2790000"/>
    <x v="18"/>
    <s v="SUMINISTRO ENERGIA ELÉCTRICA DE ALUMBRADO PÚBLICO.-"/>
    <s v="220"/>
    <s v="BILBAO"/>
    <s v="BILBAO"/>
    <x v="2"/>
    <s v="PrAbier - Procedimiento Abierto"/>
    <s v="MultiC - MultiCriterio"/>
    <x v="0"/>
    <x v="0"/>
    <s v="2"/>
    <s v="2. Gastos corrientes en bienes y servicios"/>
    <s v="08"/>
    <x v="5"/>
    <s v="1651"/>
    <s v="1651. Alumbrado público"/>
    <s v="22"/>
    <s v="22100"/>
  </r>
  <r>
    <n v="220200001122"/>
    <s v="AD"/>
    <d v="2020-02-11T00:00:00"/>
    <n v="22020001603"/>
    <s v="2020 08 1651 619"/>
    <n v="1765390"/>
    <x v="412"/>
    <s v="2ª PRÓRROGA CONTRATO DE ALUMBRADO (1 de enero a 31 de diciembre de 2020)."/>
    <s v="220"/>
    <s v="VALLADOLID"/>
    <s v="VALLADOLID"/>
    <x v="2"/>
    <s v="PrAbier - Procedimiento Abierto"/>
    <s v="MultiC - MultiCriterio"/>
    <x v="0"/>
    <x v="0"/>
    <s v="6"/>
    <s v="6. Inversiones reales"/>
    <s v="08"/>
    <x v="5"/>
    <s v="1651"/>
    <s v="1651. Alumbrado público"/>
    <s v="61"/>
    <s v="619"/>
  </r>
  <r>
    <n v="220189000482"/>
    <s v="AD"/>
    <d v="2020-03-18T00:00:00"/>
    <n v="22019000561"/>
    <s v="2020 08 1532 619"/>
    <n v="1019160.54"/>
    <x v="425"/>
    <s v="ADJ. CONSERV., REPARAC. Y REFORM. INFRAESTRUC.VIARIAS MUNICIIPIO VALLAD. LOTE I PARTICIPATIVAS"/>
    <s v="220"/>
    <s v="VALLADOLID"/>
    <s v="VALLADOLID"/>
    <x v="0"/>
    <s v="PrAbier - Procedimiento Abierto"/>
    <s v="MultiC - MultiCriterio"/>
    <x v="0"/>
    <x v="0"/>
    <s v="6"/>
    <s v="6. Inversiones reales"/>
    <s v="08"/>
    <x v="5"/>
    <s v="1532"/>
    <s v="1532. Pavimentación vias públicas y otros servicios urbanísticos"/>
    <s v="61"/>
    <s v="619"/>
  </r>
  <r>
    <n v="220199000361"/>
    <s v="AD"/>
    <d v="2020-01-02T00:00:00"/>
    <n v="22020000735"/>
    <s v="2020 08 1341 619"/>
    <n v="550000"/>
    <x v="427"/>
    <s v="REAJUSTE ANUALIDADES CONTRATO SEÑALIZACION VIAL LOTE 2"/>
    <s v="220"/>
    <s v="VALLADOLID"/>
    <s v="VALLADOLID"/>
    <x v="3"/>
    <s v="PrAbier - Procedimiento Abierto"/>
    <s v="MultiC - MultiCriterio"/>
    <x v="0"/>
    <x v="0"/>
    <s v="6"/>
    <s v="6. Inversiones reales"/>
    <s v="08"/>
    <x v="5"/>
    <s v="1341"/>
    <s v="1341. Movilidad"/>
    <s v="61"/>
    <s v="619"/>
  </r>
  <r>
    <n v="220199000334"/>
    <s v="AD"/>
    <d v="2020-01-02T00:00:00"/>
    <n v="22020000711"/>
    <s v="2020 08 1341 22799"/>
    <n v="406016.97"/>
    <x v="424"/>
    <s v="AMPLIACIÓN ÁREA REGULADA ORA 2020 - 2026"/>
    <s v="220"/>
    <s v="MADRID"/>
    <s v="MADRID"/>
    <x v="5"/>
    <s v="PrAbier - Procedimiento Abierto"/>
    <s v="MultiC - MultiCriterio"/>
    <x v="0"/>
    <x v="0"/>
    <s v="2"/>
    <s v="2. Gastos corrientes en bienes y servicios"/>
    <s v="08"/>
    <x v="5"/>
    <s v="1341"/>
    <s v="1341. Movilidad"/>
    <s v="22"/>
    <s v="22799"/>
  </r>
  <r>
    <n v="220190033918"/>
    <s v="AD"/>
    <d v="2020-03-18T00:00:00"/>
    <n v="22019004927"/>
    <s v="2020 08 1341 619"/>
    <n v="46705.47"/>
    <x v="428"/>
    <s v="REAJUSTE ANUALIDADES CONTRATO SEÑALIZACION VIAL LOTE 1"/>
    <s v="220"/>
    <s v="GUARROMAN"/>
    <s v="JAEN"/>
    <x v="3"/>
    <s v="PrAbier - Procedimiento Abierto"/>
    <s v="MultiC - MultiCriterio"/>
    <x v="0"/>
    <x v="0"/>
    <s v="6"/>
    <s v="6. Inversiones reales"/>
    <s v="08"/>
    <x v="5"/>
    <s v="1341"/>
    <s v="1341. Movilidad"/>
    <s v="61"/>
    <s v="619"/>
  </r>
  <r>
    <n v="220199000692"/>
    <s v="AD"/>
    <d v="2020-01-02T00:00:00"/>
    <n v="22020000718"/>
    <s v="2020 08 1341 22100"/>
    <n v="210000"/>
    <x v="18"/>
    <s v="ENERGÍA ELÉCTRICA 2020"/>
    <s v="220"/>
    <s v="BILBAO"/>
    <s v="BILBAO"/>
    <x v="2"/>
    <s v="PrAbier - Procedimiento Abierto"/>
    <s v="MultiC - MultiCriterio"/>
    <x v="0"/>
    <x v="0"/>
    <s v="2"/>
    <s v="2. Gastos corrientes en bienes y servicios"/>
    <s v="08"/>
    <x v="5"/>
    <s v="1341"/>
    <s v="1341. Movilidad"/>
    <s v="22"/>
    <s v="22100"/>
  </r>
  <r>
    <n v="220199000360"/>
    <s v="AD"/>
    <d v="2020-01-02T00:00:00"/>
    <n v="22020000734"/>
    <s v="2020 08 1341 619"/>
    <n v="200000"/>
    <x v="428"/>
    <s v="REAJUSTE ANUALIDADES CONTRATO SEÑALIZACION VIAL LOTE 1"/>
    <s v="220"/>
    <s v="GUARROMAN"/>
    <s v="JAEN"/>
    <x v="3"/>
    <s v="PrAbier - Procedimiento Abierto"/>
    <s v="MultiC - MultiCriterio"/>
    <x v="0"/>
    <x v="0"/>
    <s v="6"/>
    <s v="6. Inversiones reales"/>
    <s v="08"/>
    <x v="5"/>
    <s v="1341"/>
    <s v="1341. Movilidad"/>
    <s v="61"/>
    <s v="619"/>
  </r>
  <r>
    <n v="220179000247"/>
    <s v="AD"/>
    <d v="2020-01-02T00:00:00"/>
    <n v="22020000042"/>
    <s v="2020 08 1341 22799"/>
    <n v="146713.46"/>
    <x v="429"/>
    <s v="SISTEMA AUTOMATIZADO PRESTAMO BICICLETAS VALLABICI"/>
    <s v="220"/>
    <s v="OSSA DE MONTIEL"/>
    <s v="ALBACETE"/>
    <x v="5"/>
    <s v="PrAbier - Procedimiento Abierto"/>
    <s v="MultiC - MultiCriterio"/>
    <x v="0"/>
    <x v="0"/>
    <s v="2"/>
    <s v="2. Gastos corrientes en bienes y servicios"/>
    <s v="08"/>
    <x v="5"/>
    <s v="1341"/>
    <s v="1341. Movilidad"/>
    <s v="22"/>
    <s v="22799"/>
  </r>
  <r>
    <n v="220190033919"/>
    <s v="AD"/>
    <d v="2020-03-18T00:00:00"/>
    <n v="22019004930"/>
    <s v="2020 08 1341 619"/>
    <n v="106144.89"/>
    <x v="427"/>
    <s v="REAJUSTE ANUALIDADES CONTRATO SEÑALIZACION VIAL LOTE 2"/>
    <s v="220"/>
    <s v="VALLADOLID"/>
    <s v="VALLADOLID"/>
    <x v="3"/>
    <s v="PrAbier - Procedimiento Abierto"/>
    <s v="MultiC - MultiCriterio"/>
    <x v="0"/>
    <x v="0"/>
    <s v="6"/>
    <s v="6. Inversiones reales"/>
    <s v="08"/>
    <x v="5"/>
    <s v="1341"/>
    <s v="1341. Movilidad"/>
    <s v="61"/>
    <s v="619"/>
  </r>
  <r>
    <n v="220190038825"/>
    <s v="AD"/>
    <d v="2020-03-18T00:00:00"/>
    <n v="22019005362"/>
    <s v="2020 08 1532 619"/>
    <n v="44586.78"/>
    <x v="377"/>
    <s v="ADJUDICAR CARRIL BICI AVDA.SANTANDER  AL PASEO RIBERA DE CASTILLA (LOTE 1)."/>
    <s v="220"/>
    <s v="VALLADOLID"/>
    <s v="VALLADOLID"/>
    <x v="3"/>
    <s v="PrAbier - Procedimiento Abierto"/>
    <s v="MultiC - MultiCriterio"/>
    <x v="0"/>
    <x v="0"/>
    <s v="6"/>
    <s v="6. Inversiones reales"/>
    <s v="08"/>
    <x v="5"/>
    <s v="1532"/>
    <s v="1532. Pavimentación vias públicas y otros servicios urbanísticos"/>
    <s v="61"/>
    <s v="619"/>
  </r>
  <r>
    <n v="220190038015"/>
    <s v="AD"/>
    <d v="2020-03-18T00:00:00"/>
    <n v="22019005369"/>
    <s v="2020 08 1532 619"/>
    <n v="89456.05"/>
    <x v="103"/>
    <s v="ADJUDICAR CONTRATO OBRAS URBANIZACIÓN ESCALERA, RAMPAS Y OBRA CIVIL EN  PARQUE PATRICIA (LOTE 1)."/>
    <s v="220"/>
    <s v="SIMANCAS"/>
    <s v="VALLADOLID"/>
    <x v="3"/>
    <s v="PrAbier - Procedimiento Abierto"/>
    <s v="MultiC - MultiCriterio"/>
    <x v="0"/>
    <x v="0"/>
    <s v="6"/>
    <s v="6. Inversiones reales"/>
    <s v="08"/>
    <x v="5"/>
    <s v="1532"/>
    <s v="1532. Pavimentación vias públicas y otros servicios urbanísticos"/>
    <s v="61"/>
    <s v="619"/>
  </r>
  <r>
    <n v="220200003953"/>
    <s v="D"/>
    <d v="2020-03-05T00:00:00"/>
    <n v="22020001910"/>
    <s v="2020 08 1532 210"/>
    <n v="157.30000000000001"/>
    <x v="430"/>
    <s v="MANDO A DISTANCIA REMOCK (4 Unidades)"/>
    <s v="300"/>
    <s v="VALLADOLID"/>
    <s v="VALLADOLID"/>
    <x v="2"/>
    <s v="AdDirec - Adjudicación Directa"/>
    <s v="UniC - Único Criterio"/>
    <x v="1"/>
    <x v="0"/>
    <s v="2"/>
    <s v="2. Gastos corrientes en bienes y servicios"/>
    <s v="08"/>
    <x v="5"/>
    <s v="1532"/>
    <s v="1532. Pavimentación vias públicas y otros servicios urbanísticos"/>
    <s v="21"/>
    <s v="210"/>
  </r>
  <r>
    <n v="220199000761"/>
    <s v="AD"/>
    <d v="2020-01-02T00:00:00"/>
    <n v="22020000827"/>
    <s v="2020 08 1532 204"/>
    <n v="8744.56"/>
    <x v="64"/>
    <s v="PRORROGA CONTRATO RENTING VEHÍCULOS. Lote nº 2, Expte 9/2017 del 30-enero al 31-diciembre 2020 y enero - 2021.-"/>
    <s v="220"/>
    <s v="ERANDIO"/>
    <s v="BIZKAIA"/>
    <x v="2"/>
    <s v="PrAbier - Procedimiento Abierto"/>
    <s v="MultiC - MultiCriterio"/>
    <x v="0"/>
    <x v="0"/>
    <s v="2"/>
    <s v="2. Gastos corrientes en bienes y servicios"/>
    <s v="08"/>
    <x v="5"/>
    <s v="1532"/>
    <s v="1532. Pavimentación vias públicas y otros servicios urbanísticos"/>
    <s v="20"/>
    <s v="204"/>
  </r>
  <r>
    <n v="220190038826"/>
    <s v="AD"/>
    <d v="2020-03-18T00:00:00"/>
    <n v="22019005362"/>
    <s v="2020 08 1532 619"/>
    <n v="22925.119999999999"/>
    <x v="377"/>
    <s v="ADJUDICAR OBRAS CARRIL BICI EN AVDA.PADRE JOSÉ ACOSTA  AL CENTRO CÍVICO JOSÉ MOSQUERA(LOTE 2)."/>
    <s v="220"/>
    <s v="VALLADOLID"/>
    <s v="VALLADOLID"/>
    <x v="3"/>
    <s v="PrAbier - Procedimiento Abierto"/>
    <s v="MultiC - MultiCriterio"/>
    <x v="0"/>
    <x v="0"/>
    <s v="6"/>
    <s v="6. Inversiones reales"/>
    <s v="08"/>
    <x v="5"/>
    <s v="1532"/>
    <s v="1532. Pavimentación vias públicas y otros servicios urbanísticos"/>
    <s v="61"/>
    <s v="619"/>
  </r>
  <r>
    <n v="220190038827"/>
    <s v="AD"/>
    <d v="2020-03-18T00:00:00"/>
    <n v="22019005369"/>
    <s v="2020 08 1532 619"/>
    <n v="19957.47"/>
    <x v="431"/>
    <s v="ADJUDICACIÓN OBRAS URBANIZACIÓN MEJORA PARQUE RIBERA DE CASTILLA. (LOTE 2)."/>
    <s v="220"/>
    <s v="VALLADOLID"/>
    <s v="VALLADOLID"/>
    <x v="3"/>
    <s v="PrAbier - Procedimiento Abierto"/>
    <s v="MultiC - MultiCriterio"/>
    <x v="0"/>
    <x v="0"/>
    <s v="6"/>
    <s v="6. Inversiones reales"/>
    <s v="08"/>
    <x v="5"/>
    <s v="1532"/>
    <s v="1532. Pavimentación vias públicas y otros servicios urbanísticos"/>
    <s v="61"/>
    <s v="619"/>
  </r>
  <r>
    <n v="220190041529"/>
    <s v="AD"/>
    <d v="2020-03-18T00:00:00"/>
    <n v="22019006810"/>
    <s v="2020 08 1532 623"/>
    <n v="4234.41"/>
    <x v="432"/>
    <s v="Suministro e instalación de mando a distancia para manejo de puente grúa. Botonera,baterias,base de carga y cargador."/>
    <s v="220"/>
    <s v="SANTOVENIA DE PISUERGA"/>
    <s v="VALLADOLID"/>
    <x v="2"/>
    <s v="AdDirec - Adjudicación Directa"/>
    <s v="SinC - Sin Criterio"/>
    <x v="1"/>
    <x v="0"/>
    <s v="6"/>
    <s v="6. Inversiones reales"/>
    <s v="08"/>
    <x v="5"/>
    <s v="1532"/>
    <s v="1532. Pavimentación vias públicas y otros servicios urbanísticos"/>
    <s v="62"/>
    <s v="623"/>
  </r>
  <r>
    <n v="220190043421"/>
    <s v="AD"/>
    <d v="2020-03-18T00:00:00"/>
    <n v="22019007015"/>
    <s v="2020 08 1532 623"/>
    <n v="1354.82"/>
    <x v="433"/>
    <s v="IFS-2019. Accesorios de aire comprimido: Unidad secadora y enfriadora con regulador de presión, filtro drenaje, manómetr"/>
    <s v="220"/>
    <s v="VALLADOLID"/>
    <s v="VALLADOLID"/>
    <x v="2"/>
    <s v="AdDirec - Adjudicación Directa"/>
    <s v="SinC - Sin Criterio"/>
    <x v="1"/>
    <x v="0"/>
    <s v="6"/>
    <s v="6. Inversiones reales"/>
    <s v="08"/>
    <x v="5"/>
    <s v="1532"/>
    <s v="1532. Pavimentación vias públicas y otros servicios urbanísticos"/>
    <s v="62"/>
    <s v="623"/>
  </r>
  <r>
    <n v="220190051846"/>
    <s v="AD"/>
    <d v="2020-03-18T00:00:00"/>
    <n v="22019008007"/>
    <s v="2020 08 1651 619"/>
    <n v="6965.46"/>
    <x v="412"/>
    <s v="Remodelación del alumbrado exterior en la Calle Faisán.-"/>
    <s v="220"/>
    <s v="VALLADOLID"/>
    <s v="VALLADOLID"/>
    <x v="3"/>
    <s v="AdDirec - Adjudicación Directa"/>
    <s v="SinC - Sin Criterio"/>
    <x v="1"/>
    <x v="0"/>
    <s v="6"/>
    <s v="6. Inversiones reales"/>
    <s v="08"/>
    <x v="5"/>
    <s v="1651"/>
    <s v="1651. Alumbrado público"/>
    <s v="61"/>
    <s v="619"/>
  </r>
  <r>
    <n v="220190051862"/>
    <s v="AD"/>
    <d v="2020-03-18T00:00:00"/>
    <n v="22019007475"/>
    <s v="2020 08 1341 619"/>
    <n v="12300"/>
    <x v="434"/>
    <s v="CONTRATO MENOR SUMINISTRO E INSTALACIÓN ELEMENTOS APARCABICIS DIVERSAS UBICACIONES ESPACIOS PÚBLICOS Y VIARIO DE VA."/>
    <s v="220"/>
    <s v="TARREGA"/>
    <s v="LERIDA"/>
    <x v="2"/>
    <s v="AdDirec - Adjudicación Directa"/>
    <s v="SinC - Sin Criterio"/>
    <x v="1"/>
    <x v="0"/>
    <s v="6"/>
    <s v="6. Inversiones reales"/>
    <s v="08"/>
    <x v="5"/>
    <s v="1341"/>
    <s v="1341. Movilidad"/>
    <s v="61"/>
    <s v="619"/>
  </r>
  <r>
    <n v="220190058488"/>
    <s v="AD"/>
    <d v="2020-03-18T00:00:00"/>
    <n v="22019009562"/>
    <s v="2020 08 1532 619"/>
    <n v="7260"/>
    <x v="435"/>
    <s v="Confección proyecto de integración y mejora de las riberas del rio Pisuerga.Fase 4.3 Reelaborar proyecto previo.180 dias"/>
    <s v="220"/>
    <s v="VALLADOLID"/>
    <s v="VALLADOLID"/>
    <x v="0"/>
    <s v="AdDirec - Adjudicación Directa"/>
    <s v="SinC - Sin Criterio"/>
    <x v="1"/>
    <x v="0"/>
    <s v="6"/>
    <s v="6. Inversiones reales"/>
    <s v="08"/>
    <x v="5"/>
    <s v="1532"/>
    <s v="1532. Pavimentación vias públicas y otros servicios urbanísticos"/>
    <s v="61"/>
    <s v="619"/>
  </r>
  <r>
    <n v="220190060060"/>
    <s v="AD"/>
    <d v="2020-03-18T00:00:00"/>
    <n v="22019008008"/>
    <s v="2020 08 1651 619"/>
    <n v="7410.92"/>
    <x v="436"/>
    <s v="Remodelación del alumbrado en la zona central de la Plaza Circular.-"/>
    <s v="220"/>
    <s v="VALLADOLID"/>
    <s v="VALLADOLID"/>
    <x v="3"/>
    <s v="AdDirec - Adjudicación Directa"/>
    <s v="SinC - Sin Criterio"/>
    <x v="1"/>
    <x v="0"/>
    <s v="6"/>
    <s v="6. Inversiones reales"/>
    <s v="08"/>
    <x v="5"/>
    <s v="1651"/>
    <s v="1651. Alumbrado público"/>
    <s v="61"/>
    <s v="619"/>
  </r>
  <r>
    <n v="220199000039"/>
    <s v="AD"/>
    <d v="2020-01-02T00:00:00"/>
    <n v="22020000565"/>
    <s v="2020 08 1341 22103"/>
    <n v="2000"/>
    <x v="14"/>
    <s v="SUMINISTRO GASOLINA 95ª PARA VEHÍCULOS DEL CENTRO DE MOVILIDAD URBANA"/>
    <s v="220"/>
    <s v="MADRID"/>
    <s v="MADRID"/>
    <x v="2"/>
    <s v="PrAbier - Procedimiento Abierto"/>
    <s v="MultiC - MultiCriterio"/>
    <x v="0"/>
    <x v="0"/>
    <s v="2"/>
    <s v="2. Gastos corrientes en bienes y servicios"/>
    <s v="08"/>
    <x v="5"/>
    <s v="1341"/>
    <s v="1341. Movilidad"/>
    <s v="22"/>
    <s v="22103"/>
  </r>
  <r>
    <n v="220200005686"/>
    <s v="AD"/>
    <d v="2020-03-11T00:00:00"/>
    <n v="22020000568"/>
    <s v="2020 08 1301 203"/>
    <n v="430"/>
    <x v="34"/>
    <s v="Complementario alquiler fotocopiadoras Concejalía y Sec. Ejecutiva Movilidad y Espacio Urbano año 2020"/>
    <s v="220"/>
    <s v="ALCOBENDAS"/>
    <s v="MADRID"/>
    <x v="0"/>
    <s v="PrAbier - Procedimiento Abierto"/>
    <s v="UniC - Único Criterio"/>
    <x v="0"/>
    <x v="0"/>
    <s v="2"/>
    <s v="2. Gastos corrientes en bienes y servicios"/>
    <s v="08"/>
    <x v="5"/>
    <s v="1301"/>
    <s v="1301. Dirección del área de seguridad"/>
    <s v="20"/>
    <s v="203"/>
  </r>
  <r>
    <n v="220200005687"/>
    <s v="AD"/>
    <d v="2020-03-11T00:00:00"/>
    <n v="22020000569"/>
    <s v="2020 08 1301 213"/>
    <n v="500"/>
    <x v="34"/>
    <s v="Complementario copias fotocopiadora Concejalía y Secretaría Ejecutiva Área Movilidad y Espacio Urbano año 2020"/>
    <s v="220"/>
    <s v="ALCOBENDAS"/>
    <s v="MADRID"/>
    <x v="2"/>
    <s v="PrAbier - Procedimiento Abierto"/>
    <s v="UniC - Único Criterio"/>
    <x v="0"/>
    <x v="0"/>
    <s v="2"/>
    <s v="2. Gastos corrientes en bienes y servicios"/>
    <s v="08"/>
    <x v="5"/>
    <s v="1301"/>
    <s v="1301. Dirección del área de seguridad"/>
    <s v="21"/>
    <s v="213"/>
  </r>
  <r>
    <n v="220200003810"/>
    <s v="D"/>
    <d v="2020-03-04T00:00:00"/>
    <n v="22020001783"/>
    <s v="2020 08 1341 22706"/>
    <n v="30000"/>
    <x v="244"/>
    <s v="PROYECTO CENCYL+  _ APP MOVIL GESTIÓN CARGA Y DESCARGA"/>
    <s v="300"/>
    <s v="BOECILLO"/>
    <s v="VALLADOLID"/>
    <x v="0"/>
    <s v="PrAbier - Procedimiento Abierto"/>
    <s v="MultiC - MultiCriterio"/>
    <x v="0"/>
    <x v="0"/>
    <s v="2"/>
    <s v="2. Gastos corrientes en bienes y servicios"/>
    <s v="08"/>
    <x v="5"/>
    <s v="1341"/>
    <s v="1341. Movilidad"/>
    <s v="22"/>
    <s v="22706"/>
  </r>
  <r>
    <n v="220199000257"/>
    <s v="AD"/>
    <d v="2020-01-02T00:00:00"/>
    <n v="22020001053"/>
    <s v="2020 08 1651 213"/>
    <n v="28239.82"/>
    <x v="437"/>
    <s v="PRÓRROGA CONTRATO SUMINISTRO LÁMPARAS (LOTE 2) DEL  1.01.2020 A 10.08.2020"/>
    <s v="220"/>
    <s v="VALLADOLID"/>
    <s v="VALLADOLID"/>
    <x v="2"/>
    <s v="PrAbier - Procedimiento Abierto"/>
    <s v="MultiC - MultiCriterio"/>
    <x v="0"/>
    <x v="0"/>
    <s v="2"/>
    <s v="2. Gastos corrientes en bienes y servicios"/>
    <s v="08"/>
    <x v="5"/>
    <s v="1651"/>
    <s v="1651. Alumbrado público"/>
    <s v="21"/>
    <s v="213"/>
  </r>
  <r>
    <n v="220199000256"/>
    <s v="AD"/>
    <d v="2020-01-02T00:00:00"/>
    <n v="22020001052"/>
    <s v="2020 08 1651 213"/>
    <n v="23760.14"/>
    <x v="81"/>
    <s v="PRÓRROGA CONTRATO SUMINISTRO LÁMPARAS (LOTE 1) DEL 1.01.2020 A 10.08.2020"/>
    <s v="220"/>
    <s v="BARCELONA"/>
    <s v="BARCELONA"/>
    <x v="2"/>
    <s v="PrAbier - Procedimiento Abierto"/>
    <s v="MultiC - MultiCriterio"/>
    <x v="0"/>
    <x v="0"/>
    <s v="2"/>
    <s v="2. Gastos corrientes en bienes y servicios"/>
    <s v="08"/>
    <x v="5"/>
    <s v="1651"/>
    <s v="1651. Alumbrado público"/>
    <s v="21"/>
    <s v="213"/>
  </r>
  <r>
    <n v="220199000775"/>
    <s v="AD"/>
    <d v="2020-01-02T00:00:00"/>
    <n v="22020001602"/>
    <s v="2020 08 1651 619"/>
    <n v="22252.82"/>
    <x v="124"/>
    <s v="CONTROL DE CALIDAD, 2ª PRORROGA CONTRATO DE ALUMBRADO (1 de enero a 31 de diciembre 2020)"/>
    <s v="220"/>
    <s v="ZARATÁN"/>
    <s v="VALLADOLID"/>
    <x v="0"/>
    <s v="PrAbier - Procedimiento Abierto"/>
    <s v="MultiC - MultiCriterio"/>
    <x v="0"/>
    <x v="0"/>
    <s v="6"/>
    <s v="6. Inversiones reales"/>
    <s v="08"/>
    <x v="5"/>
    <s v="1651"/>
    <s v="1651. Alumbrado público"/>
    <s v="61"/>
    <s v="619"/>
  </r>
  <r>
    <n v="220199000346"/>
    <s v="AD"/>
    <d v="2020-01-02T00:00:00"/>
    <n v="22020001058"/>
    <s v="2020 08 1532 619"/>
    <n v="21332.76"/>
    <x v="124"/>
    <s v="SEGUNDA PRÓRROGA CONTRATO CONTROL CALIDAD DEL 1.01.2020 A 20.06.2020"/>
    <s v="220"/>
    <s v="ZARATÁN"/>
    <s v="VALLADOLID"/>
    <x v="0"/>
    <s v="PrAbier - Procedimiento Abierto"/>
    <s v="MultiC - MultiCriterio"/>
    <x v="0"/>
    <x v="0"/>
    <s v="6"/>
    <s v="6. Inversiones reales"/>
    <s v="08"/>
    <x v="5"/>
    <s v="1532"/>
    <s v="1532. Pavimentación vias públicas y otros servicios urbanísticos"/>
    <s v="61"/>
    <s v="619"/>
  </r>
  <r>
    <n v="220199000337"/>
    <s v="AD"/>
    <d v="2020-01-02T00:00:00"/>
    <n v="22020000720"/>
    <s v="2020 08 1341 619"/>
    <n v="12689.78"/>
    <x v="124"/>
    <s v="PRÓRROGA_CONTROL DE CALIDAD_CONTRATO GESTIÓN INTEGRAL SISTEMA CENTRALIZADO CONTROL DE TRÁFICO (ENERO-AGOSTO_2020)"/>
    <s v="220"/>
    <s v="ZARATÁN"/>
    <s v="VALLADOLID"/>
    <x v="0"/>
    <s v="PrAbier - Procedimiento Abierto"/>
    <s v="MultiC - MultiCriterio"/>
    <x v="0"/>
    <x v="0"/>
    <s v="6"/>
    <s v="6. Inversiones reales"/>
    <s v="08"/>
    <x v="5"/>
    <s v="1341"/>
    <s v="1341. Movilidad"/>
    <s v="61"/>
    <s v="619"/>
  </r>
  <r>
    <n v="220190011605"/>
    <s v="AD"/>
    <d v="2020-03-18T00:00:00"/>
    <n v="22019003046"/>
    <s v="2020 08 1532 619"/>
    <n v="8174.78"/>
    <x v="425"/>
    <s v="CONTRATO CONSERV.,REPARAC.Y REFORMA INFRAES.VIARIAS MUNICIPIO VALLAD.(LOTE 1)"/>
    <s v="220"/>
    <s v="VALLADOLID"/>
    <s v="VALLADOLID"/>
    <x v="3"/>
    <s v="PrAbier - Procedimiento Abierto"/>
    <s v="MultiC - MultiCriterio"/>
    <x v="0"/>
    <x v="0"/>
    <s v="6"/>
    <s v="6. Inversiones reales"/>
    <s v="08"/>
    <x v="5"/>
    <s v="1532"/>
    <s v="1532. Pavimentación vias públicas y otros servicios urbanísticos"/>
    <s v="61"/>
    <s v="619"/>
  </r>
  <r>
    <n v="220199000359"/>
    <s v="AD"/>
    <d v="2020-01-02T00:00:00"/>
    <n v="22020000733"/>
    <s v="2020 08 1341 619"/>
    <n v="11853.45"/>
    <x v="124"/>
    <s v="CONTROL DE CALIDAD CONTRATO SEÑALIZACION VIAL LOTE 2. 2020 Y 2021"/>
    <s v="220"/>
    <s v="ZARATÁN"/>
    <s v="VALLADOLID"/>
    <x v="3"/>
    <s v="PrAbier - Procedimiento Abierto"/>
    <s v="MultiC - MultiCriterio"/>
    <x v="0"/>
    <x v="0"/>
    <s v="6"/>
    <s v="6. Inversiones reales"/>
    <s v="08"/>
    <x v="5"/>
    <s v="1341"/>
    <s v="1341. Movilidad"/>
    <s v="61"/>
    <s v="619"/>
  </r>
  <r>
    <n v="220190038016"/>
    <s v="AD"/>
    <d v="2020-03-18T00:00:00"/>
    <n v="22019005361"/>
    <s v="2020 08 1532 619"/>
    <n v="7149.14"/>
    <x v="379"/>
    <s v="ADJUDICAR CONTRATO OBRAS INSTALACIÓN FUENTES AGUA POTABLE"/>
    <s v="220"/>
    <s v="VALLADOLID (POLIGONO SAN CRISTOBAL)"/>
    <s v="VALLADOLID"/>
    <x v="3"/>
    <s v="PrAbier - Procedimiento Abierto"/>
    <s v="MultiC - MultiCriterio"/>
    <x v="0"/>
    <x v="0"/>
    <s v="6"/>
    <s v="6. Inversiones reales"/>
    <s v="08"/>
    <x v="5"/>
    <s v="1532"/>
    <s v="1532. Pavimentación vias públicas y otros servicios urbanísticos"/>
    <s v="61"/>
    <s v="619"/>
  </r>
  <r>
    <n v="220199000774"/>
    <s v="AD"/>
    <d v="2020-01-02T00:00:00"/>
    <n v="22020001601"/>
    <s v="2020 08 1651 619"/>
    <n v="6853.86"/>
    <x v="129"/>
    <s v="SEGURIDAD Y SALUD, 2ª PRORROGA CONTRATO DE ALUMBRADO (1 de enero a 31 de diciembre 2020) .-"/>
    <s v="220"/>
    <s v="MADRID"/>
    <s v="MADRID"/>
    <x v="0"/>
    <s v="PrAbier - Procedimiento Abierto"/>
    <s v="MultiC - MultiCriterio"/>
    <x v="0"/>
    <x v="0"/>
    <s v="6"/>
    <s v="6. Inversiones reales"/>
    <s v="08"/>
    <x v="5"/>
    <s v="1651"/>
    <s v="1651. Alumbrado público"/>
    <s v="61"/>
    <s v="619"/>
  </r>
  <r>
    <n v="220200000755"/>
    <s v="ADO"/>
    <d v="2020-02-06T00:00:00"/>
    <n v="22020001367"/>
    <s v="2020 08 1341 22104"/>
    <n v="638.20000000000005"/>
    <x v="438"/>
    <s v="SUMINISTRO DE MATERIAL DE PROTECCIÓN"/>
    <s v="240"/>
    <s v="VALLADOLID"/>
    <s v="VALLADOLID"/>
    <x v="2"/>
    <s v="AdDirec - Adjudicación Directa"/>
    <s v="SinC - Sin Criterio"/>
    <x v="1"/>
    <x v="0"/>
    <s v="2"/>
    <s v="2. Gastos corrientes en bienes y servicios"/>
    <s v="08"/>
    <x v="5"/>
    <s v="1341"/>
    <s v="1341. Movilidad"/>
    <s v="22"/>
    <s v="22104"/>
  </r>
  <r>
    <n v="220199000335"/>
    <s v="AD"/>
    <d v="2020-01-02T00:00:00"/>
    <n v="22020000712"/>
    <s v="2020 08 1341 619"/>
    <n v="720279.46"/>
    <x v="439"/>
    <s v="PRÓRROGA CONTRATO GESTIÓN INTEGRAL SISTEMA CENTRALIZADO CONTROL DE TRÁFICO (ENERO-AGOSTO_2020)"/>
    <s v="220"/>
    <s v="ALCOBENDAS"/>
    <s v="MADRID"/>
    <x v="0"/>
    <s v="PrRestr - Procedimiento Restringido"/>
    <s v="MultiC - MultiCriterio"/>
    <x v="4"/>
    <x v="0"/>
    <s v="6"/>
    <s v="6. Inversiones reales"/>
    <s v="08"/>
    <x v="5"/>
    <s v="1341"/>
    <s v="1341. Movilidad"/>
    <s v="61"/>
    <s v="619"/>
  </r>
  <r>
    <n v="220199000338"/>
    <s v="AD"/>
    <d v="2020-01-02T00:00:00"/>
    <n v="22020000721"/>
    <s v="2020 08 1341 619"/>
    <n v="148852.65"/>
    <x v="439"/>
    <s v="PRÓRROGA CONTRATO GESTIÓN INTEGRAL SISTEMA CENTRALIZADO CONTROL DE TRÁFICO_MODIFICACIÓN O REFORMA (ENERO-AGOSTO_2020)"/>
    <s v="220"/>
    <s v="ALCOBENDAS"/>
    <s v="MADRID"/>
    <x v="0"/>
    <s v="PrRestr - Procedimiento Restringido"/>
    <s v="MultiC - MultiCriterio"/>
    <x v="4"/>
    <x v="0"/>
    <s v="6"/>
    <s v="6. Inversiones reales"/>
    <s v="08"/>
    <x v="5"/>
    <s v="1341"/>
    <s v="1341. Movilidad"/>
    <s v="61"/>
    <s v="619"/>
  </r>
  <r>
    <n v="220199000339"/>
    <s v="AD"/>
    <d v="2020-01-02T00:00:00"/>
    <n v="22020000722"/>
    <s v="2020 08 1341 619"/>
    <n v="40975.480000000003"/>
    <x v="439"/>
    <s v="PRÓRROGA CONTRATO GESTIÓN INTEGRAL SISTEMA CENTRALIZADO CONTROL DE TRÁFICO_REPARCIÓN AVERIAS Y DAÑOS (ENERO-AGOSTO_2020)"/>
    <s v="220"/>
    <s v="ALCOBENDAS"/>
    <s v="MADRID"/>
    <x v="0"/>
    <s v="PrRestr - Procedimiento Restringido"/>
    <s v="MultiC - MultiCriterio"/>
    <x v="4"/>
    <x v="0"/>
    <s v="6"/>
    <s v="6. Inversiones reales"/>
    <s v="08"/>
    <x v="5"/>
    <s v="1341"/>
    <s v="1341. Movilidad"/>
    <s v="61"/>
    <s v="619"/>
  </r>
  <r>
    <n v="220190034137"/>
    <s v="AD"/>
    <d v="2020-03-18T00:00:00"/>
    <n v="22019004393"/>
    <s v="2020 08 1341 619"/>
    <n v="4644.3100000000004"/>
    <x v="124"/>
    <s v="PRÓRROGA_CONTROL DE CALIDAD_CONTRATO GESTIÓN INTEGRAL SISTEMA CENTRALIZADO CONTROL DE TRÁFICO (SEPTIEMBRE-DICIEMBRE_2019"/>
    <s v="220"/>
    <s v="ZARATÁN"/>
    <s v="VALLADOLID"/>
    <x v="0"/>
    <s v="PrAbier - Procedimiento Abierto"/>
    <s v="MultiC - MultiCriterio"/>
    <x v="0"/>
    <x v="0"/>
    <s v="6"/>
    <s v="6. Inversiones reales"/>
    <s v="08"/>
    <x v="5"/>
    <s v="1341"/>
    <s v="1341. Movilidad"/>
    <s v="61"/>
    <s v="619"/>
  </r>
  <r>
    <n v="220199000358"/>
    <s v="AD"/>
    <d v="2020-01-02T00:00:00"/>
    <n v="22020000732"/>
    <s v="2020 08 1341 619"/>
    <n v="4310.3500000000004"/>
    <x v="124"/>
    <s v="CONTROL DE CALIDAD CONTRATO DE SEÑALIZACION VIAL LOTE 1. 2020 Y 2021"/>
    <s v="220"/>
    <s v="ZARATÁN"/>
    <s v="VALLADOLID"/>
    <x v="3"/>
    <s v="PrAbier - Procedimiento Abierto"/>
    <s v="MultiC - MultiCriterio"/>
    <x v="0"/>
    <x v="0"/>
    <s v="6"/>
    <s v="6. Inversiones reales"/>
    <s v="08"/>
    <x v="5"/>
    <s v="1341"/>
    <s v="1341. Movilidad"/>
    <s v="61"/>
    <s v="619"/>
  </r>
  <r>
    <n v="220199000336"/>
    <s v="AD"/>
    <d v="2020-01-02T00:00:00"/>
    <n v="22020000713"/>
    <s v="2020 08 1341 619"/>
    <n v="3910.08"/>
    <x v="129"/>
    <s v="PRÓRROGA_SEGURIDAD Y SALUD_CONTRATO GESTIÓN INTEGRAL SISTEMA CENTRALIZADO CONTROL DE TRÁFICO (ENERO-AGOSTO_2020)"/>
    <s v="220"/>
    <s v="MADRID"/>
    <s v="MADRID"/>
    <x v="0"/>
    <s v="PrAbier - Procedimiento Abierto"/>
    <s v="MultiC - MultiCriterio"/>
    <x v="0"/>
    <x v="0"/>
    <s v="6"/>
    <s v="6. Inversiones reales"/>
    <s v="08"/>
    <x v="5"/>
    <s v="1341"/>
    <s v="1341. Movilidad"/>
    <s v="61"/>
    <s v="619"/>
  </r>
  <r>
    <n v="220190027680"/>
    <s v="AD"/>
    <d v="2020-03-18T00:00:00"/>
    <n v="22019004060"/>
    <s v="2020 08 1532 619"/>
    <n v="3066.43"/>
    <x v="124"/>
    <s v="CONTROL CALIDAD CONTRATO CONSERS.(LOTE 1 PARTICIPATIVOS)AÑO 2019"/>
    <s v="220"/>
    <s v="ZARATÁN"/>
    <s v="VALLADOLID"/>
    <x v="0"/>
    <s v="PrAbier - Procedimiento Abierto"/>
    <s v="MultiC - MultiCriterio"/>
    <x v="0"/>
    <x v="0"/>
    <s v="6"/>
    <s v="6. Inversiones reales"/>
    <s v="08"/>
    <x v="5"/>
    <s v="1532"/>
    <s v="1532. Pavimentación vias públicas y otros servicios urbanísticos"/>
    <s v="61"/>
    <s v="619"/>
  </r>
  <r>
    <n v="220200009104"/>
    <s v="AD"/>
    <d v="2020-03-24T00:00:00"/>
    <n v="22020002487"/>
    <s v="2020 08 1532 213"/>
    <n v="269.5"/>
    <x v="348"/>
    <s v="Alb:20-200064 PED:19-051555-1017 S/PED: Parque / Reparación de Martillo, marca: Bosch modelo:GBH11 NS:0080/REF.RP R"/>
    <s v="220"/>
    <s v="VALLADOLID"/>
    <s v="VALLADOLID"/>
    <x v="0"/>
    <s v="PrAbier - Procedimiento Abierto"/>
    <s v="MultiC - MultiCriterio"/>
    <x v="2"/>
    <x v="0"/>
    <s v="2"/>
    <s v="2. Gastos corrientes en bienes y servicios"/>
    <s v="08"/>
    <x v="5"/>
    <s v="1532"/>
    <s v="1532. Pavimentación vias públicas y otros servicios urbanísticos"/>
    <s v="21"/>
    <s v="213"/>
  </r>
  <r>
    <n v="220200008929"/>
    <s v="AD"/>
    <d v="2020-03-21T00:00:00"/>
    <n v="22020001748"/>
    <s v="2020 10 2316 22799"/>
    <n v="3050"/>
    <x v="169"/>
    <s v="PRORROGA CTTO TALL SENSIBILIZACION LOTE 4: ANIMACION INTERCULTURAL EN CEAS DEL 1 ENERO AL 30 MAYO 2020."/>
    <s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6"/>
    <s v="2316"/>
    <s v="2316. Mediación comunitaria"/>
    <s v="22"/>
    <s v="22799"/>
  </r>
  <r>
    <n v="220199000357"/>
    <s v="AD"/>
    <d v="2020-01-02T00:00:00"/>
    <n v="22020000731"/>
    <s v="2020 08 1341 619"/>
    <n v="2190.5100000000002"/>
    <x v="129"/>
    <s v="SEGURIDAD Y SALUD CONTRATO SEÑALIZACION VIAL LOTE 2. 2020 Y 2021"/>
    <s v="220"/>
    <s v="MADRID"/>
    <s v="MADRID"/>
    <x v="3"/>
    <s v="PrAbier - Procedimiento Abierto"/>
    <s v="MultiC - MultiCriterio"/>
    <x v="0"/>
    <x v="0"/>
    <s v="6"/>
    <s v="6. Inversiones reales"/>
    <s v="08"/>
    <x v="5"/>
    <s v="1341"/>
    <s v="1341. Movilidad"/>
    <s v="61"/>
    <s v="619"/>
  </r>
  <r>
    <n v="220200001560"/>
    <s v="AD"/>
    <d v="2020-02-13T00:00:00"/>
    <n v="22020001905"/>
    <s v="2020 08 1532 203"/>
    <n v="1815"/>
    <x v="90"/>
    <s v="Alquiler y retirada de contenedores de obra, a demanda según necesidades."/>
    <s v="220"/>
    <s v="LA FLECHA"/>
    <s v="VALLADOL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0"/>
    <s v="203"/>
  </r>
  <r>
    <n v="220190035157"/>
    <s v="AD"/>
    <d v="2020-03-18T00:00:00"/>
    <n v="22019005369"/>
    <s v="2020 08 1532 619"/>
    <n v="2157.08"/>
    <x v="124"/>
    <s v="ADJUDICAR CONTROL DE CALIDAD OBRAS URBANIZACIÓN ESCALERAS, RAMPAS Y OBRA CIVIL EN  PARQUE PATRICIA (LOTE 1)."/>
    <s v="220"/>
    <s v="ZARATÁN"/>
    <s v="VALLADOLID"/>
    <x v="0"/>
    <s v="PrAbier - Procedimiento Abierto"/>
    <s v="MultiC - MultiCriterio"/>
    <x v="0"/>
    <x v="0"/>
    <s v="6"/>
    <s v="6. Inversiones reales"/>
    <s v="08"/>
    <x v="5"/>
    <s v="1532"/>
    <s v="1532. Pavimentación vias públicas y otros servicios urbanísticos"/>
    <s v="61"/>
    <s v="619"/>
  </r>
  <r>
    <n v="220200001865"/>
    <s v="D"/>
    <d v="2020-02-17T00:00:00"/>
    <n v="22020001730"/>
    <s v="2020 08 1341 213"/>
    <n v="2000"/>
    <x v="59"/>
    <s v="COPIAS_FOTOCOPIADORA CANON C55401 MODEL XVD02575_2020_CENTRO MOVILIDAD URBANA"/>
    <s v="300"/>
    <s v="VALLADOLID"/>
    <s v="VALLADOLID"/>
    <x v="2"/>
    <s v="PrAbier - Procedimiento Abierto"/>
    <s v="MultiC - MultiCriterio"/>
    <x v="0"/>
    <x v="0"/>
    <s v="2"/>
    <s v="2. Gastos corrientes en bienes y servicios"/>
    <s v="08"/>
    <x v="5"/>
    <s v="1341"/>
    <s v="1341. Movilidad"/>
    <s v="21"/>
    <s v="213"/>
  </r>
  <r>
    <n v="220200001609"/>
    <s v="AD"/>
    <d v="2020-02-14T00:00:00"/>
    <n v="22020001881"/>
    <s v="2020 08 1532 210"/>
    <n v="3630"/>
    <x v="408"/>
    <s v="Suministros de áridos (arena lavada,arena mina, piñón, gravas...) mediante retirada según necesidades."/>
    <s v="220"/>
    <s v="VALLADOLID"/>
    <s v="VALLADOL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1"/>
    <s v="210"/>
  </r>
  <r>
    <n v="220200001610"/>
    <s v="AD"/>
    <d v="2020-02-14T00:00:00"/>
    <n v="22020001885"/>
    <s v="2020 08 1532 210"/>
    <n v="6655"/>
    <x v="440"/>
    <s v="Suministro hormigones y morteros retirados con camion municipal o puestos en obra con hormigonera del proveedor."/>
    <s v="220"/>
    <s v="VALLADOLID"/>
    <s v="VALLADOL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1"/>
    <s v="210"/>
  </r>
  <r>
    <n v="220200001613"/>
    <s v="AD"/>
    <d v="2020-02-14T00:00:00"/>
    <n v="22020001873"/>
    <s v="2020 08 1532 22199"/>
    <n v="178.75"/>
    <x v="68"/>
    <s v="Instalación de detector de alarma en despacho del fondo, no contemplado en la instalación inicial."/>
    <s v="220"/>
    <s v="VALLADOLID"/>
    <s v="VALLADOL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2"/>
    <s v="22199"/>
  </r>
  <r>
    <n v="220200001614"/>
    <s v="AD"/>
    <d v="2020-02-14T00:00:00"/>
    <n v="22020001874"/>
    <s v="2020 08 1532 22699"/>
    <n v="272.25"/>
    <x v="441"/>
    <s v="Legalización de la instalación de consumo propio de gasóleo en el Parque del Cabildo."/>
    <s v="220"/>
    <s v="VALLADOLID"/>
    <s v="VALLADOLID"/>
    <x v="1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2"/>
    <s v="22699"/>
  </r>
  <r>
    <n v="220200001619"/>
    <s v="AD"/>
    <d v="2020-02-14T00:00:00"/>
    <n v="22020001871"/>
    <s v="2020 08 1532 204"/>
    <n v="2180.9"/>
    <x v="442"/>
    <s v="Alquier de vehiculo tipo &quot;&quot;clio&quot;&quot; o similar por plazo de 6 meses, con un kilometraje máximo de 25.000 km/año."/>
    <s v="220"/>
    <s v="GETAFE"/>
    <s v="MADR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0"/>
    <s v="204"/>
  </r>
  <r>
    <n v="220200001996"/>
    <s v="D"/>
    <d v="2020-02-18T00:00:00"/>
    <n v="22020001390"/>
    <s v="2020 08 1532 203"/>
    <n v="1722.6"/>
    <x v="59"/>
    <s v="ALQUILER DE FOTOCOPIADORAS DEL SERVICIO DE ESPACIO PUBLICO E INFRAESTRUCTURAS (SEPI).-"/>
    <s v="300"/>
    <s v="VALLADOLID"/>
    <s v="VALLADOLID"/>
    <x v="2"/>
    <s v="PrAbier - Procedimiento Abierto"/>
    <s v="MultiC - MultiCriterio"/>
    <x v="0"/>
    <x v="0"/>
    <s v="2"/>
    <s v="2. Gastos corrientes en bienes y servicios"/>
    <s v="08"/>
    <x v="5"/>
    <s v="1532"/>
    <s v="1532. Pavimentación vias públicas y otros servicios urbanísticos"/>
    <s v="20"/>
    <s v="203"/>
  </r>
  <r>
    <n v="220190034136"/>
    <s v="AD"/>
    <d v="2020-03-18T00:00:00"/>
    <n v="22019004390"/>
    <s v="2020 08 1341 619"/>
    <n v="1466.28"/>
    <x v="129"/>
    <s v="PRÓRROGA_SEGURIDAD Y SALUD_CONTRATO GESTIÓN INTEGRAL SISTEMA CENTRALIZADO CONTROL DE TRÁFICO (SEPTIEMBRE-DICIEMBRE_2019"/>
    <s v="220"/>
    <s v="MADRID"/>
    <s v="MADRID"/>
    <x v="0"/>
    <s v="PrAbier - Procedimiento Abierto"/>
    <s v="MultiC - MultiCriterio"/>
    <x v="0"/>
    <x v="0"/>
    <s v="6"/>
    <s v="6. Inversiones reales"/>
    <s v="08"/>
    <x v="5"/>
    <s v="1341"/>
    <s v="1341. Movilidad"/>
    <s v="61"/>
    <s v="619"/>
  </r>
  <r>
    <n v="220190035159"/>
    <s v="AD"/>
    <d v="2020-03-18T00:00:00"/>
    <n v="22019005362"/>
    <s v="2020 08 1532 619"/>
    <n v="1440.9"/>
    <x v="124"/>
    <s v="CONTROL CALIDAD OBRAS CARRIL BICI AVDA.SANTANDER AL PASEO RIBERA DE CASTILLA (LOTE 1)"/>
    <s v="220"/>
    <s v="ZARATÁN"/>
    <s v="VALLADOLID"/>
    <x v="0"/>
    <s v="PrAbier - Procedimiento Abierto"/>
    <s v="MultiC - MultiCriterio"/>
    <x v="0"/>
    <x v="0"/>
    <s v="6"/>
    <s v="6. Inversiones reales"/>
    <s v="08"/>
    <x v="5"/>
    <s v="1532"/>
    <s v="1532. Pavimentación vias públicas y otros servicios urbanísticos"/>
    <s v="61"/>
    <s v="619"/>
  </r>
  <r>
    <n v="220200001997"/>
    <s v="D"/>
    <d v="2020-02-18T00:00:00"/>
    <n v="22020001704"/>
    <s v="2020 08 1532 213"/>
    <n v="1300"/>
    <x v="59"/>
    <s v="FOTOCOPIAS S.E.P.I.-"/>
    <s v="300"/>
    <s v="VALLADOLID"/>
    <s v="VALLADOLID"/>
    <x v="2"/>
    <s v="PrAbier - Procedimiento Abierto"/>
    <s v="MultiC - MultiCriterio"/>
    <x v="0"/>
    <x v="0"/>
    <s v="2"/>
    <s v="2. Gastos corrientes en bienes y servicios"/>
    <s v="08"/>
    <x v="5"/>
    <s v="1532"/>
    <s v="1532. Pavimentación vias públicas y otros servicios urbanísticos"/>
    <s v="21"/>
    <s v="213"/>
  </r>
  <r>
    <n v="220200002175"/>
    <s v="AD"/>
    <d v="2020-02-20T00:00:00"/>
    <n v="22020001904"/>
    <s v="2020 08 1532 22199"/>
    <n v="786.5"/>
    <x v="443"/>
    <s v="Suministro de 500 m.l.. de &quot;&quot;banderola&quot;&quot; (cinta señalizadora de obra)."/>
    <s v="220"/>
    <s v="VALLADOLID"/>
    <s v="VALLADOL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2"/>
    <s v="22199"/>
  </r>
  <r>
    <n v="220200002176"/>
    <s v="AD"/>
    <d v="2020-02-20T00:00:00"/>
    <n v="22020001903"/>
    <s v="2020 08 1532 210"/>
    <n v="1557.31"/>
    <x v="444"/>
    <s v="Suministro materiales y reparación de dos tramos cerramiento con malla de tela metálica de simple torsión, 65 y 80ml."/>
    <s v="220"/>
    <s v="LA CISTERNIGA"/>
    <s v="VALLADOL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1"/>
    <s v="210"/>
  </r>
  <r>
    <n v="220200002177"/>
    <s v="AD"/>
    <d v="2020-02-20T00:00:00"/>
    <n v="22020001901"/>
    <s v="2020 08 1532 210"/>
    <n v="4235"/>
    <x v="445"/>
    <s v="Suministro de pinturas de todo tipo, disolventes, herramientas de pintos, etc. Retirada según necesidades."/>
    <s v="220"/>
    <s v="VALLADOLID"/>
    <s v="VALLADOL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1"/>
    <s v="210"/>
  </r>
  <r>
    <n v="220200002180"/>
    <s v="AD"/>
    <d v="2020-02-20T00:00:00"/>
    <n v="22020001892"/>
    <s v="2020 08 1532 210"/>
    <n v="6655"/>
    <x v="426"/>
    <s v="Suministro de áridos (arena de machaque, filler, zahorras naturales etc.) mediante retirada según necesidades."/>
    <s v="220"/>
    <s v="VALLADOLID"/>
    <s v="VALLADOL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1"/>
    <s v="210"/>
  </r>
  <r>
    <n v="220200002181"/>
    <s v="AD"/>
    <d v="2020-02-20T00:00:00"/>
    <n v="22020001899"/>
    <s v="2020 08 1532 210"/>
    <n v="6050"/>
    <x v="446"/>
    <s v="Suministro de áridos reciclados (especialmente zahorras) y recepción de escombro a granel, retirada según necesidades."/>
    <s v="220"/>
    <s v="VALLADOLID"/>
    <s v="VALLADOL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1"/>
    <s v="210"/>
  </r>
  <r>
    <n v="220200002194"/>
    <s v="AD"/>
    <d v="2020-02-20T00:00:00"/>
    <n v="22020001895"/>
    <s v="2020 08 1651 213"/>
    <n v="2275.56"/>
    <x v="58"/>
    <s v="Suministro medidor de aislamiento electrico, para corrientes de fuga."/>
    <s v="220"/>
    <s v="VALLADOLID"/>
    <s v="VALLADOLID"/>
    <x v="2"/>
    <s v="AdDirec - Adjudicación Directa"/>
    <s v="SinC - Sin Criterio"/>
    <x v="1"/>
    <x v="0"/>
    <s v="2"/>
    <s v="2. Gastos corrientes en bienes y servicios"/>
    <s v="08"/>
    <x v="5"/>
    <s v="1651"/>
    <s v="1651. Alumbrado público"/>
    <s v="21"/>
    <s v="213"/>
  </r>
  <r>
    <n v="220200001867"/>
    <s v="D"/>
    <d v="2020-02-17T00:00:00"/>
    <n v="22020001729"/>
    <s v="2020 08 1341 213"/>
    <n v="1000"/>
    <x v="59"/>
    <s v="COPIAS-FOTOCOPIADORA CANON C55401 MODEL XMF 04638_2020_SERVICIO OCUPACIÓN VÍA PÚBLICA"/>
    <s v="300"/>
    <s v="VALLADOLID"/>
    <s v="VALLADOLID"/>
    <x v="2"/>
    <s v="PrAbier - Procedimiento Abierto"/>
    <s v="MultiC - MultiCriterio"/>
    <x v="0"/>
    <x v="0"/>
    <s v="2"/>
    <s v="2. Gastos corrientes en bienes y servicios"/>
    <s v="08"/>
    <x v="5"/>
    <s v="1341"/>
    <s v="1341. Movilidad"/>
    <s v="21"/>
    <s v="213"/>
  </r>
  <r>
    <n v="220200001864"/>
    <s v="D"/>
    <d v="2020-02-17T00:00:00"/>
    <n v="22020001731"/>
    <s v="2020 08 1341 203"/>
    <n v="1000"/>
    <x v="59"/>
    <s v="ALQUILER FOTOCOPIADORA_CANON C55401 MODEL XVD02575_2020_CENTRO MOVILIDAD URBANA"/>
    <s v="300"/>
    <s v="VALLADOLID"/>
    <s v="VALLADOLID"/>
    <x v="2"/>
    <s v="PrAbier - Procedimiento Abierto"/>
    <s v="MultiC - MultiCriterio"/>
    <x v="0"/>
    <x v="0"/>
    <s v="2"/>
    <s v="2. Gastos corrientes en bienes y servicios"/>
    <s v="08"/>
    <x v="5"/>
    <s v="1341"/>
    <s v="1341. Movilidad"/>
    <s v="20"/>
    <s v="203"/>
  </r>
  <r>
    <n v="220200001866"/>
    <s v="D"/>
    <d v="2020-02-17T00:00:00"/>
    <n v="22020001732"/>
    <s v="2020 08 1341 203"/>
    <n v="1000"/>
    <x v="59"/>
    <s v="ALQUILER FOTOCOPIADORA_CANON C55401 MODEL XMF04638_2020_SERVICIO OCUPACIÓN VÍA PÚBLICA"/>
    <s v="300"/>
    <s v="VALLADOLID"/>
    <s v="VALLADOLID"/>
    <x v="2"/>
    <s v="PrAbier - Procedimiento Abierto"/>
    <s v="MultiC - MultiCriterio"/>
    <x v="0"/>
    <x v="0"/>
    <s v="2"/>
    <s v="2. Gastos corrientes en bienes y servicios"/>
    <s v="08"/>
    <x v="5"/>
    <s v="1341"/>
    <s v="1341. Movilidad"/>
    <s v="20"/>
    <s v="203"/>
  </r>
  <r>
    <n v="220199000356"/>
    <s v="AD"/>
    <d v="2020-01-02T00:00:00"/>
    <n v="22020000730"/>
    <s v="2020 08 1341 619"/>
    <n v="796.56"/>
    <x v="129"/>
    <s v="SEGURIDAD Y SALUD CONTRATO SEÑALIZACION VIAL LOTE 1"/>
    <s v="220"/>
    <s v="MADRID"/>
    <s v="MADRID"/>
    <x v="3"/>
    <s v="PrAbier - Procedimiento Abierto"/>
    <s v="MultiC - MultiCriterio"/>
    <x v="0"/>
    <x v="0"/>
    <s v="6"/>
    <s v="6. Inversiones reales"/>
    <s v="08"/>
    <x v="5"/>
    <s v="1341"/>
    <s v="1341. Movilidad"/>
    <s v="61"/>
    <s v="619"/>
  </r>
  <r>
    <n v="220200002595"/>
    <s v="AD"/>
    <d v="2020-02-27T00:00:00"/>
    <n v="22020002251"/>
    <s v="2020 08 1532 213"/>
    <n v="389.62"/>
    <x v="447"/>
    <s v="Revisión obligatoria en periodo de garantia de 7 puertas mecanizadas en el Parque Vias Públicas de C/ Títulos, 51. (SEPI"/>
    <s v="220"/>
    <s v="DAGANZO DE ARRIBA"/>
    <s v="MADRID"/>
    <x v="0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1"/>
    <s v="213"/>
  </r>
  <r>
    <n v="220200010544"/>
    <s v="AD"/>
    <d v="2020-03-31T00:00:00"/>
    <n v="22020003010"/>
    <s v="2020 08 1532 619"/>
    <n v="717.42"/>
    <x v="124"/>
    <s v="CONTROL DE CALIDAD EN OBRA DE REPARACIÓN DEL TÚNEL PEATONAL DE VADILLOS.-"/>
    <s v="220"/>
    <s v="ZARATÁN"/>
    <s v="VALLADOLID"/>
    <x v="0"/>
    <s v="PrAbier - Procedimiento Abierto"/>
    <s v="MultiC - MultiCriterio"/>
    <x v="0"/>
    <x v="0"/>
    <s v="6"/>
    <s v="6. Inversiones reales"/>
    <s v="08"/>
    <x v="5"/>
    <s v="1532"/>
    <s v="1532. Pavimentación vias públicas y otros servicios urbanísticos"/>
    <s v="61"/>
    <s v="619"/>
  </r>
  <r>
    <n v="220200002653"/>
    <s v="AD"/>
    <d v="2020-02-27T00:00:00"/>
    <n v="22020002257"/>
    <s v="2020 08 1532 210"/>
    <n v="7260"/>
    <x v="440"/>
    <s v="Suministro hormigones y morteros  varias dosificaciones,retirados de planta con camión municipal u hormigonera proveedor"/>
    <s v="220"/>
    <s v="VALLADOLID"/>
    <s v="VALLADOL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1"/>
    <s v="210"/>
  </r>
  <r>
    <n v="220190035155"/>
    <s v="AD"/>
    <d v="2020-03-18T00:00:00"/>
    <n v="22019005362"/>
    <s v="2020 08 1532 619"/>
    <n v="542.98"/>
    <x v="124"/>
    <s v="CONTROL CALIDAD OBRA CARRIL BICI EN AVDA.PADRE JOSÉ ACOSTA  AL CENTRO CÍVICO JOSÉ LUIS MOSQUERA(LOTE 2)."/>
    <s v="220"/>
    <s v="ZARATÁN"/>
    <s v="VALLADOLID"/>
    <x v="0"/>
    <s v="PrAbier - Procedimiento Abierto"/>
    <s v="MultiC - MultiCriterio"/>
    <x v="0"/>
    <x v="0"/>
    <s v="6"/>
    <s v="6. Inversiones reales"/>
    <s v="08"/>
    <x v="5"/>
    <s v="1532"/>
    <s v="1532. Pavimentación vias públicas y otros servicios urbanísticos"/>
    <s v="61"/>
    <s v="619"/>
  </r>
  <r>
    <n v="220200002663"/>
    <s v="AD"/>
    <d v="2020-02-28T00:00:00"/>
    <n v="22020002054"/>
    <s v="2020 08 1532 210"/>
    <n v="1542.68"/>
    <x v="448"/>
    <s v="Fabricación y elaboración de 1.574 Kg de ferralla en 012 y 016mm. cortada y armada, sin transporte ni montaje."/>
    <s v="220"/>
    <s v="VALLADOLIS"/>
    <s v="VALLADOL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1"/>
    <s v="210"/>
  </r>
  <r>
    <n v="220200002665"/>
    <s v="AD"/>
    <d v="2020-02-28T00:00:00"/>
    <n v="22020002088"/>
    <s v="2020 08 1532 22606"/>
    <n v="3630"/>
    <x v="449"/>
    <s v="Formación para 6 trabajadores del Servicio de Espacio Público en recurso preventivo nivel básico con duración de 60 h."/>
    <s v="220"/>
    <s v="RIVAS VACIAMADRID"/>
    <s v="MADRID"/>
    <x v="0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2"/>
    <s v="22606"/>
  </r>
  <r>
    <n v="220200008899"/>
    <s v="AD"/>
    <d v="2020-03-20T00:00:00"/>
    <n v="22020002521"/>
    <s v="2020 10 2316 22616"/>
    <n v="592.9"/>
    <x v="450"/>
    <s v="MAQUETACION DE DOCUMENTACION Y ADAPTACIONES WEB DEL CONGRESO DE MIGRACIONES HUMANAS Y REFUGIO. 29 DE FEBRERO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6"/>
    <s v="2316. Mediación comunitaria"/>
    <s v="22"/>
    <s v="22616"/>
  </r>
  <r>
    <n v="220200004465"/>
    <s v="D"/>
    <d v="2020-03-09T00:00:00"/>
    <n v="22020001124"/>
    <s v="2020 08 1341 214"/>
    <n v="368.6"/>
    <x v="33"/>
    <s v="ACUERDO MARCO_7614GSB:ACEITE,FILTRO DE ACEITE ,PASTILLAS DEL, RUEDAS TRASERAS , PASTILLAS DELANTERAS Y ALFOMBRILLAS."/>
    <s v="300"/>
    <s v="VALLADOLID"/>
    <s v="VALLADOLID"/>
    <x v="0"/>
    <s v="PrAbier - Procedimiento Abierto"/>
    <s v="MultiC - MultiCriterio"/>
    <x v="2"/>
    <x v="0"/>
    <s v="2"/>
    <s v="2. Gastos corrientes en bienes y servicios"/>
    <s v="08"/>
    <x v="5"/>
    <s v="1341"/>
    <s v="1341. Movilidad"/>
    <s v="21"/>
    <s v="214"/>
  </r>
  <r>
    <n v="220200003822"/>
    <s v="AD"/>
    <d v="2020-03-04T00:00:00"/>
    <n v="22020002303"/>
    <s v="2020 08 1532 210"/>
    <n v="2796.92"/>
    <x v="451"/>
    <s v="Extensión y fratasado de hormigón en solera del centro de fabricación de asfalto fundido en nuevas instalaciones SEPI."/>
    <s v="220"/>
    <s v="TORDESILLAS"/>
    <s v="VALLADOL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1"/>
    <s v="210"/>
  </r>
  <r>
    <n v="220199000043"/>
    <s v="AD"/>
    <d v="2020-01-02T00:00:00"/>
    <n v="22020000569"/>
    <s v="2020 08 1301 213"/>
    <n v="333"/>
    <x v="34"/>
    <s v="CONSUMOS FOTOCOPIADORA CONCEJALÍA Y SECRETARÍA EJECUTIVA DEL ÁREA DE SEGURIDAD Y MOVILIDAD (01-01-2020 AL 07-02-2020)"/>
    <s v="220"/>
    <s v="ALCOBENDAS"/>
    <s v="MADRID"/>
    <x v="2"/>
    <s v="PrAbier - Procedimiento Abierto"/>
    <s v="UniC - Único Criterio"/>
    <x v="0"/>
    <x v="0"/>
    <s v="2"/>
    <s v="2. Gastos corrientes en bienes y servicios"/>
    <s v="08"/>
    <x v="5"/>
    <s v="1301"/>
    <s v="1301. Dirección del área de seguridad"/>
    <s v="21"/>
    <s v="213"/>
  </r>
  <r>
    <n v="220200000278"/>
    <s v="ADO"/>
    <d v="2020-01-31T00:00:00"/>
    <n v="22020001124"/>
    <s v="2020 08 1341 214"/>
    <n v="368.6"/>
    <x v="33"/>
    <s v="ACUERDO MARCO_7614GSB:ACEITE,FILTRO DE ACEITE ,PASTILLAS DEL, RUEDAS TRASERAS , PASTILLAS DELANTERAS Y ALFOMBRILLAS."/>
    <s v="250"/>
    <s v="VALLADOLID"/>
    <s v="VALLADOLID"/>
    <x v="0"/>
    <s v="PrAbier - Procedimiento Abierto"/>
    <s v="MultiC - MultiCriterio"/>
    <x v="2"/>
    <x v="0"/>
    <s v="2"/>
    <s v="2. Gastos corrientes en bienes y servicios"/>
    <s v="08"/>
    <x v="5"/>
    <s v="1341"/>
    <s v="1341. Movilidad"/>
    <s v="21"/>
    <s v="214"/>
  </r>
  <r>
    <n v="220200004241"/>
    <s v="AD"/>
    <d v="2020-03-06T00:00:00"/>
    <n v="22020002443"/>
    <s v="2020 08 1301 22706"/>
    <n v="1210"/>
    <x v="452"/>
    <s v="Ampliación del informe sobre el estado de la vegetación en la margen izquierda del río Pisuerga"/>
    <s v="220"/>
    <s v="VALLADOLID"/>
    <s v="VALLADOLID"/>
    <x v="0"/>
    <s v="AdDirec - Adjudicación Directa"/>
    <s v="SinC - Sin Criterio"/>
    <x v="1"/>
    <x v="0"/>
    <s v="2"/>
    <s v="2. Gastos corrientes en bienes y servicios"/>
    <s v="08"/>
    <x v="5"/>
    <s v="1301"/>
    <s v="1301. Dirección del área de seguridad"/>
    <s v="22"/>
    <s v="22706"/>
  </r>
  <r>
    <n v="220200004245"/>
    <s v="AD"/>
    <d v="2020-03-06T00:00:00"/>
    <n v="22020002219"/>
    <s v="2020 08 1532 203"/>
    <n v="600"/>
    <x v="13"/>
    <s v="ARRENDAMIENTO DE COPIADORAS SAMSUNG CLX 9201-NA  (FC008590)"/>
    <s v="220"/>
    <s v="VALLADOLID"/>
    <s v="VALLADOL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0"/>
    <s v="203"/>
  </r>
  <r>
    <n v="220200004246"/>
    <s v="AD"/>
    <d v="2020-03-06T00:00:00"/>
    <n v="22020002222"/>
    <s v="2020 08 1532 213"/>
    <n v="1200"/>
    <x v="13"/>
    <s v="COPIAS DE COPIADORA SAMSUNG CLX 9201-NA  (FC008590)"/>
    <s v="220"/>
    <s v="VALLADOLID"/>
    <s v="VALLADOL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1"/>
    <s v="213"/>
  </r>
  <r>
    <n v="220200000279"/>
    <s v="ADO"/>
    <d v="2020-01-31T00:00:00"/>
    <n v="22020001125"/>
    <s v="2020 08 1341 22699"/>
    <n v="306.23"/>
    <x v="58"/>
    <s v="ACUERDO MARCO_ Materiales electricidad"/>
    <s v="250"/>
    <s v="VALLADOLID"/>
    <s v="VALLADOLID"/>
    <x v="0"/>
    <s v="PrAbier - Procedimiento Abierto"/>
    <s v="MultiC - MultiCriterio"/>
    <x v="2"/>
    <x v="0"/>
    <s v="2"/>
    <s v="2. Gastos corrientes en bienes y servicios"/>
    <s v="08"/>
    <x v="5"/>
    <s v="1341"/>
    <s v="1341. Movilidad"/>
    <s v="22"/>
    <s v="22699"/>
  </r>
  <r>
    <n v="220200009340"/>
    <s v="D"/>
    <d v="2020-03-25T00:00:00"/>
    <n v="22020001382"/>
    <s v="2020 08 1532 214"/>
    <n v="311.20999999999998"/>
    <x v="65"/>
    <s v="REPARACION VA-4085-U: DESPLAZAMIENTO/ SALIDA FURGON TALLER/ COMPROBAR BATERÍA/ SUSTITUIR BATERÍA/ BATERÍA"/>
    <s v="300"/>
    <s v="VALLADOLID"/>
    <s v="VALLADOLID"/>
    <x v="0"/>
    <s v="PrAbier - Procedimiento Abierto"/>
    <s v="MultiC - MultiCriterio"/>
    <x v="2"/>
    <x v="0"/>
    <s v="2"/>
    <s v="2. Gastos corrientes en bienes y servicios"/>
    <s v="08"/>
    <x v="5"/>
    <s v="1532"/>
    <s v="1532. Pavimentación vias públicas y otros servicios urbanísticos"/>
    <s v="21"/>
    <s v="214"/>
  </r>
  <r>
    <n v="220200008891"/>
    <s v="AD"/>
    <d v="2020-03-20T00:00:00"/>
    <n v="22020002588"/>
    <s v="2020 08 1532 210"/>
    <n v="668.63"/>
    <x v="118"/>
    <s v="Suministro y colocación de dos vidrios dobles de seguridad en los laterales acceso peatonal del aparcamiento Plaza Mayor"/>
    <s v="220"/>
    <s v="ZARATAN"/>
    <s v="VALLADOLID"/>
    <x v="2"/>
    <s v="PrAbier - Procedimiento Abierto"/>
    <s v="MultiC - MultiCriterio"/>
    <x v="2"/>
    <x v="0"/>
    <s v="2"/>
    <s v="2. Gastos corrientes en bienes y servicios"/>
    <s v="08"/>
    <x v="5"/>
    <s v="1532"/>
    <s v="1532. Pavimentación vias públicas y otros servicios urbanísticos"/>
    <s v="21"/>
    <s v="210"/>
  </r>
  <r>
    <n v="220190033916"/>
    <s v="AD"/>
    <d v="2020-03-18T00:00:00"/>
    <n v="22019004913"/>
    <s v="2020 08 1341 619"/>
    <n v="236.57"/>
    <x v="124"/>
    <s v="CONTROL DE CALIDAD DEL CONTRATO DE SEÑALIZACION VIAL LOTE 1"/>
    <s v="220"/>
    <s v="ZARATÁN"/>
    <s v="VALLADOLID"/>
    <x v="3"/>
    <s v="PrAbier - Procedimiento Abierto"/>
    <s v="MultiC - MultiCriterio"/>
    <x v="0"/>
    <x v="0"/>
    <s v="6"/>
    <s v="6. Inversiones reales"/>
    <s v="08"/>
    <x v="5"/>
    <s v="1341"/>
    <s v="1341. Movilidad"/>
    <s v="61"/>
    <s v="619"/>
  </r>
  <r>
    <n v="220200004830"/>
    <s v="AD"/>
    <d v="2020-03-10T00:00:00"/>
    <n v="22020002484"/>
    <s v="2020 08 1532 203"/>
    <n v="3025"/>
    <x v="453"/>
    <s v="Alquiler de maquinaria sin conductor (rodillos compactadores de distintos tamaños, carretillas elevadoras, barredoras..)"/>
    <s v="220"/>
    <s v="VALLADOLID"/>
    <s v="VALLADOL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0"/>
    <s v="203"/>
  </r>
  <r>
    <n v="220190035158"/>
    <s v="AD"/>
    <d v="2020-03-18T00:00:00"/>
    <n v="22019005362"/>
    <s v="2020 08 1532 619"/>
    <n v="175.07"/>
    <x v="129"/>
    <s v="SEGURIDAD Y SALUD OBRA CARRIL BICI AVDA.SANTANDER  AL PASEO RIBERA DE CAST.( LOTE 1)."/>
    <s v="220"/>
    <s v="MADRID"/>
    <s v="MADRID"/>
    <x v="0"/>
    <s v="PrAbier - Procedimiento Abierto"/>
    <s v="MultiC - MultiCriterio"/>
    <x v="0"/>
    <x v="0"/>
    <s v="6"/>
    <s v="6. Inversiones reales"/>
    <s v="08"/>
    <x v="5"/>
    <s v="1532"/>
    <s v="1532. Pavimentación vias públicas y otros servicios urbanísticos"/>
    <s v="61"/>
    <s v="619"/>
  </r>
  <r>
    <n v="220200005689"/>
    <s v="AD"/>
    <d v="2020-03-11T00:00:00"/>
    <n v="22020002507"/>
    <s v="2020 08 1301 22706"/>
    <n v="5172.8"/>
    <x v="454"/>
    <s v="Complementario servicio de asistencia técnica de un ingeniero técnico de obras públicas para el Serv. Espacio Público"/>
    <s v="220"/>
    <s v="VALLADOLID"/>
    <s v="VALLADOLID"/>
    <x v="0"/>
    <s v="AdDirec - Adjudicación Directa"/>
    <s v="SinC - Sin Criterio"/>
    <x v="1"/>
    <x v="0"/>
    <s v="2"/>
    <s v="2. Gastos corrientes en bienes y servicios"/>
    <s v="08"/>
    <x v="5"/>
    <s v="1301"/>
    <s v="1301. Dirección del área de seguridad"/>
    <s v="22"/>
    <s v="22706"/>
  </r>
  <r>
    <n v="220200005692"/>
    <s v="AD"/>
    <d v="2020-03-11T00:00:00"/>
    <n v="22020002445"/>
    <s v="2020 08 1301 22706"/>
    <n v="1815"/>
    <x v="455"/>
    <s v="Ampliación levantamiento batimétrico del área del río Pisuerga afectada por el proyecto riberas del Pisuerga (fase 4.3)"/>
    <s v="220"/>
    <s v="ALCORCÓN"/>
    <s v="MADRID"/>
    <x v="0"/>
    <s v="AdDirec - Adjudicación Directa"/>
    <s v="SinC - Sin Criterio"/>
    <x v="1"/>
    <x v="0"/>
    <s v="2"/>
    <s v="2. Gastos corrientes en bienes y servicios"/>
    <s v="08"/>
    <x v="5"/>
    <s v="1301"/>
    <s v="1301. Dirección del área de seguridad"/>
    <s v="22"/>
    <s v="22706"/>
  </r>
  <r>
    <n v="220190035170"/>
    <s v="AD"/>
    <d v="2020-03-18T00:00:00"/>
    <n v="22019005369"/>
    <s v="2020 08 1532 619"/>
    <n v="162.66999999999999"/>
    <x v="129"/>
    <s v="ADJUDICAR SEGURIDAD Y SALUD OBRAS URBANIZACIÓN ESCALERAS, RAMPAS Y OBRA CIVIL EN  PARQUE PATRICIA (LOTE 1)."/>
    <s v="220"/>
    <s v="MADRID"/>
    <s v="MADRID"/>
    <x v="0"/>
    <s v="PrAbier - Procedimiento Abierto"/>
    <s v="MultiC - MultiCriterio"/>
    <x v="0"/>
    <x v="0"/>
    <s v="6"/>
    <s v="6. Inversiones reales"/>
    <s v="08"/>
    <x v="5"/>
    <s v="1532"/>
    <s v="1532. Pavimentación vias públicas y otros servicios urbanísticos"/>
    <s v="61"/>
    <s v="619"/>
  </r>
  <r>
    <n v="220200008900"/>
    <s v="AD"/>
    <d v="2020-03-20T00:00:00"/>
    <n v="22020002531"/>
    <s v="2020 10 2316 22616"/>
    <n v="1200"/>
    <x v="358"/>
    <s v="REPRESENTACION TEATRO FORO&quot;&quot;PODEROSA MUJER MIGRANTE&quot;&quot;.CONGRESO MIGRACIONES Y REFUGIO. 27/02/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6"/>
    <s v="2316. Mediación comunitaria"/>
    <s v="22"/>
    <s v="22616"/>
  </r>
  <r>
    <n v="220200009336"/>
    <s v="D"/>
    <d v="2020-03-25T00:00:00"/>
    <n v="22020001382"/>
    <s v="2020 08 1532 214"/>
    <n v="235.41"/>
    <x v="88"/>
    <s v="SEPI: ASIENTO TAPIZADO 9992FVL/ ACEITE/ TASA RECIL.ACEITE LUB./ VÁLVULAS PLASTIC - GEMELAS"/>
    <s v="300"/>
    <s v="VALLADOLID"/>
    <s v="VALLADOLID"/>
    <x v="0"/>
    <s v="PrAbier - Procedimiento Abierto"/>
    <s v="MultiC - MultiCriterio"/>
    <x v="2"/>
    <x v="0"/>
    <s v="2"/>
    <s v="2. Gastos corrientes en bienes y servicios"/>
    <s v="08"/>
    <x v="5"/>
    <s v="1532"/>
    <s v="1532. Pavimentación vias públicas y otros servicios urbanísticos"/>
    <s v="21"/>
    <s v="214"/>
  </r>
  <r>
    <n v="220200010548"/>
    <s v="AD"/>
    <d v="2020-03-31T00:00:00"/>
    <n v="22020003011"/>
    <s v="2020 08 1532 619"/>
    <n v="132.58000000000001"/>
    <x v="129"/>
    <s v="COORDINACIÓN SEGURIDAD Y SALUD EN OBRA DE REPARACIÓN DEL TÚNEL PEATONAL DE VADILLOS.-"/>
    <s v="220"/>
    <s v="MADRID"/>
    <s v="MADRID"/>
    <x v="0"/>
    <s v="PrAbier - Procedimiento Abierto"/>
    <s v="MultiC - MultiCriterio"/>
    <x v="0"/>
    <x v="0"/>
    <s v="6"/>
    <s v="6. Inversiones reales"/>
    <s v="08"/>
    <x v="5"/>
    <s v="1532"/>
    <s v="1532. Pavimentación vias públicas y otros servicios urbanísticos"/>
    <s v="61"/>
    <s v="619"/>
  </r>
  <r>
    <n v="220199000042"/>
    <s v="AD"/>
    <d v="2020-01-02T00:00:00"/>
    <n v="22020000568"/>
    <s v="2020 08 1301 203"/>
    <n v="108"/>
    <x v="34"/>
    <s v="ALQUILER FOTOCOPIADORA CONCEJALÍA Y SECRETARÍA EJECUTIV DEL ÁREA DE SEGURIDAD Y MOVILIDAD (01-01-2020 AL 07-02-2020)"/>
    <s v="220"/>
    <s v="ALCOBENDAS"/>
    <s v="MADRID"/>
    <x v="2"/>
    <s v="PrAbier - Procedimiento Abierto"/>
    <s v="UniC - Único Criterio"/>
    <x v="0"/>
    <x v="0"/>
    <s v="2"/>
    <s v="2. Gastos corrientes en bienes y servicios"/>
    <s v="08"/>
    <x v="5"/>
    <s v="1301"/>
    <s v="1301. Dirección del área de seguridad"/>
    <s v="20"/>
    <s v="203"/>
  </r>
  <r>
    <n v="220200008877"/>
    <s v="AD"/>
    <d v="2020-03-20T00:00:00"/>
    <n v="22020002703"/>
    <s v="2020 08 1532 22199"/>
    <n v="1100"/>
    <x v="456"/>
    <s v="ADQUISICIÓN DE AGUA MINERAL EN GARRAFAS PARA EL PARQUE VÍAS PÚBLICAS. EJERCICIO 2020.-"/>
    <s v="220"/>
    <s v="VALLADOLID"/>
    <s v="VALLADOL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2"/>
    <s v="22199"/>
  </r>
  <r>
    <n v="220200008878"/>
    <s v="AD"/>
    <d v="2020-03-20T00:00:00"/>
    <n v="22020002704"/>
    <s v="2020 08 1532 210"/>
    <n v="1452"/>
    <x v="457"/>
    <s v="Recarga periódica de las botellas de O2 y de Ar/CO2 para los equipos de oxicorte.-"/>
    <s v="220"/>
    <s v="BARCELONA"/>
    <s v="BARCELONA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1"/>
    <s v="210"/>
  </r>
  <r>
    <n v="220200008884"/>
    <s v="AD"/>
    <d v="2020-03-20T00:00:00"/>
    <n v="22020002605"/>
    <s v="2020 08 1532 214"/>
    <n v="207.15"/>
    <x v="397"/>
    <s v="Trabajos de revisión y mantenimiento periódico de grúa FASSI instalada en vehículo 4746-FZF"/>
    <s v="220"/>
    <s v="ALDEAMAYOR DE SAN MARTIN"/>
    <s v="VALLADOLID"/>
    <x v="0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1"/>
    <s v="214"/>
  </r>
  <r>
    <n v="220200008887"/>
    <s v="AD"/>
    <d v="2020-03-20T00:00:00"/>
    <n v="22020002582"/>
    <s v="2020 08 1532 213"/>
    <n v="706"/>
    <x v="68"/>
    <s v="Conexionado y puesta en servicio de las cámaras de circuito cerrado de TV del Parque del Cabildo.-"/>
    <s v="220"/>
    <s v="VALLADOLID"/>
    <s v="VALLADOLID"/>
    <x v="0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1"/>
    <s v="213"/>
  </r>
  <r>
    <n v="220200001096"/>
    <s v="AD"/>
    <d v="2020-02-10T00:00:00"/>
    <n v="22020001454"/>
    <s v="2020 08 1341 22199"/>
    <n v="18112.91"/>
    <x v="227"/>
    <s v="CONTRATO DE SUMINISTRO DE DISCOS DE CONTROL HORARIO"/>
    <s v="220"/>
    <s v="VALLADOLID"/>
    <s v="VALLADOLID"/>
    <x v="2"/>
    <s v="AdDirec - Adjudicación Directa"/>
    <s v="SinC - Sin Criterio"/>
    <x v="1"/>
    <x v="0"/>
    <s v="2"/>
    <s v="2. Gastos corrientes en bienes y servicios"/>
    <s v="08"/>
    <x v="5"/>
    <s v="1341"/>
    <s v="1341. Movilidad"/>
    <s v="22"/>
    <s v="22199"/>
  </r>
  <r>
    <n v="220200008888"/>
    <s v="AD"/>
    <d v="2020-03-20T00:00:00"/>
    <n v="22020002584"/>
    <s v="2020 08 1532 203"/>
    <n v="7260"/>
    <x v="53"/>
    <s v="Alquiler de maquinaria pesada (motoniveladora,retroexcavadora,pala,rodillo compactador) con conductor y camiones a deman"/>
    <s v="220"/>
    <s v="VALLADOLID"/>
    <s v="VALLADOL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0"/>
    <s v="203"/>
  </r>
  <r>
    <n v="220200008889"/>
    <s v="AD"/>
    <d v="2020-03-20T00:00:00"/>
    <n v="22020002586"/>
    <s v="2020 08 1532 203"/>
    <n v="1815"/>
    <x v="395"/>
    <s v="Alquiler maquinaria sin conductor (rodillos compactadores,carretillas elevadoras,etc.) y pequeña maquinaria a demanda .-"/>
    <s v="220"/>
    <s v="VALLADOLID"/>
    <s v="VALLADOL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0"/>
    <s v="203"/>
  </r>
  <r>
    <n v="220200008892"/>
    <s v="AD"/>
    <d v="2020-03-20T00:00:00"/>
    <n v="22020002589"/>
    <s v="2020 08 1532 210"/>
    <n v="1099.5899999999999"/>
    <x v="444"/>
    <s v="Reposición del cercado de malla de tela metálica de simple torsión de aproximad.30ml. y recolocación de puerta."/>
    <s v="220"/>
    <s v="LA CISTERNIGA"/>
    <s v="VALLADOL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1"/>
    <s v="210"/>
  </r>
  <r>
    <n v="220200008893"/>
    <s v="AD"/>
    <d v="2020-03-20T00:00:00"/>
    <n v="22020002577"/>
    <s v="2020 08 1532 22199"/>
    <n v="834.9"/>
    <x v="78"/>
    <s v="Suministro de estores para ventanas de las oficinas, salas de reuniones, etc. del nuevo Parque de Vías Públicas.-"/>
    <s v="220"/>
    <s v="VALLADOLID"/>
    <s v="VALLADOL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2"/>
    <s v="22199"/>
  </r>
  <r>
    <n v="220200001612"/>
    <s v="AD"/>
    <d v="2020-02-14T00:00:00"/>
    <n v="22020001872"/>
    <s v="2020 08 1532 210"/>
    <n v="377.02"/>
    <x v="433"/>
    <s v="Suministro de 75 discos de corte para radial EH 230 - 3,2"/>
    <s v="220"/>
    <s v="VALLADOLID"/>
    <s v="VALLADOLID"/>
    <x v="2"/>
    <s v="PrAbier - Procedimiento Abierto"/>
    <s v="MultiC - MultiCriterio"/>
    <x v="2"/>
    <x v="0"/>
    <s v="2"/>
    <s v="2. Gastos corrientes en bienes y servicios"/>
    <s v="08"/>
    <x v="5"/>
    <s v="1532"/>
    <s v="1532. Pavimentación vias públicas y otros servicios urbanísticos"/>
    <s v="21"/>
    <s v="210"/>
  </r>
  <r>
    <n v="220200009093"/>
    <s v="AD"/>
    <d v="2020-03-24T00:00:00"/>
    <n v="22020002728"/>
    <s v="2020 08 1532 22699"/>
    <n v="2032.8"/>
    <x v="458"/>
    <s v="Mantenimiento preventivo en periodo de garantía de instalación de agua caliente sanitaria y calefacción de Parque Cabild"/>
    <s v="220"/>
    <s v="VALLADOLID"/>
    <s v="VALLADOLID"/>
    <x v="0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2"/>
    <s v="22699"/>
  </r>
  <r>
    <n v="220200008890"/>
    <s v="AD"/>
    <d v="2020-03-20T00:00:00"/>
    <n v="22020002578"/>
    <s v="2020 08 1532 210"/>
    <n v="185.42"/>
    <x v="93"/>
    <s v="Suministro de 5 muelles cierrapuertas telescópicos.-"/>
    <s v="220"/>
    <s v="VALLADOLID"/>
    <s v="VALLADOLID"/>
    <x v="2"/>
    <s v="PrAbier - Procedimiento Abierto"/>
    <s v="MultiC - MultiCriterio"/>
    <x v="2"/>
    <x v="0"/>
    <s v="2"/>
    <s v="2. Gastos corrientes en bienes y servicios"/>
    <s v="08"/>
    <x v="5"/>
    <s v="1532"/>
    <s v="1532. Pavimentación vias públicas y otros servicios urbanísticos"/>
    <s v="21"/>
    <s v="210"/>
  </r>
  <r>
    <n v="220200005696"/>
    <s v="AD"/>
    <d v="2020-03-11T00:00:00"/>
    <n v="22020002452"/>
    <s v="2020 08 1341 203"/>
    <n v="1100"/>
    <x v="34"/>
    <s v="FOTOCOPIADORA CANON (PARA HACER FRENTE HASTA QUE ENTRE EN VIGOR EL NUEVO CONTRATO)"/>
    <s v="220"/>
    <s v="ALCOBENDAS"/>
    <s v="MADRID"/>
    <x v="0"/>
    <s v="PrAbier - Procedimiento Abierto"/>
    <s v="MultiC - MultiCriterio"/>
    <x v="0"/>
    <x v="0"/>
    <s v="2"/>
    <s v="2. Gastos corrientes en bienes y servicios"/>
    <s v="08"/>
    <x v="5"/>
    <s v="1341"/>
    <s v="1341. Movilidad"/>
    <s v="20"/>
    <s v="203"/>
  </r>
  <r>
    <n v="220200005388"/>
    <s v="D"/>
    <d v="2020-03-10T00:00:00"/>
    <n v="22020001876"/>
    <s v="2020 08 1651 214"/>
    <n v="124.97"/>
    <x v="65"/>
    <s v="REPARACION 7694-JCZ KMS.40206 D-M ACCESORIOS PARA ACCEDER Y SUSTITUIR LATIGUILLO DE LA PLUMA"/>
    <s v="300"/>
    <s v="VALLADOLID"/>
    <s v="VALLADOLID"/>
    <x v="0"/>
    <s v="PrAbier - Procedimiento Abierto"/>
    <s v="MultiC - MultiCriterio"/>
    <x v="2"/>
    <x v="0"/>
    <s v="2"/>
    <s v="2. Gastos corrientes en bienes y servicios"/>
    <s v="08"/>
    <x v="5"/>
    <s v="1651"/>
    <s v="1651. Alumbrado público"/>
    <s v="21"/>
    <s v="214"/>
  </r>
  <r>
    <n v="220200003354"/>
    <s v="D"/>
    <d v="2020-03-04T00:00:00"/>
    <n v="22020001876"/>
    <s v="2020 08 1651 214"/>
    <n v="702.74"/>
    <x v="54"/>
    <s v="TRABAJOS DE CHAPA Y PINTURA / MATERIAL DE PINTURA // MATRICULA: 9992-FVL"/>
    <s v="300"/>
    <s v="VALLADOLID"/>
    <s v="VALLADOLID"/>
    <x v="0"/>
    <s v="PrAbier - Procedimiento Abierto"/>
    <s v="MultiC - MultiCriterio"/>
    <x v="2"/>
    <x v="0"/>
    <s v="2"/>
    <s v="2. Gastos corrientes en bienes y servicios"/>
    <s v="08"/>
    <x v="5"/>
    <s v="1651"/>
    <s v="1651. Alumbrado público"/>
    <s v="21"/>
    <s v="214"/>
  </r>
  <r>
    <n v="220200007751"/>
    <s v="D"/>
    <d v="2020-03-19T00:00:00"/>
    <n v="22020001910"/>
    <s v="2020 08 1532 210"/>
    <n v="1164.9000000000001"/>
    <x v="69"/>
    <s v="ACCESORIOS VARIOS (ALBARÁN 710)"/>
    <s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5"/>
    <s v="1532"/>
    <s v="1532. Pavimentación vias públicas y otros servicios urbanísticos"/>
    <s v="21"/>
    <s v="210"/>
  </r>
  <r>
    <n v="220200005397"/>
    <s v="D"/>
    <d v="2020-03-10T00:00:00"/>
    <n v="22020001910"/>
    <s v="2020 08 1532 210"/>
    <n v="823.75"/>
    <x v="69"/>
    <s v="SUMINISTROS (ALBARÁN 31 - FECHA 07/01/2020)"/>
    <s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5"/>
    <s v="1532"/>
    <s v="1532. Pavimentación vias públicas y otros servicios urbanísticos"/>
    <s v="21"/>
    <s v="210"/>
  </r>
  <r>
    <n v="220200005391"/>
    <s v="D"/>
    <d v="2020-03-10T00:00:00"/>
    <n v="22020001910"/>
    <s v="2020 08 1532 210"/>
    <n v="603.59"/>
    <x v="69"/>
    <s v="ALB.492 DEL 04/02/20 // PUNTERO 460MM 25*108 (8 U.) / PALA CURV 75 (4)/ RACOR (4)/ DISCO DESBASTEC(10)/DISCO CORTE (25)"/>
    <s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5"/>
    <s v="1532"/>
    <s v="1532. Pavimentación vias públicas y otros servicios urbanísticos"/>
    <s v="21"/>
    <s v="210"/>
  </r>
  <r>
    <n v="220200003937"/>
    <s v="D"/>
    <d v="2020-03-05T00:00:00"/>
    <n v="22020001910"/>
    <s v="2020 08 1532 210"/>
    <n v="289.89"/>
    <x v="73"/>
    <s v="SUMINISTRO CON DESTINO: S.E.P.I. / PERFIL INOX 15x 15x 5.15 BRILLO MT / B. INOX A-304 D.6 KGS."/>
    <s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5"/>
    <s v="1532"/>
    <s v="1532. Pavimentación vias públicas y otros servicios urbanísticos"/>
    <s v="21"/>
    <s v="210"/>
  </r>
  <r>
    <n v="220200009323"/>
    <s v="D"/>
    <d v="2020-03-25T00:00:00"/>
    <n v="22020001910"/>
    <s v="2020 08 1532 210"/>
    <n v="141.36000000000001"/>
    <x v="459"/>
    <s v="VIAS Y OBRAS // IPN 100 A 12M S 275 JR (8 UNIDADES DE 1500mm) // EXTRA POR CORTE A MEDIDA"/>
    <s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5"/>
    <s v="1532"/>
    <s v="1532. Pavimentación vias públicas y otros servicios urbanísticos"/>
    <s v="21"/>
    <s v="210"/>
  </r>
  <r>
    <n v="220200005399"/>
    <s v="D"/>
    <d v="2020-03-10T00:00:00"/>
    <n v="22020001910"/>
    <s v="2020 08 1532 210"/>
    <n v="673.98"/>
    <x v="348"/>
    <s v="ALB: 20-200745 - PARQUE / SUMINISTROS VARIOS // MES ENERO 2020"/>
    <s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5"/>
    <s v="1532"/>
    <s v="1532. Pavimentación vias públicas y otros servicios urbanísticos"/>
    <s v="21"/>
    <s v="210"/>
  </r>
  <r>
    <n v="220200003923"/>
    <s v="D"/>
    <d v="2020-03-05T00:00:00"/>
    <n v="22020001910"/>
    <s v="2020 08 1532 210"/>
    <n v="664.23"/>
    <x v="348"/>
    <s v="NUEVO PARQUE CARRETERA BURGOS S/N / SERV.LOGISTICOS INTEGRADOS// SUMINISTRO VARIOS// MES ENERO 2020"/>
    <s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5"/>
    <s v="1532"/>
    <s v="1532. Pavimentación vias públicas y otros servicios urbanísticos"/>
    <s v="21"/>
    <s v="210"/>
  </r>
  <r>
    <n v="220200003950"/>
    <s v="D"/>
    <d v="2020-03-05T00:00:00"/>
    <n v="22020001382"/>
    <s v="2020 08 1532 214"/>
    <n v="150.54"/>
    <x v="54"/>
    <s v="BATERIA 12 V MATRICULA 8235HST / CALCULADORES / BATERIA 12 V"/>
    <s v="300"/>
    <s v="VALLADOLID"/>
    <s v="VALLADOLID"/>
    <x v="0"/>
    <s v="PrAbier - Procedimiento Abierto"/>
    <s v="MultiC - MultiCriterio"/>
    <x v="2"/>
    <x v="0"/>
    <s v="2"/>
    <s v="2. Gastos corrientes en bienes y servicios"/>
    <s v="08"/>
    <x v="5"/>
    <s v="1532"/>
    <s v="1532. Pavimentación vias públicas y otros servicios urbanísticos"/>
    <s v="21"/>
    <s v="214"/>
  </r>
  <r>
    <n v="220200003933"/>
    <s v="D"/>
    <d v="2020-03-05T00:00:00"/>
    <n v="22020001910"/>
    <s v="2020 08 1532 210"/>
    <n v="6873.44"/>
    <x v="460"/>
    <s v="BALDOSA H. BOTONES 750,24 // PALETS 62"/>
    <s v="300"/>
    <s v="TORO"/>
    <s v="ZAMORA"/>
    <x v="2"/>
    <s v="PrAbier - Procedimiento Abierto"/>
    <s v="MultiC - MultiCriterio"/>
    <x v="2"/>
    <x v="0"/>
    <s v="2"/>
    <s v="2. Gastos corrientes en bienes y servicios"/>
    <s v="08"/>
    <x v="5"/>
    <s v="1532"/>
    <s v="1532. Pavimentación vias públicas y otros servicios urbanísticos"/>
    <s v="21"/>
    <s v="210"/>
  </r>
  <r>
    <n v="220200003935"/>
    <s v="D"/>
    <d v="2020-03-05T00:00:00"/>
    <n v="22020001910"/>
    <s v="2020 08 1532 210"/>
    <n v="4169.24"/>
    <x v="460"/>
    <s v="BALDOSA COLEGIATA-ALISTE-TABARA : 494,20 / PALETS 52 //"/>
    <s v="300"/>
    <s v="TORO"/>
    <s v="ZAMORA"/>
    <x v="2"/>
    <s v="PrAbier - Procedimiento Abierto"/>
    <s v="MultiC - MultiCriterio"/>
    <x v="2"/>
    <x v="0"/>
    <s v="2"/>
    <s v="2. Gastos corrientes en bienes y servicios"/>
    <s v="08"/>
    <x v="5"/>
    <s v="1532"/>
    <s v="1532. Pavimentación vias públicas y otros servicios urbanísticos"/>
    <s v="21"/>
    <s v="210"/>
  </r>
  <r>
    <n v="220200005401"/>
    <s v="D"/>
    <d v="2020-03-10T00:00:00"/>
    <n v="22020001910"/>
    <s v="2020 08 1532 210"/>
    <n v="431.34"/>
    <x v="88"/>
    <s v="TRATA/SE089 - QUITA HUMOS DE ESCAPE / ADPRO/METALLUBEDISE - METAL LUBE DIESEL 236ML / 0/0 - ESPEJO INDUST.9470245 / ADPR"/>
    <s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5"/>
    <s v="1532"/>
    <s v="1532. Pavimentación vias públicas y otros servicios urbanísticos"/>
    <s v="21"/>
    <s v="210"/>
  </r>
  <r>
    <n v="220190035156"/>
    <s v="AD"/>
    <d v="2020-03-18T00:00:00"/>
    <n v="22019005362"/>
    <s v="2020 08 1532 619"/>
    <n v="40.42"/>
    <x v="129"/>
    <s v="SEGURIDAD Y SALUD OBRA CARRIL BICI AVDA.PADRE JOSÉ ACOSTA  AL CENTRO CÍVICO JOSÉ LUIS MOSQUERA(LOTE 2)."/>
    <s v="220"/>
    <s v="MADRID"/>
    <s v="MADRID"/>
    <x v="0"/>
    <s v="PrAbier - Procedimiento Abierto"/>
    <s v="MultiC - MultiCriterio"/>
    <x v="0"/>
    <x v="0"/>
    <s v="6"/>
    <s v="6. Inversiones reales"/>
    <s v="08"/>
    <x v="5"/>
    <s v="1532"/>
    <s v="1532. Pavimentación vias públicas y otros servicios urbanísticos"/>
    <s v="61"/>
    <s v="619"/>
  </r>
  <r>
    <n v="220200009644"/>
    <s v="AD"/>
    <d v="2020-03-27T00:00:00"/>
    <n v="22020002502"/>
    <s v="2020 08 1301 22706"/>
    <n v="14999.99"/>
    <x v="461"/>
    <s v="Contrato servicio de asistencia técnica de un ingeniero técnico industrial para el Centro de Alumbrado del SEPI"/>
    <s v="220"/>
    <s v="ALDEAMAYOR DE SAN MARTÍN"/>
    <s v="VALLADOLID"/>
    <x v="0"/>
    <s v="AdDirec - Adjudicación Directa"/>
    <s v="SinC - Sin Criterio"/>
    <x v="1"/>
    <x v="0"/>
    <s v="2"/>
    <s v="2. Gastos corrientes en bienes y servicios"/>
    <s v="08"/>
    <x v="5"/>
    <s v="1301"/>
    <s v="1301. Dirección del área de seguridad"/>
    <s v="22"/>
    <s v="22706"/>
  </r>
  <r>
    <n v="220200009895"/>
    <s v="AD"/>
    <d v="2020-03-28T00:00:00"/>
    <n v="22020002986"/>
    <s v="2020 08 1532 22199"/>
    <n v="7260"/>
    <x v="462"/>
    <s v="COVID-19 Desinfección diaria cabinas camiones,vestuarios,aseos en Centro Conservacion y Alumbrado. SEPI."/>
    <s v="220"/>
    <s v="VALLADOLID"/>
    <s v="VALLADOLID"/>
    <x v="0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2"/>
    <s v="22199"/>
  </r>
  <r>
    <n v="220200009896"/>
    <s v="AD"/>
    <d v="2020-03-28T00:00:00"/>
    <n v="22020002987"/>
    <s v="2020 08 1532 214"/>
    <n v="1523.06"/>
    <x v="94"/>
    <s v="Revisión 2500 horas,mantenimiento y reparaciones en Retro-cargadora JCB matrícula E-3013-BGL"/>
    <s v="220"/>
    <s v="VALLADOLID"/>
    <s v="VALLADOLID"/>
    <x v="0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1"/>
    <s v="214"/>
  </r>
  <r>
    <n v="220200009903"/>
    <s v="AD"/>
    <d v="2020-03-28T00:00:00"/>
    <n v="22020002994"/>
    <s v="2020 08 1532 203"/>
    <n v="7260"/>
    <x v="53"/>
    <s v="Alquiler maquinaria pesada (motoniveladora,retroexcavadora, rodillo compactador..) + conduct y camiones diverso tonelaje"/>
    <s v="220"/>
    <s v="VALLADOLID"/>
    <s v="VALLADOLID"/>
    <x v="2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0"/>
    <s v="203"/>
  </r>
  <r>
    <n v="220200009904"/>
    <s v="AD"/>
    <d v="2020-03-28T00:00:00"/>
    <n v="22020002590"/>
    <s v="2020 08 1532 214"/>
    <n v="952.57"/>
    <x v="463"/>
    <s v="Revisión sistema GLP. Sustituir KIT de distribución.-"/>
    <s v="220"/>
    <s v="LA CISTÉRNIGA"/>
    <s v="VALLADOLID"/>
    <x v="0"/>
    <s v="AdDirec - Adjudicación Directa"/>
    <s v="SinC - Sin Criterio"/>
    <x v="1"/>
    <x v="0"/>
    <s v="2"/>
    <s v="2. Gastos corrientes en bienes y servicios"/>
    <s v="08"/>
    <x v="5"/>
    <s v="1532"/>
    <s v="1532. Pavimentación vias públicas y otros servicios urbanísticos"/>
    <s v="21"/>
    <s v="214"/>
  </r>
  <r>
    <n v="220190033915"/>
    <s v="AD"/>
    <d v="2020-03-18T00:00:00"/>
    <n v="22019004912"/>
    <s v="2020 08 1341 619"/>
    <n v="18.03"/>
    <x v="129"/>
    <s v="SEGURIDAD Y SALUD DEL CONTRATO DE SEÑALIZACION VIAL. LOTE 2"/>
    <s v="220"/>
    <s v="MADRID"/>
    <s v="MADRID"/>
    <x v="3"/>
    <s v="PrAbier - Procedimiento Abierto"/>
    <s v="MultiC - MultiCriterio"/>
    <x v="0"/>
    <x v="0"/>
    <s v="6"/>
    <s v="6. Inversiones reales"/>
    <s v="08"/>
    <x v="5"/>
    <s v="1341"/>
    <s v="1341. Movilidad"/>
    <s v="61"/>
    <s v="619"/>
  </r>
  <r>
    <n v="220200004459"/>
    <s v="D"/>
    <d v="2020-03-09T00:00:00"/>
    <n v="22020001124"/>
    <s v="2020 08 1341 214"/>
    <n v="180.97"/>
    <x v="33"/>
    <s v="ACUERDO MARCO_7576GSB:CAMBIO ACEITE- FILTRO DE ACEITE,BUJIAS,LAVADO INTER--EXT.,LAMP.FRENO/POSICION TRASERO"/>
    <s v="300"/>
    <s v="VALLADOLID"/>
    <s v="VALLADOLID"/>
    <x v="0"/>
    <s v="PrAbier - Procedimiento Abierto"/>
    <s v="MultiC - MultiCriterio"/>
    <x v="2"/>
    <x v="0"/>
    <s v="2"/>
    <s v="2. Gastos corrientes en bienes y servicios"/>
    <s v="08"/>
    <x v="5"/>
    <s v="1341"/>
    <s v="1341. Movilidad"/>
    <s v="21"/>
    <s v="214"/>
  </r>
  <r>
    <n v="220200004463"/>
    <s v="D"/>
    <d v="2020-03-09T00:00:00"/>
    <n v="22020001124"/>
    <s v="2020 08 1341 214"/>
    <n v="165.82"/>
    <x v="33"/>
    <s v="ACUERDO MARCO_2543HTB: Cº ACEITE.FILTROS ACEITE,AIRE Y POLEN/LAVADO INTER.-EXTERIOR// MOVILIDAD"/>
    <s v="300"/>
    <s v="VALLADOLID"/>
    <s v="VALLADOLID"/>
    <x v="0"/>
    <s v="PrAbier - Procedimiento Abierto"/>
    <s v="MultiC - MultiCriterio"/>
    <x v="2"/>
    <x v="0"/>
    <s v="2"/>
    <s v="2. Gastos corrientes en bienes y servicios"/>
    <s v="08"/>
    <x v="5"/>
    <s v="1341"/>
    <s v="1341. Movilidad"/>
    <s v="21"/>
    <s v="214"/>
  </r>
  <r>
    <n v="220200004461"/>
    <s v="D"/>
    <d v="2020-03-09T00:00:00"/>
    <n v="22020001124"/>
    <s v="2020 08 1341 214"/>
    <n v="96.27"/>
    <x v="33"/>
    <s v="ACUERDO MARCO_7576GSB: CAMBIAR BATERIA 45AH // MOVILIDAD"/>
    <s v="300"/>
    <s v="VALLADOLID"/>
    <s v="VALLADOLID"/>
    <x v="0"/>
    <s v="PrAbier - Procedimiento Abierto"/>
    <s v="MultiC - MultiCriterio"/>
    <x v="2"/>
    <x v="0"/>
    <s v="2"/>
    <s v="2. Gastos corrientes en bienes y servicios"/>
    <s v="08"/>
    <x v="5"/>
    <s v="1341"/>
    <s v="1341. Movilidad"/>
    <s v="21"/>
    <s v="214"/>
  </r>
  <r>
    <n v="220190033917"/>
    <s v="AD"/>
    <d v="2020-03-18T00:00:00"/>
    <n v="22019004914"/>
    <s v="2020 08 1341 619"/>
    <n v="14.48"/>
    <x v="124"/>
    <s v="CONTROL DE CALIDAD DEL CONTRATO DE SEÑALIZACION VIAL LOTE 2"/>
    <s v="220"/>
    <s v="ZARATÁN"/>
    <s v="VALLADOLID"/>
    <x v="3"/>
    <s v="PrAbier - Procedimiento Abierto"/>
    <s v="MultiC - MultiCriterio"/>
    <x v="0"/>
    <x v="0"/>
    <s v="6"/>
    <s v="6. Inversiones reales"/>
    <s v="08"/>
    <x v="5"/>
    <s v="1341"/>
    <s v="1341. Movilidad"/>
    <s v="61"/>
    <s v="619"/>
  </r>
  <r>
    <n v="220200004502"/>
    <s v="D"/>
    <d v="2020-03-09T00:00:00"/>
    <n v="22020002020"/>
    <s v="2020 08 1651 22199"/>
    <n v="1675"/>
    <x v="58"/>
    <s v="SUMINISTROS PARA ALUMBRADO PÚBLICO"/>
    <s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5"/>
    <s v="1651"/>
    <s v="1651. Alumbrado público"/>
    <s v="22"/>
    <s v="22199"/>
  </r>
  <r>
    <n v="220200005365"/>
    <s v="D"/>
    <d v="2020-03-10T00:00:00"/>
    <n v="22020002020"/>
    <s v="2020 08 1651 22199"/>
    <n v="1306.8800000000001"/>
    <x v="58"/>
    <s v="SUMINISTRO DIVERSO DE MATERIAL ELECTRICO ///  DESTINO: ALUMBRADO PUBLICO"/>
    <s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5"/>
    <s v="1651"/>
    <s v="1651. Alumbrado público"/>
    <s v="22"/>
    <s v="22199"/>
  </r>
  <r>
    <n v="220200003352"/>
    <s v="D"/>
    <d v="2020-03-04T00:00:00"/>
    <n v="22020002020"/>
    <s v="2020 08 1651 22199"/>
    <n v="60.2"/>
    <x v="58"/>
    <s v="PORTALAMP. SOLERA 678-D (50 UNIDADES) / ALUMBRADO PUBLICO"/>
    <s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5"/>
    <s v="1651"/>
    <s v="1651. Alumbrado público"/>
    <s v="22"/>
    <s v="22199"/>
  </r>
  <r>
    <n v="220200009332"/>
    <s v="D"/>
    <d v="2020-03-25T00:00:00"/>
    <n v="22020002020"/>
    <s v="2020 08 1651 22199"/>
    <n v="298.2"/>
    <x v="81"/>
    <s v="CAJA CONOS / CAJA CONOS / BARRYFLEX / COFRET"/>
    <s v="300"/>
    <s v="BARCELONA"/>
    <s v="BARCELONA"/>
    <x v="2"/>
    <s v="PrAbier - Procedimiento Abierto"/>
    <s v="MultiC - MultiCriterio"/>
    <x v="2"/>
    <x v="0"/>
    <s v="2"/>
    <s v="2. Gastos corrientes en bienes y servicios"/>
    <s v="08"/>
    <x v="5"/>
    <s v="1651"/>
    <s v="1651. Alumbrado público"/>
    <s v="22"/>
    <s v="22199"/>
  </r>
  <r>
    <n v="220200009050"/>
    <s v="D"/>
    <d v="2020-03-23T00:00:00"/>
    <n v="22020002020"/>
    <s v="2020 08 1651 22199"/>
    <n v="37.64"/>
    <x v="81"/>
    <s v="PL-COMP ( 3 UNIDADES ) / TUBO ACERO RIGIDO M50 -LONGITUD 3 MTS. ( 3 UNIDADES )"/>
    <s v="300"/>
    <s v="BARCELONA"/>
    <s v="BARCELONA"/>
    <x v="2"/>
    <s v="PrAbier - Procedimiento Abierto"/>
    <s v="MultiC - MultiCriterio"/>
    <x v="2"/>
    <x v="0"/>
    <s v="2"/>
    <s v="2. Gastos corrientes en bienes y servicios"/>
    <s v="08"/>
    <x v="5"/>
    <s v="1651"/>
    <s v="1651. Alumbrado público"/>
    <s v="22"/>
    <s v="22199"/>
  </r>
  <r>
    <n v="220190035151"/>
    <s v="AD"/>
    <d v="2020-03-18T00:00:00"/>
    <n v="22019005369"/>
    <s v="2020 08 1532 619"/>
    <n v="12.93"/>
    <x v="124"/>
    <s v="ADJUDICAR CONTROL CALIDAD OBRAS URBANIZACIÓN DE MEJORA PARQUE RIBERA DE CASTILLA. (LOTE 2)"/>
    <s v="220"/>
    <s v="ZARATÁN"/>
    <s v="VALLADOLID"/>
    <x v="0"/>
    <s v="PrAbier - Procedimiento Abierto"/>
    <s v="MultiC - MultiCriterio"/>
    <x v="0"/>
    <x v="0"/>
    <s v="6"/>
    <s v="6. Inversiones reales"/>
    <s v="08"/>
    <x v="5"/>
    <s v="1532"/>
    <s v="1532. Pavimentación vias públicas y otros servicios urbanísticos"/>
    <s v="61"/>
    <s v="619"/>
  </r>
  <r>
    <n v="220200003920"/>
    <s v="D"/>
    <d v="2020-03-05T00:00:00"/>
    <n v="22020002020"/>
    <s v="2020 08 1651 22199"/>
    <n v="269.89999999999998"/>
    <x v="364"/>
    <s v="ROLLO DE FLEJE LISO/ CIERRE ABRAZADERA/ ACEITE LUBRICANTE SPRAY/ SELLADOR ADHESIVO"/>
    <s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5"/>
    <s v="1651"/>
    <s v="1651. Alumbrado público"/>
    <s v="22"/>
    <s v="22199"/>
  </r>
  <r>
    <n v="220200003918"/>
    <s v="D"/>
    <d v="2020-03-05T00:00:00"/>
    <n v="22020002020"/>
    <s v="2020 08 1651 22199"/>
    <n v="67.81"/>
    <x v="364"/>
    <s v="001103 LLAVE PARA ARMARIO DE DISTRIBU  (Gas, Agua y Electricidad)N KNIPEX / 83SH.5  LL.ALLEN LARGA C.ESF. 5 MM   FACOM /"/>
    <s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5"/>
    <s v="1651"/>
    <s v="1651. Alumbrado público"/>
    <s v="22"/>
    <s v="22199"/>
  </r>
  <r>
    <n v="220200010376"/>
    <s v="ADO"/>
    <d v="2020-03-30T00:00:00"/>
    <n v="22020002414"/>
    <s v="2020 08 1651 619"/>
    <n v="4803.3599999999997"/>
    <x v="464"/>
    <s v="CERTIFIC. Nº 3 Y FINAL // OBRA: &quot;&quot;INSTALACIÓN DE ALUMBRADO EN EL APARCAMIENTO CANTERAC Y REMODEL. DEL ALUMBRADO."/>
    <s v="240"/>
    <s v="VALLADOLID"/>
    <s v="VALLADOLID"/>
    <x v="3"/>
    <s v="PrAbier - Procedimiento Abierto"/>
    <s v="MultiC - MultiCriterio"/>
    <x v="0"/>
    <x v="0"/>
    <s v="6"/>
    <s v="6. Inversiones reales"/>
    <s v="08"/>
    <x v="5"/>
    <s v="1651"/>
    <s v="1651. Alumbrado público"/>
    <s v="61"/>
    <s v="619"/>
  </r>
  <r>
    <n v="220200004832"/>
    <s v="AD"/>
    <d v="2020-03-10T00:00:00"/>
    <n v="22020002475"/>
    <s v="2020 08 1651 619"/>
    <n v="2323.1999999999998"/>
    <x v="351"/>
    <s v="Proyecto de red subterránea de baja tensión, suministro en C/ Traductores, para las nuevas naves de S.E.P.I."/>
    <s v="220"/>
    <s v="VALLADOLID"/>
    <s v="VALLADOLID"/>
    <x v="0"/>
    <s v="AdDirec - Adjudicación Directa"/>
    <s v="SinC - Sin Criterio"/>
    <x v="1"/>
    <x v="0"/>
    <s v="6"/>
    <s v="6. Inversiones reales"/>
    <s v="08"/>
    <x v="5"/>
    <s v="1651"/>
    <s v="1651. Alumbrado público"/>
    <s v="61"/>
    <s v="619"/>
  </r>
  <r>
    <n v="220200002482"/>
    <s v="D"/>
    <d v="2020-02-26T00:00:00"/>
    <n v="22020001382"/>
    <s v="2020 08 1532 214"/>
    <n v="54.45"/>
    <x v="65"/>
    <s v="TA20 5 REPARACION 5667-CFT KMS.94610 COMPROBAR FRENOS, TENSAR FRENO MANO, DAR PRESION A LA VALVULA REGULADORA DE FRENO Y"/>
    <s v="300"/>
    <s v="VALLADOLID"/>
    <s v="VALLADOLID"/>
    <x v="0"/>
    <s v="PrAbier - Procedimiento Abierto"/>
    <s v="MultiC - MultiCriterio"/>
    <x v="2"/>
    <x v="0"/>
    <s v="2"/>
    <s v="2. Gastos corrientes en bienes y servicios"/>
    <s v="08"/>
    <x v="5"/>
    <s v="1532"/>
    <s v="1532. Pavimentación vias públicas y otros servicios urbanísticos"/>
    <s v="21"/>
    <s v="214"/>
  </r>
  <r>
    <n v="220190033914"/>
    <s v="AD"/>
    <d v="2020-03-18T00:00:00"/>
    <n v="22019004911"/>
    <s v="2020 08 1341 619"/>
    <n v="6.55"/>
    <x v="129"/>
    <s v="SEGURIDAD Y SALUD DEL CONTRATO DE SEÑALIZACION VIAL. LOTE 1"/>
    <s v="220"/>
    <s v="MADRID"/>
    <s v="MADRID"/>
    <x v="3"/>
    <s v="PrAbier - Procedimiento Abierto"/>
    <s v="MultiC - MultiCriterio"/>
    <x v="0"/>
    <x v="0"/>
    <s v="6"/>
    <s v="6. Inversiones reales"/>
    <s v="08"/>
    <x v="5"/>
    <s v="1341"/>
    <s v="1341. Movilidad"/>
    <s v="61"/>
    <s v="619"/>
  </r>
  <r>
    <n v="220200002154"/>
    <s v="AD/"/>
    <d v="2020-02-20T00:00:00"/>
    <n v="22020001062"/>
    <s v="2020 08 1532 619"/>
    <n v="-3000000"/>
    <x v="425"/>
    <s v="CONTRATO CONSERV., REPARACIÓN Y REFOEMA DE LAS INFRAESTR.VIARIAS EN EL MUNICIPIO DE VALLADO.(LOTE 1)"/>
    <s v="220"/>
    <s v="VALLADOLID"/>
    <s v="VALLADOLID"/>
    <x v="3"/>
    <s v="PrAbier - Procedimiento Abierto"/>
    <s v="MultiC - MultiCriterio"/>
    <x v="0"/>
    <x v="0"/>
    <s v="6"/>
    <s v="6. Inversiones reales"/>
    <s v="08"/>
    <x v="5"/>
    <s v="1532"/>
    <s v="1532. Pavimentación vias públicas y otros servicios urbanísticos"/>
    <s v="61"/>
    <s v="619"/>
  </r>
  <r>
    <n v="220200001194"/>
    <s v="ADO/"/>
    <d v="2020-02-11T00:00:00"/>
    <n v="22020001124"/>
    <s v="2020 08 1341 214"/>
    <n v="-368.6"/>
    <x v="33"/>
    <s v="ACUERDO MARCO_7614GSB:ACEITE,FILTRO DE ACEITE ,PASTILLAS DEL, RUEDAS TRASERAS , PASTILLAS DELANTERAS Y ALFOMBRILLAS."/>
    <s v="250"/>
    <s v="VALLADOLID"/>
    <s v="VALLADOLID"/>
    <x v="0"/>
    <s v="PrAbier - Procedimiento Abierto"/>
    <s v="MultiC - MultiCriterio"/>
    <x v="2"/>
    <x v="0"/>
    <s v="2"/>
    <s v="2. Gastos corrientes en bienes y servicios"/>
    <s v="08"/>
    <x v="5"/>
    <s v="1341"/>
    <s v="1341. Movilidad"/>
    <s v="21"/>
    <s v="214"/>
  </r>
  <r>
    <n v="220199000219"/>
    <s v="AD"/>
    <d v="2020-01-02T00:00:00"/>
    <n v="22020000631"/>
    <s v="2020 09 3341 22799"/>
    <n v="29372.95"/>
    <x v="465"/>
    <s v="CONTRATO DEL SERVICIO DE MANTENIMIENTO DE LA COMUNICACIÓN 2.0 DEL ÁREA DE CULTURA Y TURISMO"/>
    <s v="220"/>
    <s v="VALLADOLID"/>
    <s v="VALLADOLID"/>
    <x v="4"/>
    <s v="PrAbier - Procedimiento Abierto"/>
    <s v="MultiC - MultiCriterio"/>
    <x v="0"/>
    <x v="0"/>
    <s v="2"/>
    <s v="2. Gastos corrientes en bienes y servicios"/>
    <s v="09"/>
    <x v="9"/>
    <s v="3341"/>
    <s v="3341. Coordinación de políticas culturales"/>
    <s v="22"/>
    <s v="22799"/>
  </r>
  <r>
    <n v="220199000716"/>
    <s v="AD"/>
    <d v="2020-01-02T00:00:00"/>
    <n v="22020001104"/>
    <s v="2020 09 3341 22100"/>
    <n v="80000"/>
    <x v="18"/>
    <s v="CONTRATO SUMINISTRO ENERGÍA ELÉCTRICA CÚPULA DEL MILENIO (CENTRALIZADO)"/>
    <s v="220"/>
    <s v="BILBAO"/>
    <s v="BILBAO"/>
    <x v="2"/>
    <s v="PrAbier - Procedimiento Abierto"/>
    <s v="MultiC - MultiCriterio"/>
    <x v="0"/>
    <x v="0"/>
    <s v="2"/>
    <s v="2. Gastos corrientes en bienes y servicios"/>
    <s v="09"/>
    <x v="9"/>
    <s v="3341"/>
    <s v="3341. Coordinación de políticas culturales"/>
    <s v="22"/>
    <s v="22100"/>
  </r>
  <r>
    <n v="220200002186"/>
    <s v="AD"/>
    <d v="2020-02-20T00:00:00"/>
    <n v="22020001535"/>
    <s v="2020 09 3341 22799"/>
    <n v="55283.96"/>
    <x v="466"/>
    <s v="Prórroga del contrato del servicio de mantenimiento de los portales Web de Cultura y Turismo"/>
    <s v="220"/>
    <s v="SANTIAGO DE COMPOSTELA"/>
    <s v="LA CORUÑA"/>
    <x v="0"/>
    <s v="PrAbier - Procedimiento Abierto"/>
    <s v="MultiC - MultiCriterio"/>
    <x v="0"/>
    <x v="0"/>
    <s v="2"/>
    <s v="2. Gastos corrientes en bienes y servicios"/>
    <s v="09"/>
    <x v="9"/>
    <s v="3341"/>
    <s v="3341. Coordinación de políticas culturales"/>
    <s v="22"/>
    <s v="22799"/>
  </r>
  <r>
    <n v="220190056349"/>
    <s v="AD"/>
    <d v="2020-03-18T00:00:00"/>
    <n v="22019008754"/>
    <s v="2020 09 4321 632"/>
    <n v="10164"/>
    <x v="467"/>
    <s v="ADJUDICACION CONTRATO OBRA RESTAURACION DE FACHADA DE MADERA DEL ALBERGUE DE PEREGRINOS DE PUENTE DUERO. IFS 2019"/>
    <s v="220"/>
    <s v="VALLADOLID"/>
    <s v="VALLADOLID"/>
    <x v="3"/>
    <s v="AdDirec - Adjudicación Directa"/>
    <s v="SinC - Sin Criterio"/>
    <x v="1"/>
    <x v="0"/>
    <s v="6"/>
    <s v="6. Inversiones reales"/>
    <s v="09"/>
    <x v="9"/>
    <s v="4321"/>
    <s v="4321. Turismo"/>
    <s v="63"/>
    <s v="632"/>
  </r>
  <r>
    <n v="220199000371"/>
    <s v="AD"/>
    <d v="2020-01-02T00:00:00"/>
    <n v="22020000836"/>
    <s v="2020 09 3341 22799"/>
    <n v="4284.6099999999997"/>
    <x v="468"/>
    <s v="CONTRATO MENOR DEL SERVICIO DEL PROGRAMA CULTURA Y EDUCATIVO CREATIVO. ENERO-FEBRERO 2020"/>
    <s v="220"/>
    <s v="VALLADOLID"/>
    <s v="VALLADOLID"/>
    <x v="0"/>
    <s v="AdDirec - Adjudicación Directa"/>
    <s v="SinC - Sin Criterio"/>
    <x v="1"/>
    <x v="0"/>
    <s v="2"/>
    <s v="2. Gastos corrientes en bienes y servicios"/>
    <s v="09"/>
    <x v="9"/>
    <s v="3341"/>
    <s v="3341. Coordinación de políticas culturales"/>
    <s v="22"/>
    <s v="22799"/>
  </r>
  <r>
    <n v="220199000576"/>
    <s v="AD"/>
    <d v="2020-01-02T00:00:00"/>
    <n v="22020001072"/>
    <s v="2020 09 3341 22799"/>
    <n v="5140.96"/>
    <x v="469"/>
    <s v="CONTRATO TALLER DE CINE EN EL MARCO DEL PROYECTO PAJARILLOS EDUCA"/>
    <s v="220"/>
    <s v="VALLADOLID"/>
    <s v="VALLADOLID"/>
    <x v="0"/>
    <s v="AdDirec - Adjudicación Directa"/>
    <s v="SinC - Sin Criterio"/>
    <x v="1"/>
    <x v="0"/>
    <s v="2"/>
    <s v="2. Gastos corrientes en bienes y servicios"/>
    <s v="09"/>
    <x v="9"/>
    <s v="3341"/>
    <s v="3341. Coordinación de políticas culturales"/>
    <s v="22"/>
    <s v="22799"/>
  </r>
  <r>
    <n v="220200000892"/>
    <s v="D"/>
    <d v="2020-02-06T00:00:00"/>
    <n v="22020000014"/>
    <s v="2020 09 3301 22706"/>
    <n v="23821.88"/>
    <x v="470"/>
    <s v="ADJUDICACION CONTRATO SERVICIO MANTENIMIENTO OBSERVATORIO CULTURAL Y TURISTICO CIUDAD DE VALLADOLID. LOTE 2,  AÑO 2020"/>
    <s v="300"/>
    <s v="SALAMANCA"/>
    <s v="SALAMANCA"/>
    <x v="0"/>
    <s v="PrAbier - Procedimiento Abierto"/>
    <s v="MultiC - MultiCriterio"/>
    <x v="0"/>
    <x v="0"/>
    <s v="2"/>
    <s v="2. Gastos corrientes en bienes y servicios"/>
    <s v="09"/>
    <x v="9"/>
    <s v="3301"/>
    <s v="3301. Dirección del área de cultura"/>
    <s v="22"/>
    <s v="22706"/>
  </r>
  <r>
    <n v="220199000493"/>
    <s v="AD"/>
    <d v="2020-01-02T00:00:00"/>
    <n v="22020000803"/>
    <s v="2020 09 3301 22799"/>
    <n v="18876"/>
    <x v="471"/>
    <s v="CONTRATO SERVICIO ASESORAMIENTO FISCAL AYUNTAMIENTO Y ENTIDADES DEPENDIENTES AÑOS 2020-21-22 Y 23"/>
    <s v="220"/>
    <s v="VALLADOLID"/>
    <s v="VALLADOLID"/>
    <x v="0"/>
    <s v="PrAbier - Procedimiento Abierto"/>
    <s v="MultiC - MultiCriterio"/>
    <x v="0"/>
    <x v="0"/>
    <s v="2"/>
    <s v="2. Gastos corrientes en bienes y servicios"/>
    <s v="09"/>
    <x v="9"/>
    <s v="3301"/>
    <s v="3301. Dirección del área de cultura"/>
    <s v="22"/>
    <s v="22799"/>
  </r>
  <r>
    <n v="220199000600"/>
    <s v="AD"/>
    <d v="2020-01-02T00:00:00"/>
    <n v="22020001087"/>
    <s v="2020 09 3341 22799"/>
    <n v="4461.88"/>
    <x v="472"/>
    <s v="CONTRATO DE AS. TÉC. PUESTA EN MARCHA CIUDADES CREATIVAS UNESCO TRAS INCORPORACION DE VALLADOLID DEL 31/10/19 A 17/03/20"/>
    <s v="220"/>
    <s v="BARCELONA"/>
    <s v="BARCELONA"/>
    <x v="1"/>
    <s v="AdDirec - Adjudicación Directa"/>
    <s v="SinC - Sin Criterio"/>
    <x v="1"/>
    <x v="0"/>
    <s v="2"/>
    <s v="2. Gastos corrientes en bienes y servicios"/>
    <s v="09"/>
    <x v="9"/>
    <s v="3341"/>
    <s v="3341. Coordinación de políticas culturales"/>
    <s v="22"/>
    <s v="22799"/>
  </r>
  <r>
    <n v="220199000198"/>
    <s v="AD"/>
    <d v="2020-01-02T00:00:00"/>
    <n v="22020000623"/>
    <s v="2020 09 3341 22799"/>
    <n v="15406.93"/>
    <x v="473"/>
    <s v="CONTRATO DE SERVICIOS DE ATENCION Y COORDINACION DE SERVICIOS AUXILIARES EN LA CUPULA DEL MILENIO DE VALLADOLID (2 AÑOS)"/>
    <s v="220"/>
    <s v="ARROYO DE LA ENCOMIENDA"/>
    <s v="VALLADOLID"/>
    <x v="0"/>
    <s v="PrAbier - Procedimiento Abierto"/>
    <s v="MultiC - MultiCriterio"/>
    <x v="0"/>
    <x v="0"/>
    <s v="2"/>
    <s v="2. Gastos corrientes en bienes y servicios"/>
    <s v="09"/>
    <x v="9"/>
    <s v="3341"/>
    <s v="3341. Coordinación de políticas culturales"/>
    <s v="22"/>
    <s v="22799"/>
  </r>
  <r>
    <n v="220200000890"/>
    <s v="D"/>
    <d v="2020-02-06T00:00:00"/>
    <n v="22020000014"/>
    <s v="2020 09 3301 22706"/>
    <n v="12175.63"/>
    <x v="244"/>
    <s v="ADJUDICACION CONTRATO SERVICIO MANTENIMIENTO OBSERVATORIO CULTURAL Y TURISTICO CIUDAD DE VALLADOLID. LOTE 1,  AÑO 2020"/>
    <s v="300"/>
    <s v="BOECILLO"/>
    <s v="VALLADOLID"/>
    <x v="0"/>
    <s v="PrAbier - Procedimiento Abierto"/>
    <s v="MultiC - MultiCriterio"/>
    <x v="0"/>
    <x v="0"/>
    <s v="2"/>
    <s v="2. Gastos corrientes en bienes y servicios"/>
    <s v="09"/>
    <x v="9"/>
    <s v="3301"/>
    <s v="3301. Dirección del área de cultura"/>
    <s v="22"/>
    <s v="22706"/>
  </r>
  <r>
    <n v="220199000397"/>
    <s v="AD"/>
    <d v="2020-01-02T00:00:00"/>
    <n v="22020001060"/>
    <s v="2020 09 4321 22799"/>
    <n v="12100"/>
    <x v="474"/>
    <s v="PRORROGA CONTRATO SERVICIOS PLANIFICACION, CAPTACION Y GESTION DE PATROCINIOS EN VALLADOLID. ENERO 2020 - OCTUBRE 2021"/>
    <s v="220"/>
    <s v="BIZKAIA"/>
    <s v="BILBAO"/>
    <x v="0"/>
    <s v="PrAbier - Procedimiento Abierto"/>
    <s v="MultiC - MultiCriterio"/>
    <x v="0"/>
    <x v="0"/>
    <s v="2"/>
    <s v="2. Gastos corrientes en bienes y servicios"/>
    <s v="09"/>
    <x v="9"/>
    <s v="4321"/>
    <s v="4321. Turismo"/>
    <s v="22"/>
    <s v="22799"/>
  </r>
  <r>
    <n v="220179000245"/>
    <s v="AD"/>
    <d v="2020-01-02T00:00:00"/>
    <n v="22020000041"/>
    <s v="2020 09 3341 22799"/>
    <n v="7666.56"/>
    <x v="40"/>
    <s v="CONTRATO SERVICIO DE DISTRIBUCION COMERCIAL, ALMACENAJE Y CUSTODIA REMANENTES PUBLICACIONES COMERCIALES AYTO. VA 2018-21"/>
    <s v="220"/>
    <s v="VALLADOLID"/>
    <s v="VALLADOLID"/>
    <x v="0"/>
    <s v="PrAbier - Procedimiento Abierto"/>
    <s v="MultiC - MultiCriterio"/>
    <x v="0"/>
    <x v="0"/>
    <s v="2"/>
    <s v="2. Gastos corrientes en bienes y servicios"/>
    <s v="09"/>
    <x v="9"/>
    <s v="3341"/>
    <s v="3341. Coordinación de políticas culturales"/>
    <s v="22"/>
    <s v="22799"/>
  </r>
  <r>
    <n v="220189000056"/>
    <s v="AD"/>
    <d v="2020-01-02T00:00:00"/>
    <n v="22020000045"/>
    <s v="2020 09 3341 22799"/>
    <n v="7538.76"/>
    <x v="466"/>
    <s v="CONTRATO ABIERTO DE SERVICIOS DE MANTENIMIENTO DE LOS PORTALES WEB DEL ÁREA DE CULTURA Y TURISMO"/>
    <s v="220"/>
    <s v="SANTIAGO DE COMPOSTELA"/>
    <s v="LA CORUÑA"/>
    <x v="0"/>
    <s v="PrAbier - Procedimiento Abierto"/>
    <s v="MultiC - MultiCriterio"/>
    <x v="0"/>
    <x v="0"/>
    <s v="2"/>
    <s v="2. Gastos corrientes en bienes y servicios"/>
    <s v="09"/>
    <x v="9"/>
    <s v="3341"/>
    <s v="3341. Coordinación de políticas culturales"/>
    <s v="22"/>
    <s v="22799"/>
  </r>
  <r>
    <n v="220200000135"/>
    <s v="ADO"/>
    <d v="2020-01-28T00:00:00"/>
    <n v="22020001311"/>
    <s v="2020 09 3341 22100"/>
    <n v="1334.98"/>
    <x v="475"/>
    <s v="INCREMENTO POTENCIA EN EL SMINISTRO DE ENERGIA ELECTRICA EN EL CENTRO DE INICIATIVAS CULTURALES LOPEZ GOMEZ. ENERO 2020"/>
    <s v="240"/>
    <s v="BILBAO"/>
    <s v="BIZKAIA"/>
    <x v="0"/>
    <s v="AdDirec - Adjudicación Directa"/>
    <s v="SinC - Sin Criterio"/>
    <x v="1"/>
    <x v="0"/>
    <s v="2"/>
    <s v="2. Gastos corrientes en bienes y servicios"/>
    <s v="09"/>
    <x v="9"/>
    <s v="3341"/>
    <s v="3341. Coordinación de políticas culturales"/>
    <s v="22"/>
    <s v="22100"/>
  </r>
  <r>
    <n v="220200000760"/>
    <s v="ADO"/>
    <d v="2020-02-06T00:00:00"/>
    <n v="22020001471"/>
    <s v="2020 09 3301 22699"/>
    <n v="4235"/>
    <x v="31"/>
    <s v="PATROCINIO Y EDICIÓN DE EJEMPLARES DEL LIBRO &quot;&quot;LAS FERIAS DE ANTAÑO&quot;&quot;"/>
    <s v="240"/>
    <s v="VALLADOLID"/>
    <s v="VALLADOLID"/>
    <x v="0"/>
    <s v="AdDirec - Adjudicación Directa"/>
    <s v="SinC - Sin Criterio"/>
    <x v="1"/>
    <x v="0"/>
    <s v="2"/>
    <s v="2. Gastos corrientes en bienes y servicios"/>
    <s v="09"/>
    <x v="9"/>
    <s v="3301"/>
    <s v="3301. Dirección del área de cultura"/>
    <s v="22"/>
    <s v="22699"/>
  </r>
  <r>
    <n v="220200000765"/>
    <s v="ADO"/>
    <d v="2020-02-06T00:00:00"/>
    <n v="22020001474"/>
    <s v="2020 09 3301 22699"/>
    <n v="495"/>
    <x v="476"/>
    <s v="ALOJAMIENTO-DESAYUNO ( CONCIERTO CASA DE LA INDIA ) / ALOJAMIENTO Y DESAYUNO ( CONCIERTO CASA DE LA INDIA)"/>
    <s v="240"/>
    <s v="VALLADOLID"/>
    <s v="VALLADOLID"/>
    <x v="0"/>
    <s v="AdDirec - Adjudicación Directa"/>
    <s v="SinC - Sin Criterio"/>
    <x v="1"/>
    <x v="0"/>
    <s v="2"/>
    <s v="2. Gastos corrientes en bienes y servicios"/>
    <s v="09"/>
    <x v="9"/>
    <s v="3301"/>
    <s v="3301. Dirección del área de cultura"/>
    <s v="22"/>
    <s v="22699"/>
  </r>
  <r>
    <n v="220200000767"/>
    <s v="ADO"/>
    <d v="2020-02-06T00:00:00"/>
    <n v="22020001480"/>
    <s v="2020 09 3301 223"/>
    <n v="12.66"/>
    <x v="382"/>
    <s v="2019-12-10 MAD VAD SEUR 24 ESTANDAR"/>
    <s v="240"/>
    <s v="VALLADOLID"/>
    <s v="VALLADOLID"/>
    <x v="0"/>
    <s v="AdDirec - Adjudicación Directa"/>
    <s v="SinC - Sin Criterio"/>
    <x v="1"/>
    <x v="0"/>
    <s v="2"/>
    <s v="2. Gastos corrientes en bienes y servicios"/>
    <s v="09"/>
    <x v="9"/>
    <s v="3301"/>
    <s v="3301. Dirección del área de cultura"/>
    <s v="22"/>
    <s v="223"/>
  </r>
  <r>
    <n v="220200000418"/>
    <s v="AD"/>
    <d v="2020-02-03T00:00:00"/>
    <n v="22020000019"/>
    <s v="2020 09 3341 22799"/>
    <n v="1040.8900000000001"/>
    <x v="75"/>
    <s v="DESATRANQUE DE ARQUETAS DE BAÑOS Y LIMPIEZA DE TUBERÍAS DE LA CÚPULA DEL MILENIO"/>
    <s v="220"/>
    <s v="ALBACETE"/>
    <s v="ALBACETE"/>
    <x v="0"/>
    <s v="AdDirec - Adjudicación Directa"/>
    <s v="SinC - Sin Criterio"/>
    <x v="1"/>
    <x v="0"/>
    <s v="2"/>
    <s v="2. Gastos corrientes en bienes y servicios"/>
    <s v="09"/>
    <x v="9"/>
    <s v="3341"/>
    <s v="3341. Coordinación de políticas culturales"/>
    <s v="22"/>
    <s v="22799"/>
  </r>
  <r>
    <n v="220189000072"/>
    <s v="AD"/>
    <d v="2020-01-02T00:00:00"/>
    <n v="22020000046"/>
    <s v="2020 09 4321 22799"/>
    <n v="5082"/>
    <x v="474"/>
    <s v="CONTRATO DE SERVICIOS DE GESTION DE LAS PANTALLAS DE GRAN FORMATO UBICADAS EN LA CIUDAD DE VALLADOLID"/>
    <s v="220"/>
    <s v="BIZKAIA"/>
    <s v="BILBAO"/>
    <x v="0"/>
    <s v="PrAbier - Procedimiento Abierto"/>
    <s v="MultiC - MultiCriterio"/>
    <x v="0"/>
    <x v="0"/>
    <s v="2"/>
    <s v="2. Gastos corrientes en bienes y servicios"/>
    <s v="09"/>
    <x v="9"/>
    <s v="4321"/>
    <s v="4321. Turismo"/>
    <s v="22"/>
    <s v="22799"/>
  </r>
  <r>
    <n v="220200001002"/>
    <s v="AD"/>
    <d v="2020-02-06T00:00:00"/>
    <n v="22020001116"/>
    <s v="2020 09 3341 22701"/>
    <n v="78"/>
    <x v="68"/>
    <s v="MANTENIMIENTO DEL SISTEMA DE SEGURIDAD Y ALARMA DE LA CÚPULA DEL MILENIO POR 1 MES"/>
    <s v="220"/>
    <s v="VALLADOLID"/>
    <s v="VALLADOLID"/>
    <x v="0"/>
    <s v="AdDirec - Adjudicación Directa"/>
    <s v="SinC - Sin Criterio"/>
    <x v="1"/>
    <x v="0"/>
    <s v="2"/>
    <s v="2. Gastos corrientes en bienes y servicios"/>
    <s v="09"/>
    <x v="9"/>
    <s v="3341"/>
    <s v="3341. Coordinación de políticas culturales"/>
    <s v="22"/>
    <s v="22701"/>
  </r>
  <r>
    <n v="220189000417"/>
    <s v="AD"/>
    <d v="2020-01-02T00:00:00"/>
    <n v="22020000068"/>
    <s v="2020 09 3341 22799"/>
    <n v="2764.95"/>
    <x v="75"/>
    <s v="CONTRATO DE SERVICIO DE MANTENIMIENTO DE LA CLIMATIZACION Y LAS INSTALACIONES ELECTRICAS DE LA CUPULA DEL MILENIO. 18-19"/>
    <s v="220"/>
    <s v="ALBACETE"/>
    <s v="ALBACETE"/>
    <x v="0"/>
    <s v="PrAbier - Procedimiento Abierto"/>
    <s v="MultiC - MultiCriterio"/>
    <x v="0"/>
    <x v="0"/>
    <s v="2"/>
    <s v="2. Gastos corrientes en bienes y servicios"/>
    <s v="09"/>
    <x v="9"/>
    <s v="3341"/>
    <s v="3341. Coordinación de políticas culturales"/>
    <s v="22"/>
    <s v="22799"/>
  </r>
  <r>
    <n v="220199000732"/>
    <s v="AD"/>
    <d v="2020-01-02T00:00:00"/>
    <n v="22020001111"/>
    <s v="2020 09 4321 22100"/>
    <n v="2000"/>
    <x v="18"/>
    <s v="APROBACION CONTRATO SUMINISTRO ENERGIA ELECTRICA PARA ALBERGUE PEREGRINOS Y PANTALLA PLAZA ALBERTO FERNANDEZ. AÑO 2020"/>
    <s v="220"/>
    <s v="BILBAO"/>
    <s v="BILBAO"/>
    <x v="2"/>
    <s v="PrAbier - Procedimiento Abierto"/>
    <s v="MultiC - MultiCriterio"/>
    <x v="0"/>
    <x v="0"/>
    <s v="2"/>
    <s v="2. Gastos corrientes en bienes y servicios"/>
    <s v="09"/>
    <x v="9"/>
    <s v="4321"/>
    <s v="4321. Turismo"/>
    <s v="22"/>
    <s v="22100"/>
  </r>
  <r>
    <n v="220189000246"/>
    <s v="AD"/>
    <d v="2020-01-02T00:00:00"/>
    <n v="22020000065"/>
    <s v="2020 09 3341 22799"/>
    <n v="1694.21"/>
    <x v="466"/>
    <s v="CONTRATO ABIERTO DE SERVICIOS DE MANTENIMIENTO DE LOS PORTALES WEB DEL ÁREA DE CULTURA Y TURISMO 2020"/>
    <s v="220"/>
    <s v="SANTIAGO DE COMPOSTELA"/>
    <s v="LA CORUÑA"/>
    <x v="0"/>
    <s v="PrAbier - Procedimiento Abierto"/>
    <s v="MultiC - MultiCriterio"/>
    <x v="0"/>
    <x v="0"/>
    <s v="2"/>
    <s v="2. Gastos corrientes en bienes y servicios"/>
    <s v="09"/>
    <x v="9"/>
    <s v="3341"/>
    <s v="3341. Coordinación de políticas culturales"/>
    <s v="22"/>
    <s v="22799"/>
  </r>
  <r>
    <n v="220189000659"/>
    <s v="AD"/>
    <d v="2020-01-02T00:00:00"/>
    <n v="22020000079"/>
    <s v="2020 09 3341 22799"/>
    <n v="1689.7"/>
    <x v="75"/>
    <s v="CONTRATO DEL SERVICIO DE MANTENIMIENTO DE LA CLIMATIZACIÓN Y LAS INSTALACIONES ELECTRICAS DE LA CUPULA DEL MILENIO"/>
    <s v="220"/>
    <s v="ALBACETE"/>
    <s v="ALBACETE"/>
    <x v="0"/>
    <s v="PrAbier - Procedimiento Abierto"/>
    <s v="MultiC - MultiCriterio"/>
    <x v="0"/>
    <x v="0"/>
    <s v="2"/>
    <s v="2. Gastos corrientes en bienes y servicios"/>
    <s v="09"/>
    <x v="9"/>
    <s v="3341"/>
    <s v="3341. Coordinación de políticas culturales"/>
    <s v="22"/>
    <s v="22799"/>
  </r>
  <r>
    <n v="220189000632"/>
    <s v="AD"/>
    <d v="2020-01-02T00:00:00"/>
    <n v="22020000078"/>
    <s v="2020 09 3301 22799"/>
    <n v="1542.75"/>
    <x v="200"/>
    <s v="SERVICIO PUBLICACION WEB DE LOS DATOS DEL OBSERVATORIO TURISTICO DE LA CIUDAD DE VALLADOLID PARA 2019 Y 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09"/>
    <x v="9"/>
    <s v="3301"/>
    <s v="3301. Dirección del área de cultura"/>
    <s v="22"/>
    <s v="22799"/>
  </r>
  <r>
    <n v="220199000612"/>
    <s v="AD"/>
    <d v="2020-01-02T00:00:00"/>
    <n v="22020000947"/>
    <s v="2020 09 3341 22700"/>
    <n v="6818.35"/>
    <x v="477"/>
    <s v="CONTRATO LIMPIEZA CÚPULA DEL MILENIO"/>
    <s v="220"/>
    <s v="VALLADOLID"/>
    <s v="VALLADOLID"/>
    <x v="0"/>
    <s v="PrAbier - Procedimiento Abierto"/>
    <s v="MultiC - MultiCriterio"/>
    <x v="0"/>
    <x v="0"/>
    <s v="2"/>
    <s v="2. Gastos corrientes en bienes y servicios"/>
    <s v="09"/>
    <x v="9"/>
    <s v="3341"/>
    <s v="3341. Coordinación de políticas culturales"/>
    <s v="22"/>
    <s v="22700"/>
  </r>
  <r>
    <n v="220199000780"/>
    <s v="AD"/>
    <d v="2020-01-02T00:00:00"/>
    <n v="22020001375"/>
    <s v="2020 09 3341 22701"/>
    <n v="930.49"/>
    <x v="68"/>
    <s v="ADJUDICACION CONTRATO SERVICIO SISTEMAS DE SEGURIDAD Y ALARMA DE LA CUPULA DEL MILENIO DE VALLADOLID. AÑO 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09"/>
    <x v="9"/>
    <s v="3341"/>
    <s v="3341. Coordinación de políticas culturales"/>
    <s v="22"/>
    <s v="22701"/>
  </r>
  <r>
    <n v="220200002588"/>
    <s v="AD"/>
    <d v="2020-02-27T00:00:00"/>
    <n v="22020001534"/>
    <s v="2020 09 3341 22602"/>
    <n v="12100"/>
    <x v="478"/>
    <s v="CONTRATO MENOR DE PATROCINIO DEL CORTO TITULADO &quot;&quot;OGRO&quot;&quot;  ENERO-ABRIL 2020"/>
    <s v="220"/>
    <s v="VALLADOLID"/>
    <s v="VALLADOLID"/>
    <x v="1"/>
    <s v="AdDirec - Adjudicación Directa"/>
    <s v="SinC - Sin Criterio"/>
    <x v="1"/>
    <x v="0"/>
    <s v="2"/>
    <s v="2. Gastos corrientes en bienes y servicios"/>
    <s v="09"/>
    <x v="9"/>
    <s v="3341"/>
    <s v="3341. Coordinación de políticas culturales"/>
    <s v="22"/>
    <s v="22602"/>
  </r>
  <r>
    <n v="220200002930"/>
    <s v="AD"/>
    <d v="2020-03-02T00:00:00"/>
    <n v="22020002036"/>
    <s v="2020 09 3341 22701"/>
    <n v="1802"/>
    <x v="479"/>
    <s v="CONTRATO MANTENIMIENTO SISTEMA CONTRA INCENDIOS DE CÚPULA DEL MILENIO (UN AÑO)"/>
    <s v="220"/>
    <s v="ALDEAMAYOR DE SAN MARTIN"/>
    <s v="VALLADOLID"/>
    <x v="0"/>
    <s v="AdDirec - Adjudicación Directa"/>
    <s v="SinC - Sin Criterio"/>
    <x v="1"/>
    <x v="0"/>
    <s v="2"/>
    <s v="2. Gastos corrientes en bienes y servicios"/>
    <s v="09"/>
    <x v="9"/>
    <s v="3341"/>
    <s v="3341. Coordinación de políticas culturales"/>
    <s v="22"/>
    <s v="22701"/>
  </r>
  <r>
    <n v="220190056350"/>
    <s v="AD"/>
    <d v="2020-03-18T00:00:00"/>
    <n v="22019008755"/>
    <s v="2020 09 4321 632"/>
    <n v="226.12"/>
    <x v="124"/>
    <s v="CONTROL DE CALIDAD DE LAS OBRAS DE RESTAURACION DE LA FACHADA DE MADERA DEL ALBEGUE DE PEREGRINOS. IFS 2019"/>
    <s v="220"/>
    <s v="ZARATÁN"/>
    <s v="VALLADOLID"/>
    <x v="0"/>
    <s v="PrAbier - Procedimiento Abierto"/>
    <s v="MultiC - MultiCriterio"/>
    <x v="0"/>
    <x v="0"/>
    <s v="6"/>
    <s v="6. Inversiones reales"/>
    <s v="09"/>
    <x v="9"/>
    <s v="4321"/>
    <s v="4321. Turismo"/>
    <s v="63"/>
    <s v="632"/>
  </r>
  <r>
    <n v="220200004841"/>
    <s v="AD"/>
    <d v="2020-03-10T00:00:00"/>
    <n v="22020002403"/>
    <s v="2020 09 3341 22799"/>
    <n v="157.30000000000001"/>
    <x v="466"/>
    <s v="Renovación del Certificado SSL para la Web de Valladolid City of film"/>
    <s v="220"/>
    <s v="SANTIAGO DE COMPOSTELA"/>
    <s v="LA CORUÑA"/>
    <x v="0"/>
    <s v="AdDirec - Adjudicación Directa"/>
    <s v="SinC - Sin Criterio"/>
    <x v="1"/>
    <x v="0"/>
    <s v="2"/>
    <s v="2. Gastos corrientes en bienes y servicios"/>
    <s v="09"/>
    <x v="9"/>
    <s v="3341"/>
    <s v="3341. Coordinación de políticas culturales"/>
    <s v="22"/>
    <s v="22799"/>
  </r>
  <r>
    <n v="220200008128"/>
    <s v="AD"/>
    <d v="2020-03-19T00:00:00"/>
    <n v="22020001966"/>
    <s v="2020 09 3341 22799"/>
    <n v="8954"/>
    <x v="480"/>
    <s v="SERVICIO CONSERVACIÓN PREVENTIVA Y RESTAURACIÓN ARCHIVO NUÑEZ DE ARCE Y BIENES MUEBLES"/>
    <s v="220"/>
    <s v="VALLADOLID"/>
    <s v="VALLADOLID"/>
    <x v="0"/>
    <s v="AdDirec - Adjudicación Directa"/>
    <s v="SinC - Sin Criterio"/>
    <x v="1"/>
    <x v="0"/>
    <s v="2"/>
    <s v="2. Gastos corrientes en bienes y servicios"/>
    <s v="09"/>
    <x v="9"/>
    <s v="3341"/>
    <s v="3341. Coordinación de políticas culturales"/>
    <s v="22"/>
    <s v="22799"/>
  </r>
  <r>
    <n v="220200008923"/>
    <s v="AD"/>
    <d v="2020-03-20T00:00:00"/>
    <n v="22020002618"/>
    <s v="2020 09 3341 22799"/>
    <n v="7078.5"/>
    <x v="481"/>
    <s v="CONTRATO ACTUALIZACIÓN DEL PLAN DE EMERGENCIA DE LA CÚPULA Y PROYECTO DE ACTIVIDAD EN LA ANTIGUA HÍPICA MILITAR"/>
    <s v="220"/>
    <s v="VALLADOLID"/>
    <s v="VALLADOLID"/>
    <x v="0"/>
    <s v="AdDirec - Adjudicación Directa"/>
    <s v="SinC - Sin Criterio"/>
    <x v="1"/>
    <x v="0"/>
    <s v="2"/>
    <s v="2. Gastos corrientes en bienes y servicios"/>
    <s v="09"/>
    <x v="9"/>
    <s v="3341"/>
    <s v="3341. Coordinación de políticas culturales"/>
    <s v="22"/>
    <s v="22799"/>
  </r>
  <r>
    <n v="220200008931"/>
    <s v="AD"/>
    <d v="2020-03-21T00:00:00"/>
    <n v="22020002606"/>
    <s v="2020 09 3341 22799"/>
    <n v="406.32"/>
    <x v="468"/>
    <s v="AD Complementario contrato menor del servicio del programa cultural y educativo creativo"/>
    <s v="220"/>
    <s v="VALLADOLID"/>
    <s v="VALLADOLID"/>
    <x v="0"/>
    <s v="AdDirec - Adjudicación Directa"/>
    <s v="SinC - Sin Criterio"/>
    <x v="1"/>
    <x v="0"/>
    <s v="2"/>
    <s v="2. Gastos corrientes en bienes y servicios"/>
    <s v="09"/>
    <x v="9"/>
    <s v="3341"/>
    <s v="3341. Coordinación de políticas culturales"/>
    <s v="22"/>
    <s v="22799"/>
  </r>
  <r>
    <n v="220199000603"/>
    <s v="AD"/>
    <d v="2020-01-02T00:00:00"/>
    <n v="22020001088"/>
    <s v="2020 09 4321 22799"/>
    <n v="1788.38"/>
    <x v="131"/>
    <s v="CONTRATO MENOR ELEMENTOS DECORATIVOS PLAZA MAYOR NAVIDAD 2019-2020"/>
    <s v="220"/>
    <s v="VALLADOLID"/>
    <s v="VALLADOLID"/>
    <x v="0"/>
    <s v="AdDirec - Adjudicación Directa"/>
    <s v="SinC - Sin Criterio"/>
    <x v="1"/>
    <x v="0"/>
    <s v="2"/>
    <s v="2. Gastos corrientes en bienes y servicios"/>
    <s v="09"/>
    <x v="9"/>
    <s v="4321"/>
    <s v="4321. Turismo"/>
    <s v="22"/>
    <s v="22799"/>
  </r>
  <r>
    <n v="220189000137"/>
    <s v="AD"/>
    <d v="2020-01-02T00:00:00"/>
    <n v="22020000059"/>
    <s v="2020 09 3341 22799"/>
    <n v="100.7"/>
    <x v="466"/>
    <s v="REAJUSTE ANUALIDADES CONTRATO DE SERVICIOS DE MANTENIMIENTO DE LOS PORTALES WE DEL ÁREA DE CULTURA Y TURISMO 2020"/>
    <s v="220"/>
    <s v="SANTIAGO DE COMPOSTELA"/>
    <s v="LA CORUÑA"/>
    <x v="0"/>
    <s v="PrAbier - Procedimiento Abierto"/>
    <s v="MultiC - MultiCriterio"/>
    <x v="0"/>
    <x v="0"/>
    <s v="2"/>
    <s v="2. Gastos corrientes en bienes y servicios"/>
    <s v="09"/>
    <x v="9"/>
    <s v="3341"/>
    <s v="3341. Coordinación de políticas culturales"/>
    <s v="22"/>
    <s v="22799"/>
  </r>
  <r>
    <n v="220199000007"/>
    <s v="AD"/>
    <d v="2020-01-02T00:00:00"/>
    <n v="22020000090"/>
    <s v="2020 09 3301 213"/>
    <n v="1000"/>
    <x v="34"/>
    <s v="CONTRATO IMPRESORA Y FOTOCOPIADORA AREA DE CULTURA Y TURISMO 2019/2020"/>
    <s v="220"/>
    <s v="ALCOBENDAS"/>
    <s v="MADRID"/>
    <x v="0"/>
    <s v="PrAbier - Procedimiento Abierto"/>
    <s v="MultiC - MultiCriterio"/>
    <x v="0"/>
    <x v="0"/>
    <s v="2"/>
    <s v="2. Gastos corrientes en bienes y servicios"/>
    <s v="09"/>
    <x v="9"/>
    <s v="3301"/>
    <s v="3301. Dirección del área de cultura"/>
    <s v="21"/>
    <s v="213"/>
  </r>
  <r>
    <n v="220200009089"/>
    <s v="AD"/>
    <d v="2020-03-24T00:00:00"/>
    <n v="22020002395"/>
    <s v="2020 09 3341 22701"/>
    <n v="25.38"/>
    <x v="68"/>
    <s v="COMPLEMENTARIO  DEL CONTRATO DEL SISTEMA DE SEGURIDAD Y ALARMA DE LA CÚPULA DEL MILENIO POR 1 MES Y MEDIO"/>
    <s v="220"/>
    <s v="VALLADOLID"/>
    <s v="VALLADOLID"/>
    <x v="0"/>
    <s v="AdDirec - Adjudicación Directa"/>
    <s v="SinC - Sin Criterio"/>
    <x v="1"/>
    <x v="0"/>
    <s v="2"/>
    <s v="2. Gastos corrientes en bienes y servicios"/>
    <s v="09"/>
    <x v="9"/>
    <s v="3341"/>
    <s v="3341. Coordinación de políticas culturales"/>
    <s v="22"/>
    <s v="22701"/>
  </r>
  <r>
    <n v="220200009146"/>
    <s v="AD"/>
    <d v="2020-03-24T00:00:00"/>
    <n v="22020002758"/>
    <s v="2020 09 3341 22602"/>
    <n v="6957.5"/>
    <x v="482"/>
    <s v="CONTRATO MENOR PUBLICIDAD DE REPORTAJE &quot;&quot;VALLADOLID, LA CIUDAD DE LOS PREMIOS CERVANTES&quot;&quot;"/>
    <s v="220"/>
    <s v="MADRID"/>
    <s v="MADRID"/>
    <x v="0"/>
    <s v="AdDirec - Adjudicación Directa"/>
    <s v="SinC - Sin Criterio"/>
    <x v="1"/>
    <x v="0"/>
    <s v="2"/>
    <s v="2. Gastos corrientes en bienes y servicios"/>
    <s v="09"/>
    <x v="9"/>
    <s v="3341"/>
    <s v="3341. Coordinación de políticas culturales"/>
    <s v="22"/>
    <s v="22602"/>
  </r>
  <r>
    <n v="220190056351"/>
    <s v="AD"/>
    <d v="2020-03-18T00:00:00"/>
    <n v="22019008756"/>
    <s v="2020 09 4321 632"/>
    <n v="41.24"/>
    <x v="129"/>
    <s v="COORDINACION EN MATERIA DE SEGURIDAD Y SALUD CONTRATO OBRA DE RESTAURACION FACHADA DEL ALBERGUE DE PEREGRINOS. IFS 2019"/>
    <s v="220"/>
    <s v="MADRID"/>
    <s v="MADRID"/>
    <x v="0"/>
    <s v="PrAbier - Procedimiento Abierto"/>
    <s v="MultiC - MultiCriterio"/>
    <x v="0"/>
    <x v="0"/>
    <s v="6"/>
    <s v="6. Inversiones reales"/>
    <s v="09"/>
    <x v="9"/>
    <s v="4321"/>
    <s v="4321. Turismo"/>
    <s v="63"/>
    <s v="632"/>
  </r>
  <r>
    <n v="220199000494"/>
    <s v="AD"/>
    <d v="2020-01-02T00:00:00"/>
    <n v="22020000804"/>
    <s v="2020 09 3301 22799"/>
    <n v="0.01"/>
    <x v="471"/>
    <s v="REAJUSTE ANUALIDADES CONTRATO SERVICIO ASESORAMIENTO FISCAL AYUNTAMIENTO Y ENTIDADES DEPENDIENTES 2020, 2021, 2022, 2023"/>
    <s v="220"/>
    <s v="VALLADOLID"/>
    <s v="VALLADOLID"/>
    <x v="0"/>
    <s v="PrAbier - Procedimiento Abierto"/>
    <s v="MultiC - MultiCriterio"/>
    <x v="0"/>
    <x v="0"/>
    <s v="2"/>
    <s v="2. Gastos corrientes en bienes y servicios"/>
    <s v="09"/>
    <x v="9"/>
    <s v="3301"/>
    <s v="3301. Dirección del área de cultura"/>
    <s v="22"/>
    <s v="22799"/>
  </r>
  <r>
    <n v="220199000577"/>
    <s v="AD"/>
    <d v="2020-01-02T00:00:00"/>
    <n v="22020001073"/>
    <s v="2020 09 3341 22799"/>
    <n v="0.01"/>
    <x v="465"/>
    <s v="REAJUSTE ANUALIDADES CONTRATO SERVICIO DE MANTENIMIENTO DE LA COMUNICACIÓN 2.0 DEL ÁREA DE CULTURA Y TURISMO. 2020 Y 21"/>
    <s v="220"/>
    <s v="VALLADOLID"/>
    <s v="VALLADOLID"/>
    <x v="0"/>
    <s v="PrAbier - Procedimiento Abierto"/>
    <s v="MultiC - MultiCriterio"/>
    <x v="0"/>
    <x v="0"/>
    <s v="2"/>
    <s v="2. Gastos corrientes en bienes y servicios"/>
    <s v="09"/>
    <x v="9"/>
    <s v="3341"/>
    <s v="3341. Coordinación de políticas culturales"/>
    <s v="22"/>
    <s v="22799"/>
  </r>
  <r>
    <n v="220200009417"/>
    <s v="AD"/>
    <d v="2020-03-26T00:00:00"/>
    <n v="22020000110"/>
    <s v="2020 10 2311 22799"/>
    <n v="3524730"/>
    <x v="483"/>
    <s v="PRORROGA CONTRATO DEL SERVICIO DE AYUDA A DOMICILIO LOTE 1- DE 13 DE FEBRERO A 30 DE JUNIO"/>
    <s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799"/>
  </r>
  <r>
    <n v="220199000764"/>
    <s v="AD"/>
    <d v="2020-01-02T00:00:00"/>
    <n v="22020000984"/>
    <s v="2020 10 2312 22799"/>
    <n v="766373.17"/>
    <x v="484"/>
    <s v="CONTRATACION SERVICIO DE ESTANCIAS DIURNAS 2020,2021 Y ENE-NOV 2022- LOTE 1 ATENCION GENERAL SED"/>
    <s v="220"/>
    <s v="MADRID"/>
    <s v="MADRID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799"/>
  </r>
  <r>
    <n v="220200001081"/>
    <s v="AD"/>
    <d v="2020-02-10T00:00:00"/>
    <n v="22020001650"/>
    <s v="2020 10 2311 22799"/>
    <n v="535441.66"/>
    <x v="483"/>
    <s v="LOTE 1 AYUDA A DOMICIIO-UTE CLECE ONET SERALIA- PROYECTO SAD (ACUERDO MARCO) DE ENERO A 11 DE FEBRERO 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799"/>
  </r>
  <r>
    <n v="220200008928"/>
    <s v="AD"/>
    <d v="2020-03-21T00:00:00"/>
    <n v="22020001742"/>
    <s v="2020 10 2312 22799"/>
    <n v="26000"/>
    <x v="485"/>
    <s v="SERVICIO DE RESTAURACION DEL CENTRO DE DÍA DE HUERTA DEL REY. AÑO 2020"/>
    <s v="220"/>
    <s v="VALLADOLID"/>
    <s v="VALLADOLID"/>
    <x v="2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799"/>
  </r>
  <r>
    <n v="220199000223"/>
    <s v="AD"/>
    <d v="2020-01-02T00:00:00"/>
    <n v="22020000633"/>
    <s v="2020 10 2311 22799"/>
    <n v="411850"/>
    <x v="263"/>
    <s v="PRORROGA SERV.DE ACCION SOCIAL COMUNITARIA Y PROMOC SOLIDARIDAD EN CEAS DE ENERO A AGOSTO 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799"/>
  </r>
  <r>
    <n v="220200001083"/>
    <s v="AD"/>
    <d v="2020-02-10T00:00:00"/>
    <n v="22020001650"/>
    <s v="2020 10 2311 22799"/>
    <n v="364118"/>
    <x v="483"/>
    <s v="AMPLIACION LOTE 1 AYUDA A DOMICILIO- PARA ATENDER MAYOR DEMANDA- DURACION ENERO A 11 DE FEBRERO-PROY.SAD (ACUERDO MARCO)"/>
    <s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799"/>
  </r>
  <r>
    <n v="220200009645"/>
    <s v="AD"/>
    <d v="2020-03-27T00:00:00"/>
    <n v="22020000112"/>
    <s v="2020 10 2311 22799"/>
    <n v="320045.17"/>
    <x v="486"/>
    <s v="PRORROGA CONTRATO DE COMIDA DEL SERVICIO DE AYUDA A DOMICILIO- LOTE 2- DE EL 21 DE FEBRERO A 30 DE JUNIO"/>
    <s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799"/>
  </r>
  <r>
    <n v="220199000820"/>
    <s v="AD"/>
    <d v="2020-01-02T00:00:00"/>
    <n v="22020000098"/>
    <s v="2020 10 2311 22799"/>
    <n v="275000"/>
    <x v="487"/>
    <s v="PRORROGA CONTRATO DE COMIDAS COMEDOR SOCIAL 1-1-2020 A 31-12-2020"/>
    <s v="220"/>
    <s v="VILLAMURIEL DE CERRATO"/>
    <s v="PALENCIA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799"/>
  </r>
  <r>
    <n v="220199000704"/>
    <s v="AD"/>
    <d v="2020-01-02T00:00:00"/>
    <n v="22020000928"/>
    <s v="2020 10 2312 22700"/>
    <n v="181162.11"/>
    <x v="488"/>
    <s v="CONTRATO DE LIMPIEZA PARA LOS CENTROS DE PERSONAS MAYORES NO TRNASFERIDOS . SERV INICIATIVAS. EJERCICIO 2020"/>
    <s v="220"/>
    <s v="LOGROÑO"/>
    <s v="LA RIOJA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700"/>
  </r>
  <r>
    <n v="220189000676"/>
    <s v="AD"/>
    <d v="2020-01-02T00:00:00"/>
    <n v="22020000081"/>
    <s v="2020 10 2312 22799"/>
    <n v="176568.7"/>
    <x v="489"/>
    <s v="ADJUDICACION PRESTACIONES PARA SERV CENTRO OCUPACIONAL PERSONAS CON DISCAPACIDAD INTELECTUAL 15/2/19 AL 14/2/21 A.MARCO"/>
    <s v="220"/>
    <s v="MADRID"/>
    <s v="MADRID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799"/>
  </r>
  <r>
    <n v="220199000703"/>
    <s v="AD"/>
    <d v="2020-01-02T00:00:00"/>
    <n v="22020000927"/>
    <s v="2020 10 2312 22700"/>
    <n v="167504.75"/>
    <x v="488"/>
    <s v="CONTRATO DE LIMPIEZA PARA LOS CENTROS DE PERSONAS MAYORES TRANSFERIDOS. SERV INICIATIVAS. EJERCICIO 2020- PROYE.FINANC.A"/>
    <s v="220"/>
    <s v="LOGROÑO"/>
    <s v="LA RIOJA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700"/>
  </r>
  <r>
    <n v="220200001087"/>
    <s v="AD"/>
    <d v="2020-02-10T00:00:00"/>
    <n v="22020001656"/>
    <s v="2020 10 2311 22799"/>
    <n v="148000"/>
    <x v="263"/>
    <s v="PRORROGA CONTRATO TELEASISTENCIA-ANUALIDAD 2020- DURACION HASTA 30 JUN 2021-PROY.TELEASISTENCIA (ACUERDO MARCO)"/>
    <s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799"/>
  </r>
  <r>
    <n v="220199000372"/>
    <s v="AD"/>
    <d v="2020-01-02T00:00:00"/>
    <n v="22020000837"/>
    <s v="2020 10 2312 22799"/>
    <n v="142110.28"/>
    <x v="210"/>
    <s v="SERVICIOS DE CELADURIA EN CENTROS DE PERSONAS MAYORES MUNICIPALES DE ENERO A JULIO 2020. PL: 10,82 ¿/HORA"/>
    <s v="220"/>
    <s v="SIMANCAS"/>
    <s v="VALLADOLID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799"/>
  </r>
  <r>
    <n v="220200001082"/>
    <s v="AD"/>
    <d v="2020-02-10T00:00:00"/>
    <n v="22020001650"/>
    <s v="2020 10 2311 22799"/>
    <n v="135714"/>
    <x v="483"/>
    <s v="AMPLIACION DEL CONTRATO DE AYUDA A DOMICILIO-DE ENERO AL 11 DE FEBRERO-PROY. SAD (ACUERDO MARCO)"/>
    <s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799"/>
  </r>
  <r>
    <n v="220199000766"/>
    <s v="AD"/>
    <d v="2020-01-02T00:00:00"/>
    <n v="22020000986"/>
    <s v="2020 10 2312 22799"/>
    <n v="115548.16"/>
    <x v="487"/>
    <s v="CONTRATACION SERVICIO DE COMIDAS EN ESTANCIAS DIURNAS 2020,2021 Y ENE-NOV 2022- LOTE 2"/>
    <s v="220"/>
    <s v="VILLAMURIEL DE CERRATO"/>
    <s v="PALENCIA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799"/>
  </r>
  <r>
    <n v="220199000765"/>
    <s v="AD"/>
    <d v="2020-01-02T00:00:00"/>
    <n v="22020000985"/>
    <s v="2020 10 2312 22799"/>
    <n v="109481.88"/>
    <x v="484"/>
    <s v="CONTRATACION SERVICIO DE ESTANCIAS DIURNAS CPM RONDILLA 2020,2021 Y ENE-NOV 2022- LOTE 1 ATENCION GENERAL SED"/>
    <s v="220"/>
    <s v="MADRID"/>
    <s v="MADRID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799"/>
  </r>
  <r>
    <n v="220199000215"/>
    <s v="AD"/>
    <d v="2020-01-02T00:00:00"/>
    <n v="22020000627"/>
    <s v="2020 10 2312 22799"/>
    <n v="100220"/>
    <x v="490"/>
    <s v="PRORROGA SERV PROMOCION DEL ENVEJECIMIENTO ACTIVO Y LA ANIMACION SOCIOCULTURAL EN CPMS MPALES DE ENERO A AGOSTO 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799"/>
  </r>
  <r>
    <n v="220199000373"/>
    <s v="AD"/>
    <d v="2020-01-02T00:00:00"/>
    <n v="22020000838"/>
    <s v="2020 10 2312 22799"/>
    <n v="94740.18"/>
    <x v="210"/>
    <s v="SERVICIOS DE CELADURIA EN CENTROS DE PERSONAS MAYORES TRANSFERIDOS DE ENERO A JULIO 2020. PL: 10,82 ¿/H"/>
    <s v="220"/>
    <s v="SIMANCAS"/>
    <s v="VALLADOLID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799"/>
  </r>
  <r>
    <n v="220199000216"/>
    <s v="AD"/>
    <d v="2020-01-02T00:00:00"/>
    <n v="22020000628"/>
    <s v="2020 10 2312 22799"/>
    <n v="89720"/>
    <x v="490"/>
    <s v="PRORROGA SERV PROMOCION DEL ENVEJECIMIENTO ACTIVO Y LA ANIMACION SOCIOCULTURAL EN CPMS TRANSFER DE ENERO A AGOSTO 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799"/>
  </r>
  <r>
    <n v="220199000769"/>
    <s v="AD"/>
    <d v="2020-01-02T00:00:00"/>
    <n v="22020000989"/>
    <s v="2020 10 2312 22100"/>
    <n v="83000"/>
    <x v="18"/>
    <s v="ENERGIA ELECTRICA DE LOS CPM DURANTE 2020 PARA  LOS CPM  NO TRANSFERIDOS"/>
    <s v="220"/>
    <s v="BILBAO"/>
    <s v="BILBAO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100"/>
  </r>
  <r>
    <n v="220199000770"/>
    <s v="AD"/>
    <d v="2020-01-02T00:00:00"/>
    <n v="22020000990"/>
    <s v="2020 10 2312 22100"/>
    <n v="72000"/>
    <x v="18"/>
    <s v="ENERGIA ELECTRICA DE LOS CPM TRANSFERIDOS DURANTE 2020"/>
    <s v="220"/>
    <s v="BILBAO"/>
    <s v="BILBAO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100"/>
  </r>
  <r>
    <n v="220200001084"/>
    <s v="AD"/>
    <d v="2020-02-10T00:00:00"/>
    <n v="22020001655"/>
    <s v="2020 10 2311 22799"/>
    <n v="62058.33"/>
    <x v="486"/>
    <s v="LOTE 2-CONTRATO SAD: COMIDA A DOMICILIO-UTE SERUNION-G.LINCE-PROYECTO SAD (ACUERDO MARCO) DE ENERO A 19 FEB"/>
    <s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799"/>
  </r>
  <r>
    <n v="220199000307"/>
    <s v="AD"/>
    <d v="2020-01-02T00:00:00"/>
    <n v="22020000772"/>
    <s v="2020 10 2312 22102"/>
    <n v="52000"/>
    <x v="50"/>
    <s v="SUMINISTRO GAS DE LOS CPM TRANSFERIDOS TODO EL AÑO 2020 Y DE ENERO A SEPTIEMBRE DE 2021"/>
    <s v="220"/>
    <s v="BARCELONA"/>
    <s v="BARCELONA"/>
    <x v="2"/>
    <s v="PrAbier - Procedimiento Abierto"/>
    <s v="UniC - Único Criterio"/>
    <x v="0"/>
    <x v="0"/>
    <s v="2"/>
    <s v="2. Gastos corrientes en bienes y servicios"/>
    <s v="10"/>
    <x v="6"/>
    <s v="2312"/>
    <s v="2312. Iniciativas sociales"/>
    <s v="22"/>
    <s v="22102"/>
  </r>
  <r>
    <n v="220200001086"/>
    <s v="AD"/>
    <d v="2020-02-10T00:00:00"/>
    <n v="22020001655"/>
    <s v="2020 10 2311 22799"/>
    <n v="50961"/>
    <x v="486"/>
    <s v="AMPLIACION LOTE 2-CONTRATO COMIDAS A DOMICILIO PARA ATENDER MAYOR DEMANDA-ENERO A 19 FEB-PROY.SAD (ACUERDO MARCO)"/>
    <s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799"/>
  </r>
  <r>
    <n v="220200009642"/>
    <s v="AD"/>
    <d v="2020-03-27T00:00:00"/>
    <n v="22020002273"/>
    <s v="2020 10 2312 622"/>
    <n v="45012"/>
    <x v="491"/>
    <s v="DIRECCION FACULT. DE OBRAS.CPM PARQUESOL CON SED Y BIBLIOTECA MPAL."/>
    <s v="220"/>
    <s v="VALLADOLID"/>
    <s v="VALLADOLID"/>
    <x v="0"/>
    <s v="PrAbier - Procedimiento Abierto"/>
    <s v="MultiC - MultiCriterio"/>
    <x v="0"/>
    <x v="0"/>
    <s v="6"/>
    <s v="6. Inversiones reales"/>
    <s v="10"/>
    <x v="6"/>
    <s v="2312"/>
    <s v="2312. Iniciativas sociales"/>
    <s v="62"/>
    <s v="622"/>
  </r>
  <r>
    <n v="220199000308"/>
    <s v="AD"/>
    <d v="2020-01-02T00:00:00"/>
    <n v="22020000773"/>
    <s v="2020 10 2312 22102"/>
    <n v="43000"/>
    <x v="50"/>
    <s v="SUMINISTRO GAS DE LOS CPM NO TRANSFERIDOS TODO EL AÑO 2020 Y DE ENERO A SEPTIEMBRE DE 2021"/>
    <s v="220"/>
    <s v="BARCELONA"/>
    <s v="BARCELONA"/>
    <x v="2"/>
    <s v="PrAbier - Procedimiento Abierto"/>
    <s v="UniC - Único Criterio"/>
    <x v="0"/>
    <x v="0"/>
    <s v="2"/>
    <s v="2. Gastos corrientes en bienes y servicios"/>
    <s v="10"/>
    <x v="6"/>
    <s v="2312"/>
    <s v="2312. Iniciativas sociales"/>
    <s v="22"/>
    <s v="22102"/>
  </r>
  <r>
    <n v="220190054027"/>
    <s v="AD"/>
    <d v="2020-03-18T00:00:00"/>
    <n v="22019007288"/>
    <s v="2020 10 2311 632"/>
    <n v="11363.72"/>
    <x v="355"/>
    <s v="REPARACION DE VIVIENDAS ALOJAMIENTOS PROVISIONALES EN PZA DE LAS NIEVES 6,2ºA Y PZA CHURRERIA 7"/>
    <s v="220"/>
    <s v="VALLADOLID"/>
    <s v="VALLADOLID"/>
    <x v="3"/>
    <s v="AdDirec - Adjudicación Directa"/>
    <s v="SinC - Sin Criterio"/>
    <x v="1"/>
    <x v="0"/>
    <s v="6"/>
    <s v="6. Inversiones reales"/>
    <s v="10"/>
    <x v="6"/>
    <s v="2311"/>
    <s v="2311. Intervención social"/>
    <s v="63"/>
    <s v="632"/>
  </r>
  <r>
    <n v="220190054030"/>
    <s v="AD"/>
    <d v="2020-03-18T00:00:00"/>
    <n v="22019007290"/>
    <s v="2020 10 2311 632"/>
    <n v="20815.54"/>
    <x v="355"/>
    <s v="REPARACION DE VIVIENDAS ALOJAMIENTOS PROVISIONALES EN Pº DEL CAUCE 75 F,1ºD Y VINOS DE RUEDA 24, 2ºB"/>
    <s v="220"/>
    <s v="VALLADOLID"/>
    <s v="VALLADOLID"/>
    <x v="3"/>
    <s v="AdDirec - Adjudicación Directa"/>
    <s v="SinC - Sin Criterio"/>
    <x v="1"/>
    <x v="0"/>
    <s v="6"/>
    <s v="6. Inversiones reales"/>
    <s v="10"/>
    <x v="6"/>
    <s v="2311"/>
    <s v="2311. Intervención social"/>
    <s v="63"/>
    <s v="632"/>
  </r>
  <r>
    <n v="220190058271"/>
    <s v="AD"/>
    <d v="2020-03-18T00:00:00"/>
    <n v="22019007928"/>
    <s v="2020 10 2312 623"/>
    <n v="23582.57"/>
    <x v="492"/>
    <s v="SUMINISTRO E INSTALACION DE LA CLIMATIZACION DEL CPM JOSE LUIS MOSQUERA Y RIO ESGUEVA"/>
    <s v="220"/>
    <s v="VALLADOLID"/>
    <s v="VALLADOLID"/>
    <x v="3"/>
    <s v="AdDirec - Adjudicación Directa"/>
    <s v="SinC - Sin Criterio"/>
    <x v="1"/>
    <x v="0"/>
    <s v="6"/>
    <s v="6. Inversiones reales"/>
    <s v="10"/>
    <x v="6"/>
    <s v="2312"/>
    <s v="2312. Iniciativas sociales"/>
    <s v="62"/>
    <s v="623"/>
  </r>
  <r>
    <n v="220190058271"/>
    <s v="AD"/>
    <d v="2020-03-18T00:00:00"/>
    <n v="22019007929"/>
    <s v="2020 10 2312 623"/>
    <n v="1745.07"/>
    <x v="492"/>
    <s v="SUMINISTRO E INSTALACION DE LA CLIMATIZACION DEL CPM JOSE LUIS MOSQUERA Y RIO ESGUEVA"/>
    <s v="220"/>
    <s v="VALLADOLID"/>
    <s v="VALLADOLID"/>
    <x v="3"/>
    <s v="AdDirec - Adjudicación Directa"/>
    <s v="SinC - Sin Criterio"/>
    <x v="1"/>
    <x v="0"/>
    <s v="6"/>
    <s v="6. Inversiones reales"/>
    <s v="10"/>
    <x v="6"/>
    <s v="2312"/>
    <s v="2312. Iniciativas sociales"/>
    <s v="62"/>
    <s v="623"/>
  </r>
  <r>
    <n v="220190058544"/>
    <s v="AD"/>
    <d v="2020-03-18T00:00:00"/>
    <n v="22019008018"/>
    <s v="2020 10 2312 632"/>
    <n v="1262.24"/>
    <x v="493"/>
    <s v="DIRECCION DE OBRAS EN CPM DELICIAS Y EN JARDIN"/>
    <s v="220"/>
    <s v="VALLADOLID"/>
    <s v="VALLADOLID"/>
    <x v="3"/>
    <s v="AdDirec - Adjudicación Directa"/>
    <s v="SinC - Sin Criterio"/>
    <x v="1"/>
    <x v="0"/>
    <s v="6"/>
    <s v="6. Inversiones reales"/>
    <s v="10"/>
    <x v="6"/>
    <s v="2312"/>
    <s v="2312. Iniciativas sociales"/>
    <s v="63"/>
    <s v="632"/>
  </r>
  <r>
    <n v="220190058563"/>
    <s v="AD"/>
    <d v="2020-03-18T00:00:00"/>
    <n v="22019007233"/>
    <s v="2020 10 2312 622"/>
    <n v="18815.5"/>
    <x v="494"/>
    <s v="RENOVACION CARPINTERIA DEL CPM RIO ESGUEVA, LOTE 2"/>
    <s v="220"/>
    <s v="LA CISTERNIGA"/>
    <s v="VALLADOLID"/>
    <x v="3"/>
    <s v="AdDirec - Adjudicación Directa"/>
    <s v="SinC - Sin Criterio"/>
    <x v="1"/>
    <x v="0"/>
    <s v="6"/>
    <s v="6. Inversiones reales"/>
    <s v="10"/>
    <x v="6"/>
    <s v="2312"/>
    <s v="2312. Iniciativas sociales"/>
    <s v="62"/>
    <s v="622"/>
  </r>
  <r>
    <n v="220199000711"/>
    <s v="AD"/>
    <d v="2020-01-02T00:00:00"/>
    <n v="22020001101"/>
    <s v="2020 10 2311 22700"/>
    <n v="39104.78"/>
    <x v="495"/>
    <s v="SERVICIO DE LIMPIEZA PARA CEAS  AÑO 2020"/>
    <s v="220"/>
    <s v="BURGOS"/>
    <s v="BURGOS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700"/>
  </r>
  <r>
    <n v="220190058566"/>
    <s v="AD"/>
    <d v="2020-03-18T00:00:00"/>
    <n v="22019007986"/>
    <s v="2020 10 2312 632"/>
    <n v="28269.22"/>
    <x v="496"/>
    <s v="SOMBREAMIENTO( PERSIANAS GRADUABLES) EN CARPINTERIA DE FACHADA DEL CPM JOSE LUIS MOSQUERA"/>
    <s v="220"/>
    <s v="VALLADOLID"/>
    <s v="VALLADOLID"/>
    <x v="3"/>
    <s v="AdDirec - Adjudicación Directa"/>
    <s v="SinC - Sin Criterio"/>
    <x v="1"/>
    <x v="0"/>
    <s v="6"/>
    <s v="6. Inversiones reales"/>
    <s v="10"/>
    <x v="6"/>
    <s v="2312"/>
    <s v="2312. Iniciativas sociales"/>
    <s v="63"/>
    <s v="632"/>
  </r>
  <r>
    <n v="220190058616"/>
    <s v="AD"/>
    <d v="2020-03-18T00:00:00"/>
    <n v="22019007184"/>
    <s v="2020 10 2312 632"/>
    <n v="16214"/>
    <x v="497"/>
    <s v="REDACCION DEL PROYECTO BASICO Y DE EJECUCION Y DIRECCION FACULTATIVA OBRAS DE REFORMA INTERIOR DEL CENTRO INTEGRADO"/>
    <s v="220"/>
    <s v="ALCOY"/>
    <s v="ALICANTE"/>
    <x v="0"/>
    <s v="AdDirec - Adjudicación Directa"/>
    <s v="SinC - Sin Criterio"/>
    <x v="1"/>
    <x v="0"/>
    <s v="6"/>
    <s v="6. Inversiones reales"/>
    <s v="10"/>
    <x v="6"/>
    <s v="2312"/>
    <s v="2312. Iniciativas sociales"/>
    <s v="63"/>
    <s v="632"/>
  </r>
  <r>
    <n v="220199000449"/>
    <s v="AD"/>
    <d v="2020-01-02T00:00:00"/>
    <n v="22020000747"/>
    <s v="2020 10 2312 22799"/>
    <n v="4160"/>
    <x v="498"/>
    <s v="TALLERES EDUCATIVOS COMERCIO JUSTO EN CENTROS EDUCATIVOS Y CENTROS Y PROGRAMAS DEL AREA S.SOCIALES ENER-MAYO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2"/>
    <s v="22799"/>
  </r>
  <r>
    <n v="220199000491"/>
    <s v="AD"/>
    <d v="2020-01-02T00:00:00"/>
    <n v="22020000801"/>
    <s v="2020 10 2412 22104"/>
    <n v="1068.53"/>
    <x v="499"/>
    <s v="SUMINISTRO VESTUARIO PROGRAMA MIXTO CUIDA III. DUPLO 2019-2020 (2ª FASE)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2"/>
    <s v="22104"/>
  </r>
  <r>
    <n v="220199000521"/>
    <s v="AD"/>
    <d v="2020-01-02T00:00:00"/>
    <n v="22020000805"/>
    <s v="2020 10 2312 22799"/>
    <n v="4320"/>
    <x v="500"/>
    <s v="TALLERES EDUCATIVOS PREVENCION JUEGO ONLINE Y USO INADECUADO DE TIC ENERO A JUNIO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2"/>
    <s v="22799"/>
  </r>
  <r>
    <n v="220190030767"/>
    <s v="AD"/>
    <d v="2020-03-18T00:00:00"/>
    <n v="22019002578"/>
    <s v="2020 10 2312 632"/>
    <n v="36000"/>
    <x v="100"/>
    <s v="CONTRATO DE MANTENIMIENTO EDIFICIOS DEPENDIENTES DEL SERVICIO DE INICIATIVAS SOCIALES AÑO 2019"/>
    <s v="220"/>
    <s v="MADRID"/>
    <s v="MADRID"/>
    <x v="0"/>
    <s v="PrAbier - Procedimiento Abierto"/>
    <s v="MultiC - MultiCriterio"/>
    <x v="0"/>
    <x v="0"/>
    <s v="6"/>
    <s v="6. Inversiones reales"/>
    <s v="10"/>
    <x v="6"/>
    <s v="2312"/>
    <s v="2312. Iniciativas sociales"/>
    <s v="63"/>
    <s v="632"/>
  </r>
  <r>
    <n v="220199000595"/>
    <s v="AD"/>
    <d v="2020-01-02T00:00:00"/>
    <n v="22020000886"/>
    <s v="2020 10 2412 213"/>
    <n v="33.33"/>
    <x v="300"/>
    <s v="MANTENIMIENTO DE CALEFACCION DEL JACINTO BENAVENTE P.M. PARQUES Y JARDINES PARA EL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1"/>
    <s v="213"/>
  </r>
  <r>
    <n v="220199000747"/>
    <s v="AD"/>
    <d v="2020-01-02T00:00:00"/>
    <n v="22020001001"/>
    <s v="2020 10 2412 213"/>
    <n v="227.13"/>
    <x v="61"/>
    <s v="PROPUESTA CONTRATO MENOR ELEVADOR CFE JACINTO BENAVENTE 2020.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1"/>
    <s v="213"/>
  </r>
  <r>
    <n v="220199000748"/>
    <s v="AD"/>
    <d v="2020-01-02T00:00:00"/>
    <n v="22020001002"/>
    <s v="2020 10 2412 213"/>
    <n v="102.07"/>
    <x v="61"/>
    <s v="PROPUESTA CONTRATO MENOR ELEVADOR CFE JACINTO BENAVENTE 2020.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1"/>
    <s v="213"/>
  </r>
  <r>
    <n v="220199000750"/>
    <s v="AD"/>
    <d v="2020-01-02T00:00:00"/>
    <n v="22020001004"/>
    <s v="2020 10 2412 213"/>
    <n v="83.38"/>
    <x v="61"/>
    <s v="PROPUESTA CONTRATO MENOR ELEVADOR CFE JACINTO BENAVENTE 2020.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1"/>
    <s v="213"/>
  </r>
  <r>
    <n v="220199000749"/>
    <s v="AD"/>
    <d v="2020-01-02T00:00:00"/>
    <n v="22020001003"/>
    <s v="2020 10 2412 213"/>
    <n v="76.55"/>
    <x v="61"/>
    <s v="PROPUESTA CONTRATO MENOR ELEVADOR CFE JACINTO BENAVENTE 2020.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1"/>
    <s v="213"/>
  </r>
  <r>
    <n v="220199000746"/>
    <s v="AD"/>
    <d v="2020-01-02T00:00:00"/>
    <n v="22020001000"/>
    <s v="2020 10 2412 213"/>
    <n v="11.12"/>
    <x v="61"/>
    <s v="PROPUESTA CONTRATO MENOR ELEVADOR CFE JACINTO BENAVENTE 2020.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1"/>
    <s v="213"/>
  </r>
  <r>
    <n v="220199000243"/>
    <s v="AD"/>
    <d v="2020-01-02T00:00:00"/>
    <n v="22020000646"/>
    <s v="2020 10 2311 22799"/>
    <n v="33600"/>
    <x v="501"/>
    <s v="PRORROGA CELADURIA CEAS DEL SERVICIO DE INTERVENCION SOCIAL DE ENERO A JULIO DE 2020"/>
    <s v="220"/>
    <s v="HOSPITALET DE LLOBREGAT"/>
    <s v="BARCELONA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799"/>
  </r>
  <r>
    <n v="220190059184"/>
    <s v="AD"/>
    <d v="2020-03-18T00:00:00"/>
    <n v="22019007082"/>
    <s v="2020 10 2312 632"/>
    <n v="2268.75"/>
    <x v="497"/>
    <s v="DIRECCION DE OBRA REFORMA INTERIOR 1 PLANTA DEL CPM RONDILLA"/>
    <s v="220"/>
    <s v="ALCOY"/>
    <s v="ALICANTE"/>
    <x v="0"/>
    <s v="PrAbier - Procedimiento Abierto"/>
    <s v="MultiC - MultiCriterio"/>
    <x v="0"/>
    <x v="0"/>
    <s v="6"/>
    <s v="6. Inversiones reales"/>
    <s v="10"/>
    <x v="6"/>
    <s v="2312"/>
    <s v="2312. Iniciativas sociales"/>
    <s v="63"/>
    <s v="632"/>
  </r>
  <r>
    <n v="220190058281"/>
    <s v="AD"/>
    <d v="2020-03-18T00:00:00"/>
    <n v="22019008017"/>
    <s v="2020 10 2312 632"/>
    <n v="1262.24"/>
    <x v="502"/>
    <s v="DIRECCION DE OBRA EN CPM DELICIAS Y EN JARDIN"/>
    <s v="220"/>
    <s v="VALLADOLID"/>
    <s v="VALLADOLID"/>
    <x v="3"/>
    <s v="PrAbier - Procedimiento Abierto"/>
    <s v="MultiC - MultiCriterio"/>
    <x v="0"/>
    <x v="0"/>
    <s v="6"/>
    <s v="6. Inversiones reales"/>
    <s v="10"/>
    <x v="6"/>
    <s v="2312"/>
    <s v="2312. Iniciativas sociales"/>
    <s v="63"/>
    <s v="632"/>
  </r>
  <r>
    <n v="220199000596"/>
    <s v="AD"/>
    <d v="2020-01-02T00:00:00"/>
    <n v="22020000887"/>
    <s v="2020 10 2412 213"/>
    <n v="681.06"/>
    <x v="300"/>
    <s v="MANTENIMIENTO DE CALEFACCION EN EL CENTRO JACINTO BENAVENTE P.M. CUIDA III PARA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1"/>
    <s v="213"/>
  </r>
  <r>
    <n v="220200006993"/>
    <s v="AD/"/>
    <d v="2020-03-18T00:00:00"/>
    <n v="22020000542"/>
    <s v="2020 10 2312 213"/>
    <n v="-166.5"/>
    <x v="34"/>
    <s v="FOTOCOPIADORAS S. INICIATIVAS SOCIALES. CPMS TRANSFERIDOS. ENEFRO-FEBRERO 2020"/>
    <s v="220"/>
    <s v="ALCOBENDAS"/>
    <s v="MADRID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1"/>
    <s v="213"/>
  </r>
  <r>
    <n v="220200006994"/>
    <s v="AD/"/>
    <d v="2020-03-18T00:00:00"/>
    <n v="22020000543"/>
    <s v="2020 10 2312 213"/>
    <n v="-364.2"/>
    <x v="34"/>
    <s v="FOTOCOPIADORAS SERVICIO INICIATIVAS SOCIALES. CPMS MUNICIPALES+FOTOCOPIA SAN BENITO ENERO-FEB 2020"/>
    <s v="220"/>
    <s v="ALCOBENDAS"/>
    <s v="MADRID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1"/>
    <s v="213"/>
  </r>
  <r>
    <n v="220200003846"/>
    <s v="AD/"/>
    <d v="2020-03-04T00:00:00"/>
    <n v="22020000554"/>
    <s v="2020 10 2412 213"/>
    <n v="-548.76"/>
    <x v="34"/>
    <s v="INFORME PRESTACION SERVICIO FOTOCOPIADO JACINTO BENAVENTE ENERO-FEBRERO 2020"/>
    <s v="220"/>
    <s v="ALCOBENDAS"/>
    <s v="MADRID"/>
    <x v="0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1"/>
    <s v="213"/>
  </r>
  <r>
    <n v="220200001007"/>
    <s v="D"/>
    <d v="2020-02-06T00:00:00"/>
    <n v="22020000980"/>
    <s v="2020 10 2313 22799"/>
    <n v="30000"/>
    <x v="503"/>
    <s v="SERV. MANTENIMIENTO APLICACION INFORMATICA PRESTAVA, AÑOS 2020, 2021 Y 2022  - RETENER 5 % CONTRATO EN 1ª FACTURA:3719 ¿"/>
    <s v="300"/>
    <s v="BOECILLO"/>
    <s v="VALLADOLID"/>
    <x v="0"/>
    <s v="PrAbier - Procedimiento Abierto"/>
    <s v="MultiC - MultiCriterio"/>
    <x v="0"/>
    <x v="0"/>
    <s v="2"/>
    <s v="2. Gastos corrientes en bienes y servicios"/>
    <s v="10"/>
    <x v="6"/>
    <s v="2313"/>
    <s v="2313. Dirección del área de servicios sociales"/>
    <s v="22"/>
    <s v="22799"/>
  </r>
  <r>
    <n v="220190030765"/>
    <s v="AD"/>
    <d v="2020-03-18T00:00:00"/>
    <n v="22019002579"/>
    <s v="2020 10 2311 632"/>
    <n v="30000"/>
    <x v="100"/>
    <s v="CONTRATO DE MANTENIMIENTO DE EDIFICIOS DEPENDIENTES DEL SERVICIO DE INTERVENCION SOCIAL AÑO 2019"/>
    <s v="220"/>
    <s v="MADRID"/>
    <s v="MADRID"/>
    <x v="0"/>
    <s v="PrAbier - Procedimiento Abierto"/>
    <s v="MultiC - MultiCriterio"/>
    <x v="0"/>
    <x v="0"/>
    <s v="6"/>
    <s v="6. Inversiones reales"/>
    <s v="10"/>
    <x v="6"/>
    <s v="2311"/>
    <s v="2311. Intervención social"/>
    <s v="63"/>
    <s v="632"/>
  </r>
  <r>
    <n v="220200002005"/>
    <s v="D"/>
    <d v="2020-02-18T00:00:00"/>
    <n v="22020000993"/>
    <s v="2020 10 2312 22799"/>
    <n v="29425"/>
    <x v="504"/>
    <s v="CONTRATO BANCO DEL TIEMPO (01/03/2020 A 28/02/2023)  2020: 29487,50 ¿; 2021: 35835 ¿:; 2022: 35385¿; 2023: 5897,50 ¿"/>
    <s v="300"/>
    <s v="ZARATAN"/>
    <s v="VALLADOLID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799"/>
  </r>
  <r>
    <n v="220199000597"/>
    <s v="AD"/>
    <d v="2020-01-02T00:00:00"/>
    <n v="22020001369"/>
    <s v="2020 10 2412 213"/>
    <n v="306.06"/>
    <x v="300"/>
    <s v="MANTENIMIENTO DE CALEFACCION EN EL CENTRO JACINTO BENAVENTE P.M. TURISMO VALLADOLID PARA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1"/>
    <s v="213"/>
  </r>
  <r>
    <n v="220199000762"/>
    <s v="AD"/>
    <d v="2020-01-02T00:00:00"/>
    <n v="22020000983"/>
    <s v="2020 10 2311 22799"/>
    <n v="24300"/>
    <x v="263"/>
    <s v="AMPLIACION CONTRATO TELEASISTENCIA POR MAYOR SERVICIO-PROGRAMA CUIDANDO-TE"/>
    <s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799"/>
  </r>
  <r>
    <n v="220190030767"/>
    <s v="AD"/>
    <d v="2020-03-18T00:00:00"/>
    <n v="22019002577"/>
    <s v="2020 10 2312 632"/>
    <n v="24000"/>
    <x v="100"/>
    <s v="CONTRATO DE MANTENIMIENTO EDIFICIOS DEPENDIENTES DEL SERVICIO DE INICIATIVAS SOCIALES AÑO 2019"/>
    <s v="220"/>
    <s v="MADRID"/>
    <s v="MADRID"/>
    <x v="0"/>
    <s v="PrAbier - Procedimiento Abierto"/>
    <s v="MultiC - MultiCriterio"/>
    <x v="0"/>
    <x v="0"/>
    <s v="6"/>
    <s v="6. Inversiones reales"/>
    <s v="10"/>
    <x v="6"/>
    <s v="2312"/>
    <s v="2312. Iniciativas sociales"/>
    <s v="63"/>
    <s v="632"/>
  </r>
  <r>
    <n v="220199000077"/>
    <s v="AD"/>
    <d v="2020-01-02T00:00:00"/>
    <n v="22020000578"/>
    <s v="2020 10 2311 22104"/>
    <n v="407.01"/>
    <x v="17"/>
    <s v="PRORROGA CTTO SUMINISTRO VESTUARIO HASTA JUNIO 2020 SERV. INTERVENCION SOCIAL. LOTE 1: 256,87 LOTE 2: 150,14"/>
    <s v="220"/>
    <s v="VALLADOLID"/>
    <s v="VALLADOLID"/>
    <x v="2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104"/>
  </r>
  <r>
    <n v="220199000078"/>
    <s v="AD"/>
    <d v="2020-01-02T00:00:00"/>
    <n v="22020000579"/>
    <s v="2020 10 2312 22104"/>
    <n v="1019.48"/>
    <x v="17"/>
    <s v="PRORROGA CTTO VESTUARIO HASTA JUNIO 2020 CPMS TF/ LOTE 1: 643,42 LOTE 2: 376,06"/>
    <s v="220"/>
    <s v="VALLADOLID"/>
    <s v="VALLADOLID"/>
    <x v="2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104"/>
  </r>
  <r>
    <n v="220199000079"/>
    <s v="AD"/>
    <d v="2020-01-02T00:00:00"/>
    <n v="22020000580"/>
    <s v="2020 10 2312 22104"/>
    <n v="407.79"/>
    <x v="17"/>
    <s v="PRORROGA CTTO VESTUARIO HASTA JUNIO 2020. CPMS MUNICIPALES. LOTE 1: 257,37 LOTE 2: 150,42"/>
    <s v="220"/>
    <s v="VALLADOLID"/>
    <s v="VALLADOLID"/>
    <x v="2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104"/>
  </r>
  <r>
    <n v="220199000767"/>
    <s v="AD"/>
    <d v="2020-01-02T00:00:00"/>
    <n v="22020000987"/>
    <s v="2020 10 2312 22799"/>
    <n v="16506.88"/>
    <x v="487"/>
    <s v="CONTRATACION SERVICIO DE ESTANCIAS DIURNAS DEL CPM RONDILLA 2020,2021 Y ENE-NOV 2022- LOTE 2"/>
    <s v="220"/>
    <s v="VILLAMURIEL DE CERRATO"/>
    <s v="PALENCIA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799"/>
  </r>
  <r>
    <n v="220199000740"/>
    <s v="AD"/>
    <d v="2020-01-02T00:00:00"/>
    <n v="22020000994"/>
    <s v="2020 10 2311 22100"/>
    <n v="21200"/>
    <x v="18"/>
    <s v="CTTO SUMINISTRO ENERGÍA ELECTRICA RESTO DEPENDENCIAS S. INTERVENCION SOCIAL AÑO 2020"/>
    <s v="220"/>
    <s v="BILBAO"/>
    <s v="BILBAO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100"/>
  </r>
  <r>
    <n v="220199000598"/>
    <s v="AD"/>
    <d v="2020-01-02T00:00:00"/>
    <n v="22020001370"/>
    <s v="2020 10 2412 213"/>
    <n v="229.55"/>
    <x v="300"/>
    <s v="MANTENIMIENTO DE CALEFACCION EN EL CENTRO JACINTO BENAVENTE P.M. PINTURA DECORATIVA II PARA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1"/>
    <s v="213"/>
  </r>
  <r>
    <n v="220199000599"/>
    <s v="AD"/>
    <d v="2020-01-02T00:00:00"/>
    <n v="22020001086"/>
    <s v="2020 10 2412 213"/>
    <n v="250"/>
    <x v="300"/>
    <s v="MANTENIMIENTO DE CALEFACCION EN EL CENTRO JACINTO BENAVENTE PARA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1"/>
    <s v="213"/>
  </r>
  <r>
    <n v="220189000450"/>
    <s v="AD"/>
    <d v="2020-01-02T00:00:00"/>
    <n v="22020000069"/>
    <s v="2020 10 2312 22799"/>
    <n v="19270.900000000001"/>
    <x v="505"/>
    <s v="CONTRATACION DEL PROGRAMA PREVENCION DEL CONSUMO DE ALCOHOL Y CANNABIS EN ZONAS DE OCIO DE VALLADOLID PARA 2019 Y 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799"/>
  </r>
  <r>
    <n v="220200001869"/>
    <s v="D"/>
    <d v="2020-02-17T00:00:00"/>
    <n v="22020000899"/>
    <s v="2020 10 2311 213"/>
    <n v="18000"/>
    <x v="59"/>
    <s v="ALQUILER Y MANTENIMIENTOS DE EQUIPOS IMPRESION Y FOTOCOP.CEAS Y SERVICIOS CENTRALES DE 8 FEB 20 A 7 FEB 21"/>
    <s v="300"/>
    <s v="VALLADOLID"/>
    <s v="VALLADOLID"/>
    <x v="2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1"/>
    <s v="213"/>
  </r>
  <r>
    <n v="220199000310"/>
    <s v="AD"/>
    <d v="2020-01-02T00:00:00"/>
    <n v="22020000774"/>
    <s v="2020 10 2311 22102"/>
    <n v="18000"/>
    <x v="50"/>
    <s v="CONTRATO SUMINISTRO GAS NATURAL RESTO SERVICIOS DEPENDIENTES INTERVENCION SOCIAL 2020 Y HASTA SEPT 2021"/>
    <s v="220"/>
    <s v="BARCELONA"/>
    <s v="BARCELONA"/>
    <x v="2"/>
    <s v="PrAbier - Procedimiento Abierto"/>
    <s v="UniC - Único Criterio"/>
    <x v="0"/>
    <x v="0"/>
    <s v="2"/>
    <s v="2. Gastos corrientes en bienes y servicios"/>
    <s v="10"/>
    <x v="6"/>
    <s v="2311"/>
    <s v="2311. Intervención social"/>
    <s v="22"/>
    <s v="22102"/>
  </r>
  <r>
    <n v="220199000154"/>
    <s v="AD"/>
    <d v="2020-01-02T00:00:00"/>
    <n v="22020000605"/>
    <s v="2020 10 2311 22200"/>
    <n v="1442.17"/>
    <x v="105"/>
    <s v="PRORROGA CTTO TELECOMUNICACIONES HASTA JUNIO DE 2020. COMEDOR SOCIAL"/>
    <s v="220"/>
    <s v="MADRID"/>
    <s v="MADRID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200"/>
  </r>
  <r>
    <n v="220199000155"/>
    <s v="AD"/>
    <d v="2020-01-02T00:00:00"/>
    <n v="22020000606"/>
    <s v="2020 10 2311 22200"/>
    <n v="12780.5"/>
    <x v="105"/>
    <s v="PRORROGA CTTO TELECOMUNCACIONES HASTA JUNIO 2020. RESTO CENTROS DEPENDIENTES S.INTERVENCIÓN SOCIAL."/>
    <s v="220"/>
    <s v="MADRID"/>
    <s v="MADRID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200"/>
  </r>
  <r>
    <n v="220199000156"/>
    <s v="AD"/>
    <d v="2020-01-02T00:00:00"/>
    <n v="22020000607"/>
    <s v="2020 10 2312 22200"/>
    <n v="8902.81"/>
    <x v="105"/>
    <s v="PRORROGA CTTO TELECOMUNICACIONES HASTA JUNIO 2020. CPMS TRANSFERIDOS"/>
    <s v="220"/>
    <s v="MADRID"/>
    <s v="MADRID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200"/>
  </r>
  <r>
    <n v="220199000309"/>
    <s v="AD"/>
    <d v="2020-01-02T00:00:00"/>
    <n v="22020001056"/>
    <s v="2020 10 2412 22102"/>
    <n v="13500"/>
    <x v="50"/>
    <s v="CONTRATO SUMINISTRO GAS NATURAL CFE JACINTO BENAVENTE PARA EL AÑO 2020 Y HASTA SEPTIEMBRE DE 2021"/>
    <s v="220"/>
    <s v="BARCELONA"/>
    <s v="BARCELONA"/>
    <x v="2"/>
    <s v="PrAbier - Procedimiento Abierto"/>
    <s v="UniC - Único Criterio"/>
    <x v="0"/>
    <x v="0"/>
    <s v="2"/>
    <s v="2. Gastos corrientes en bienes y servicios"/>
    <s v="10"/>
    <x v="6"/>
    <s v="2412"/>
    <s v="2412. Formación para el empleo"/>
    <s v="22"/>
    <s v="22102"/>
  </r>
  <r>
    <n v="220199000157"/>
    <s v="AD"/>
    <d v="2020-01-02T00:00:00"/>
    <n v="22020000608"/>
    <s v="2020 10 2312 22200"/>
    <n v="6744.8"/>
    <x v="105"/>
    <s v="PRORROGA CTTO TELECOMUNICACIONES CPMS MUNICIPALES HASTA JUNIO 2020"/>
    <s v="220"/>
    <s v="MADRID"/>
    <s v="MADRID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200"/>
  </r>
  <r>
    <n v="220199000158"/>
    <s v="AD"/>
    <d v="2020-01-02T00:00:00"/>
    <n v="22020000609"/>
    <s v="2020 10 2412 22200"/>
    <n v="1233.71"/>
    <x v="105"/>
    <s v="PRORROGA CTTO TELECOMUNICACIONES CENTRO FORMACION JACINTO BENAVENTE HASTA JUNIO 2020"/>
    <s v="220"/>
    <s v="MADRID"/>
    <s v="MADRID"/>
    <x v="0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200"/>
  </r>
  <r>
    <n v="220200003081"/>
    <s v="AD/"/>
    <d v="2020-03-03T00:00:00"/>
    <n v="22020000609"/>
    <s v="2020 10 2412 22200"/>
    <n v="-1233.71"/>
    <x v="105"/>
    <s v="PRORROGA CTTO TELECOMUNICACIONES CENTRO FORMACION JACINTO BENAVENTE HASTA JUNIO 2020"/>
    <s v="220"/>
    <s v="MADRID"/>
    <s v="MADRID"/>
    <x v="0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200"/>
  </r>
  <r>
    <n v="220200002004"/>
    <s v="D"/>
    <d v="2020-02-18T00:00:00"/>
    <n v="22020001064"/>
    <s v="2020 10 2312 216"/>
    <n v="5332"/>
    <x v="506"/>
    <s v="MANTENIMIENTO Y REPARACION DE LOS EQUIPOS  INFORMATICOS DE LOS CPM EXPTE. SESS12/19 DEL 1/03 AL 31/12/2020"/>
    <s v="300"/>
    <s v="MADRID"/>
    <s v="MADRID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1"/>
    <s v="216"/>
  </r>
  <r>
    <n v="220199000221"/>
    <s v="AD"/>
    <d v="2020-01-02T00:00:00"/>
    <n v="22020000632"/>
    <s v="2020 10 2312 22799"/>
    <n v="13049.97"/>
    <x v="500"/>
    <s v="PRORROGA CTTO TALLERES PMD LOTE 1 (MONEOS) 7249,97 LOTE 2 (DEDALOS) 5800 DE ENERO AL 30 DE JUNIO DE 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799"/>
  </r>
  <r>
    <n v="220199000242"/>
    <s v="AD"/>
    <d v="2020-01-02T00:00:00"/>
    <n v="22020000645"/>
    <s v="2020 10 2412 22799"/>
    <n v="13022"/>
    <x v="501"/>
    <s v="PRORROGA DE CELADURIA CFE JACINTO BENAVENTE DE ENERO A JULIO DE 2020"/>
    <s v="220"/>
    <s v="HOSPITALET DE LLOBREGAT"/>
    <s v="BARCELONA"/>
    <x v="0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799"/>
  </r>
  <r>
    <n v="220199000187"/>
    <s v="AD"/>
    <d v="2020-01-02T00:00:00"/>
    <n v="22020000615"/>
    <s v="2020 10 2412 22103"/>
    <n v="4000"/>
    <x v="3"/>
    <s v="PRORROGA CTTO DE SUMINISTRO GASOLEO DE AUTOMOCION PARA VEHICULOS DEL CF JACIENTO BENAVENTE EJERCICIO 2020"/>
    <s v="220"/>
    <s v="MADRID"/>
    <s v="MADRID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103"/>
  </r>
  <r>
    <n v="220200003082"/>
    <s v="AD/"/>
    <d v="2020-03-03T00:00:00"/>
    <n v="22020000615"/>
    <s v="2020 10 2412 22103"/>
    <n v="-4000"/>
    <x v="3"/>
    <s v="PRORROGA CTTO DE SUMINISTRO GASOLEO DE AUTOMOCION PARA VEHICULOS DEL CF JACIENTO BENAVENTE EJERCICIO 2020"/>
    <s v="220"/>
    <s v="MADRID"/>
    <s v="MADRID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103"/>
  </r>
  <r>
    <n v="220199000655"/>
    <s v="AD"/>
    <d v="2020-01-02T00:00:00"/>
    <n v="22020001093"/>
    <s v="2020 10 2412 22199"/>
    <n v="10000"/>
    <x v="83"/>
    <s v="SUMINISTRO DE MATERIAL DE PINTURA PARA EL PROGRAMA  MIXTO PINTURA DECORATIVA II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2"/>
    <s v="22199"/>
  </r>
  <r>
    <n v="220199000742"/>
    <s v="AD"/>
    <d v="2020-01-02T00:00:00"/>
    <n v="22020000996"/>
    <s v="2020 10 2312 213"/>
    <n v="1749.39"/>
    <x v="61"/>
    <s v="MANTENIMIENTO DURANTE 2020 DEL  ACENSOR DEL LOS CPM TRANFERIDOS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3"/>
  </r>
  <r>
    <n v="220199000743"/>
    <s v="AD"/>
    <d v="2020-01-02T00:00:00"/>
    <n v="22020000997"/>
    <s v="2020 10 2312 213"/>
    <n v="3507.09"/>
    <x v="61"/>
    <s v="MANTENIMIENTO DE LOS ASCENSORES DE LOS CPM NO TRANSFERISOS DURANTE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3"/>
  </r>
  <r>
    <n v="220199000744"/>
    <s v="AD"/>
    <d v="2020-01-02T00:00:00"/>
    <n v="22020000998"/>
    <s v="2020 10 2312 213"/>
    <n v="2160"/>
    <x v="302"/>
    <s v="MANTENIMIENTO CALRFACCION DURANTE 2020 DE LOS CPM NO TRANFERIDOS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3"/>
  </r>
  <r>
    <n v="220199000745"/>
    <s v="AD"/>
    <d v="2020-01-02T00:00:00"/>
    <n v="22020000999"/>
    <s v="2020 10 2312 213"/>
    <n v="2160"/>
    <x v="302"/>
    <s v="MANTENIMIENTO CALEFACCION DE LOS CPM TRANSFERIDOS DURANTE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3"/>
  </r>
  <r>
    <n v="220199000751"/>
    <s v="AD"/>
    <d v="2020-01-02T00:00:00"/>
    <n v="22020001005"/>
    <s v="2020 10 2311 213"/>
    <n v="1343.4"/>
    <x v="302"/>
    <s v="ADJUD. MANTENIMIENTO Y CONSERVACION DE INTALACIONES CALEFACCION CEAS Y ALBERGUE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1"/>
    <s v="213"/>
  </r>
  <r>
    <n v="220199000752"/>
    <s v="AD"/>
    <d v="2020-01-02T00:00:00"/>
    <n v="22020001006"/>
    <s v="2020 10 2311 213"/>
    <n v="268.68"/>
    <x v="302"/>
    <s v="ADJUD. MANTENIMIENTO Y CONSERVACION DE INSTALACIONES CALEFACCION COMEDOR SOCIAL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1"/>
    <s v="213"/>
  </r>
  <r>
    <n v="220199000757"/>
    <s v="AD"/>
    <d v="2020-01-02T00:00:00"/>
    <n v="22020001011"/>
    <s v="2020 10 2312 213"/>
    <n v="3902.25"/>
    <x v="507"/>
    <s v="MANTENIMIENTO DE LAS PUERTAS AUTOMATICAS DE LOS CPM TRANSFERIDOS, CPM SAN JUAN, CPM RONDILLA Y CPM VICTORIA PARA 2020"/>
    <s v="220"/>
    <s v="CISTERNIGA"/>
    <s v="VALLADOLID"/>
    <x v="0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3"/>
  </r>
  <r>
    <n v="220199000758"/>
    <s v="AD"/>
    <d v="2020-01-02T00:00:00"/>
    <n v="22020001012"/>
    <s v="2020 10 2312 213"/>
    <n v="1542.75"/>
    <x v="507"/>
    <s v="MANTENIMIENTO PUERTAS AUTOMATICAS DEL CPM ZONA SUR DURANTE 2020"/>
    <s v="220"/>
    <s v="CISTERNIGA"/>
    <s v="VALLADOLID"/>
    <x v="0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3"/>
  </r>
  <r>
    <n v="220199000759"/>
    <s v="AD"/>
    <d v="2020-01-02T00:00:00"/>
    <n v="22020001013"/>
    <s v="2020 10 2311 213"/>
    <n v="470.97"/>
    <x v="61"/>
    <s v="CONTRATO MANTENIMIENTO ELEVADOR EN ALBERGUE MPAL DE PERSONAS INDOMICILIADAS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1"/>
    <s v="213"/>
  </r>
  <r>
    <n v="220199000760"/>
    <s v="AD"/>
    <d v="2020-01-02T00:00:00"/>
    <n v="22020001014"/>
    <s v="2020 10 2311 213"/>
    <n v="479.12"/>
    <x v="61"/>
    <s v="CONTRATO MANTENIMIENTO ELEVADOR COMEDOR SOCIAL DURANTE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1"/>
    <s v="213"/>
  </r>
  <r>
    <n v="220199000786"/>
    <s v="AD"/>
    <d v="2020-01-02T00:00:00"/>
    <n v="22020000978"/>
    <s v="2020 10 2312 213"/>
    <n v="217.8"/>
    <x v="508"/>
    <s v="MANTENIMIENTO DE LAS CAMARAS EXTERIORES DURANTE 2020 DEL CPM HUERTA DEL REY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3"/>
  </r>
  <r>
    <n v="220200003073"/>
    <s v="AD"/>
    <d v="2020-03-03T00:00:00"/>
    <n v="22020002039"/>
    <s v="2020 10 2412 22103"/>
    <n v="1854.12"/>
    <x v="3"/>
    <s v="GASOLEO PARA VEHICULOS DEL JACINTO BENAVENTE EN 2020"/>
    <s v="220"/>
    <s v="MADRID"/>
    <s v="MADRID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103"/>
  </r>
  <r>
    <n v="220199000741"/>
    <s v="AD"/>
    <d v="2020-01-02T00:00:00"/>
    <n v="22020000995"/>
    <s v="2020 10 2311 22100"/>
    <n v="8800"/>
    <x v="18"/>
    <s v="CONTRATO SUMINISTRO ENERGIA ELECTRICA COMEDOR SOCIAL AÑO 2020"/>
    <s v="220"/>
    <s v="BILBAO"/>
    <s v="BILBAO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100"/>
  </r>
  <r>
    <n v="220200001085"/>
    <s v="AD"/>
    <d v="2020-02-10T00:00:00"/>
    <n v="22020001655"/>
    <s v="2020 10 2311 22799"/>
    <n v="8571"/>
    <x v="486"/>
    <s v="AMPLIACION CONTRATO SERV.COMIDAS A DOMICILIO-DE ENERO A 19 DE FEBRERO-PROY.SAD (ACUERDO MARCO)-UTE SERUNIO-G.LINCE"/>
    <s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799"/>
  </r>
  <r>
    <n v="220200002237"/>
    <s v="D"/>
    <d v="2020-02-24T00:00:00"/>
    <n v="22020000903"/>
    <s v="2020 10 2312 213"/>
    <n v="7950"/>
    <x v="59"/>
    <s v="CONSUMO Y ALQUILER FOTOCOPIADORAS DE LOS CPM TRANSFERIDOS DEL 07/02 AL 31/12 DE 2020 Y DEL 01/01 AL 08/02 DE 2021"/>
    <s v="300"/>
    <s v="VALLADOLID"/>
    <s v="VALLADOLID"/>
    <x v="2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1"/>
    <s v="213"/>
  </r>
  <r>
    <n v="220199000795"/>
    <s v="AD"/>
    <d v="2020-01-02T00:00:00"/>
    <n v="22020000967"/>
    <s v="2020 10 2312 213"/>
    <n v="1774.5"/>
    <x v="68"/>
    <s v="MANTENIMIENTO SISTEMA DE SEGURIDAD Y VIDEO VIGILANCIA DE LOS CPM TRANSFERIDOS  DURANTE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3"/>
  </r>
  <r>
    <n v="220190058561"/>
    <s v="AD"/>
    <d v="2020-03-18T00:00:00"/>
    <n v="22019007080"/>
    <s v="2020 10 2312 632"/>
    <n v="7841.86"/>
    <x v="124"/>
    <s v="CONTROL CALIDAD OBRA REFORMA INTERIOR 1 PLANTA DEL CPM RONDILLA"/>
    <s v="220"/>
    <s v="ZARATÁN"/>
    <s v="VALLADOLID"/>
    <x v="0"/>
    <s v="PrAbier - Procedimiento Abierto"/>
    <s v="MultiC - MultiCriterio"/>
    <x v="0"/>
    <x v="0"/>
    <s v="6"/>
    <s v="6. Inversiones reales"/>
    <s v="10"/>
    <x v="6"/>
    <s v="2312"/>
    <s v="2312. Iniciativas sociales"/>
    <s v="63"/>
    <s v="632"/>
  </r>
  <r>
    <n v="220199000796"/>
    <s v="AD"/>
    <d v="2020-01-02T00:00:00"/>
    <n v="22020000968"/>
    <s v="2020 10 2312 213"/>
    <n v="2477"/>
    <x v="68"/>
    <s v="MANTENIMIENTO DE  LOS SISTEMAS DE SEGURIDAD Y VIDEO VIGILANCIA DE LOS CPM EN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3"/>
  </r>
  <r>
    <n v="220199000818"/>
    <s v="AD"/>
    <d v="2020-01-02T00:00:00"/>
    <n v="22020000096"/>
    <s v="2020 10 2312 213"/>
    <n v="217.8"/>
    <x v="508"/>
    <s v="MANTENIMIENTO CAMARAS EXTRIORES DURANTE 2020 DEL CPM  TRANSFERISO  DELICIAS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3"/>
  </r>
  <r>
    <n v="220199000306"/>
    <s v="AD"/>
    <d v="2020-01-02T00:00:00"/>
    <n v="22020000771"/>
    <s v="2020 10 2412 22799"/>
    <n v="10749.53"/>
    <x v="509"/>
    <s v="CONT. 4 CURSOS FORMAC.OCUPACIONAL. LOTE 4: ATENCION SOCIOSANITARIA A PERSONAS EN EL DOMICILIO.DE SEPT 19  A MARZO 2020."/>
    <s v="220"/>
    <s v="BOECILLO"/>
    <s v="VALLADOLID"/>
    <x v="0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799"/>
  </r>
  <r>
    <n v="220199000700"/>
    <s v="AD"/>
    <d v="2020-01-02T00:00:00"/>
    <n v="22020000924"/>
    <s v="2020 10 2412 22700"/>
    <n v="10646.31"/>
    <x v="488"/>
    <s v="CONTRATO DE LIMPIEZA DEL CENTRO DE FORMACION JACINTO BENAVENTE P.M. CUIDA III. DUPLO 2019-2020"/>
    <s v="220"/>
    <s v="LOGROÑO"/>
    <s v="LA RIOJA"/>
    <x v="0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700"/>
  </r>
  <r>
    <n v="220199000217"/>
    <s v="AD"/>
    <d v="2020-01-02T00:00:00"/>
    <n v="22020000629"/>
    <s v="2020 10 2312 22799"/>
    <n v="10500"/>
    <x v="490"/>
    <s v="PRORROGA SERV FORMACION CUIDADORES EN CPMS DE ENERO A AGOSTO 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799"/>
  </r>
  <r>
    <n v="220200001098"/>
    <s v="AD"/>
    <d v="2020-02-10T00:00:00"/>
    <n v="22020001450"/>
    <s v="2020 10 2412 22102"/>
    <n v="6130"/>
    <x v="50"/>
    <s v="CONTRATO SUMINISTRO GAS NATURAL CFE JACINTO BENAVENTE PARA EL AÑO 2020 Y HASTA SEPTIEMBRE DE 2021."/>
    <s v="220"/>
    <s v="BARCELONA"/>
    <s v="BARCELONA"/>
    <x v="2"/>
    <s v="PrAbier - Procedimiento Abierto"/>
    <s v="UniC - Único Criterio"/>
    <x v="0"/>
    <x v="0"/>
    <s v="2"/>
    <s v="2. Gastos corrientes en bienes y servicios"/>
    <s v="10"/>
    <x v="6"/>
    <s v="2412"/>
    <s v="2412. Formación para el empleo"/>
    <s v="22"/>
    <s v="22102"/>
  </r>
  <r>
    <n v="220199000754"/>
    <s v="AD"/>
    <d v="2020-01-02T00:00:00"/>
    <n v="22020001008"/>
    <s v="2020 10 2412 22100"/>
    <n v="6129.54"/>
    <x v="18"/>
    <s v="CONTRATO DE SUMINISTRO DE ENERGIA ELECTRICA CENTRO DE FORMACIÓN DE EMPLEO JACINTO BENAVENTE  2020"/>
    <s v="220"/>
    <s v="BILBAO"/>
    <s v="BILBAO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100"/>
  </r>
  <r>
    <n v="220199000311"/>
    <s v="AD"/>
    <d v="2020-01-02T00:00:00"/>
    <n v="22020000775"/>
    <s v="2020 10 2311 22102"/>
    <n v="6000"/>
    <x v="50"/>
    <s v="CONTRATO SUMINISTRO GAS NATURAL COMEDOR SOCIAL AÑO 2020 Y HASTA SEPTIEMBRE 2021"/>
    <s v="220"/>
    <s v="BARCELONA"/>
    <s v="BARCELONA"/>
    <x v="2"/>
    <s v="PrAbier - Procedimiento Abierto"/>
    <s v="UniC - Único Criterio"/>
    <x v="0"/>
    <x v="0"/>
    <s v="2"/>
    <s v="2. Gastos corrientes en bienes y servicios"/>
    <s v="10"/>
    <x v="6"/>
    <s v="2311"/>
    <s v="2311. Intervención social"/>
    <s v="22"/>
    <s v="22102"/>
  </r>
  <r>
    <n v="220200000996"/>
    <s v="AD"/>
    <d v="2020-02-06T00:00:00"/>
    <n v="22020001282"/>
    <s v="2020 10 2312 22199"/>
    <n v="487.35"/>
    <x v="510"/>
    <s v="COMPRA DE 45 JARRAS PARA LAS E. DIURNAS Y CAFETERIAS DEL CPM Z.ESTE-Z.SUR-ARCA-HUERTA-ROND-R.ESGU-PTE.COLG-S JUAN YDELIC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2"/>
    <s v="22199"/>
  </r>
  <r>
    <n v="220200000998"/>
    <s v="AD"/>
    <d v="2020-02-06T00:00:00"/>
    <n v="22020001328"/>
    <s v="2020 10 2312 22199"/>
    <n v="275.88"/>
    <x v="511"/>
    <s v="VINILOS PARA EL CPM RONDILLA"/>
    <s v="220"/>
    <s v="LA CISTERNIGA"/>
    <s v="VALLADOLID"/>
    <x v="2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2"/>
    <s v="22199"/>
  </r>
  <r>
    <n v="220200000999"/>
    <s v="AD"/>
    <d v="2020-02-06T00:00:00"/>
    <n v="22020001584"/>
    <s v="2020 10 2312 213"/>
    <n v="1210"/>
    <x v="512"/>
    <s v="REPARACIONES DE MAQUINARIA   DE LOS CPM DURANTE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3"/>
  </r>
  <r>
    <n v="220200001000"/>
    <s v="AD"/>
    <d v="2020-02-06T00:00:00"/>
    <n v="22020001586"/>
    <s v="2020 10 2312 632"/>
    <n v="46.95"/>
    <x v="493"/>
    <s v="FACTURA RECTIFICATIVA POR MAL APLICACION DEL IVA DEL PROYECTO DE REFORMA  DE LA ESTANCIA DIURNA DEL CPM ZONA ESTE"/>
    <s v="220"/>
    <s v="VALLADOLID"/>
    <s v="VALLADOLID"/>
    <x v="0"/>
    <s v="AdDirec - Adjudicación Directa"/>
    <s v="SinC - Sin Criterio"/>
    <x v="1"/>
    <x v="0"/>
    <s v="6"/>
    <s v="6. Inversiones reales"/>
    <s v="10"/>
    <x v="6"/>
    <s v="2312"/>
    <s v="2312. Iniciativas sociales"/>
    <s v="63"/>
    <s v="632"/>
  </r>
  <r>
    <n v="220200001001"/>
    <s v="AD"/>
    <d v="2020-02-06T00:00:00"/>
    <n v="22020001588"/>
    <s v="2020 10 2312 632"/>
    <n v="46.95"/>
    <x v="502"/>
    <s v="FACTURA RECTIFICATIVA  POR MALA APLICACION DEL IVA DEL PROYECTO  DE REFORMA DE LA ESTANCIA DIURNA DELCPM ZONA ESTE"/>
    <s v="220"/>
    <s v="VALLADOLID"/>
    <s v="VALLADOLID"/>
    <x v="0"/>
    <s v="AdDirec - Adjudicación Directa"/>
    <s v="SinC - Sin Criterio"/>
    <x v="1"/>
    <x v="0"/>
    <s v="6"/>
    <s v="6. Inversiones reales"/>
    <s v="10"/>
    <x v="6"/>
    <s v="2312"/>
    <s v="2312. Iniciativas sociales"/>
    <s v="63"/>
    <s v="632"/>
  </r>
  <r>
    <n v="220200001032"/>
    <s v="AD"/>
    <d v="2020-02-10T00:00:00"/>
    <n v="22020001745"/>
    <s v="2020 10 2312 212"/>
    <n v="326.7"/>
    <x v="513"/>
    <s v="SUMINISTRO Y  COLOCACION BARRERA ANTIPANICO EN PUERTA DE SEGURIDAD DELCPM RIO ESGUEVA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2"/>
  </r>
  <r>
    <n v="220199000246"/>
    <s v="AD"/>
    <d v="2020-01-02T00:00:00"/>
    <n v="22020000648"/>
    <s v="2020 10 2311 22799"/>
    <n v="8667"/>
    <x v="263"/>
    <s v="PRORROGA CONSTRUYENDO MI FUTURO EN CEAS ENERO-AGOSTO 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799"/>
  </r>
  <r>
    <n v="220200001036"/>
    <s v="AD"/>
    <d v="2020-02-10T00:00:00"/>
    <n v="22020001725"/>
    <s v="2020 10 2412 22199"/>
    <n v="33.6"/>
    <x v="514"/>
    <s v="PLANTAS PARA EL CURSO DE PARQUES Y JARDINES DEL CENTRO DE FORMACION PARA ELEMPLEO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2"/>
    <s v="22199"/>
  </r>
  <r>
    <n v="220200001037"/>
    <s v="AD"/>
    <d v="2020-02-10T00:00:00"/>
    <n v="22020001726"/>
    <s v="2020 10 2412 22199"/>
    <n v="136.51"/>
    <x v="394"/>
    <s v="MATAERIAL PARA EL CURSO DE PARQUES Y JARDINES, GEOTEXTIL PLANET DEL CENTRO DE FORMACION PARA EL EMPLEO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2"/>
    <s v="22199"/>
  </r>
  <r>
    <n v="220200001051"/>
    <s v="AD"/>
    <d v="2020-02-10T00:00:00"/>
    <n v="22020001746"/>
    <s v="2020 10 2412 212"/>
    <n v="317.14"/>
    <x v="515"/>
    <s v="SUMINISTRO Y COLOCACION DE 8 TUBOS LED Y RETIRADA DE ANTENAS  DEL TEJADO DEL CENTRO DE FORMACION PARA EL EMPLEO"/>
    <s v="220"/>
    <s v="SANTOVENIA DE PISUERGA"/>
    <s v="VALLADOLID"/>
    <x v="2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1"/>
    <s v="212"/>
  </r>
  <r>
    <n v="220200001074"/>
    <s v="AD"/>
    <d v="2020-02-10T00:00:00"/>
    <n v="22020001713"/>
    <s v="2020 10 2412 22104"/>
    <n v="368.39"/>
    <x v="499"/>
    <s v="UNIFORMES QUE QUEDARON PENDIENTES DE 2019 DEL CURSO DE PINTURA DECORATIVA DEL C. DE FORMACION PARA EL EMPLEO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2"/>
    <s v="22104"/>
  </r>
  <r>
    <n v="220200001075"/>
    <s v="AD"/>
    <d v="2020-02-10T00:00:00"/>
    <n v="22020001715"/>
    <s v="2020 10 2412 22699"/>
    <n v="412.5"/>
    <x v="516"/>
    <s v="SALIDAS, EXCURSIONES DEL CURSO DE PARQUES Y JARDINES PARA VER, ZONA VERDES...DEL C. DE FORMACION PARA EMPLEO"/>
    <s v="220"/>
    <s v="LAGUNA DE DUERO"/>
    <s v="VALLADOLID"/>
    <x v="0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2"/>
    <s v="22699"/>
  </r>
  <r>
    <n v="220200001089"/>
    <s v="AD"/>
    <d v="2020-02-10T00:00:00"/>
    <n v="22020001666"/>
    <s v="2020 10 2412 22199"/>
    <n v="6000"/>
    <x v="23"/>
    <s v="CONTRATO SUMINISTRO MATERIAL DE OFICINA PARA EL CFE JACINTO BENAVENTE 2020.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2"/>
    <s v="22199"/>
  </r>
  <r>
    <n v="220199000058"/>
    <s v="AD"/>
    <d v="2020-01-02T00:00:00"/>
    <n v="22020000593"/>
    <s v="2020 10 2312 22799"/>
    <n v="5500"/>
    <x v="504"/>
    <s v="PRORROGA BANCO DEL TIEMPO DEL 1/1/2020 AL 29/02/2020"/>
    <s v="220"/>
    <s v="ZARATAN"/>
    <s v="VALLADOLID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799"/>
  </r>
  <r>
    <n v="220200002236"/>
    <s v="D"/>
    <d v="2020-02-24T00:00:00"/>
    <n v="22020000902"/>
    <s v="2020 10 2312 213"/>
    <n v="3050"/>
    <x v="59"/>
    <s v="CONSUMO Y ALQUILER DE LAS FOTOCOPIADORAS DE LOS CPM NO TRANSFERIDOS DEL 7 /02 AL  31 /12 DE2020 Y DEL 01/01 AL 8/02/2021"/>
    <s v="300"/>
    <s v="VALLADOLID"/>
    <s v="VALLADOLID"/>
    <x v="2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1"/>
    <s v="213"/>
  </r>
  <r>
    <n v="220200001098"/>
    <s v="AD"/>
    <d v="2020-02-10T00:00:00"/>
    <n v="22020001451"/>
    <s v="2020 10 2412 22102"/>
    <n v="2755"/>
    <x v="50"/>
    <s v="CONTRATO SUMINISTRO GAS NATURAL CFE JACINTO BENAVENTE PARA EL AÑO 2020 Y HASTA SEPTIEMBRE DE 2021."/>
    <s v="220"/>
    <s v="BARCELONA"/>
    <s v="BARCELONA"/>
    <x v="2"/>
    <s v="PrAbier - Procedimiento Abierto"/>
    <s v="UniC - Único Criterio"/>
    <x v="0"/>
    <x v="0"/>
    <s v="2"/>
    <s v="2. Gastos corrientes en bienes y servicios"/>
    <s v="10"/>
    <x v="6"/>
    <s v="2412"/>
    <s v="2412. Formación para el empleo"/>
    <s v="22"/>
    <s v="22102"/>
  </r>
  <r>
    <n v="220199000755"/>
    <s v="AD"/>
    <d v="2020-01-02T00:00:00"/>
    <n v="22020001009"/>
    <s v="2020 10 2412 22100"/>
    <n v="2754.54"/>
    <x v="18"/>
    <s v="CONTRATO DE SUMINISTRO DE ENERGIA ELECTRICA CENTRO DE FORMACIÓN DE EMPLEO JACINTO BENAVENTE  2020"/>
    <s v="220"/>
    <s v="BILBAO"/>
    <s v="BILBAO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100"/>
  </r>
  <r>
    <n v="220200002235"/>
    <s v="D"/>
    <d v="2020-02-24T00:00:00"/>
    <n v="22020000975"/>
    <s v="2020 10 2313 213"/>
    <n v="2600"/>
    <x v="59"/>
    <s v="CONTRATO MANT.FOTOCOP-IMPRESION CONCEJALIA-DIREC.AREA Y SECRET.EJEC.AREA SERV.SOC.Y MEDIACION COMUN DEL 8/2/20 A 7/2/21"/>
    <s v="300"/>
    <s v="VALLADOLID"/>
    <s v="VALLADOLID"/>
    <x v="0"/>
    <s v="PrAbier - Procedimiento Abierto"/>
    <s v="MultiC - MultiCriterio"/>
    <x v="0"/>
    <x v="0"/>
    <s v="2"/>
    <s v="2. Gastos corrientes en bienes y servicios"/>
    <s v="10"/>
    <x v="6"/>
    <s v="2313"/>
    <s v="2313. Dirección del área de servicios sociales"/>
    <s v="21"/>
    <s v="213"/>
  </r>
  <r>
    <n v="220190058279"/>
    <s v="AD"/>
    <d v="2020-03-18T00:00:00"/>
    <n v="22019007701"/>
    <s v="2020 10 2312 632"/>
    <n v="2590.81"/>
    <x v="124"/>
    <s v="CONTROL CALIDAD DE LOS LOTES 1 Y 2 DE LA REFORMA Y ADECUACION DEL CPM DELICIAS Y SU JARDIN"/>
    <s v="220"/>
    <s v="ZARATÁN"/>
    <s v="VALLADOLID"/>
    <x v="0"/>
    <s v="PrAbier - Procedimiento Abierto"/>
    <s v="MultiC - MultiCriterio"/>
    <x v="0"/>
    <x v="0"/>
    <s v="6"/>
    <s v="6. Inversiones reales"/>
    <s v="10"/>
    <x v="6"/>
    <s v="2312"/>
    <s v="2312. Iniciativas sociales"/>
    <s v="63"/>
    <s v="632"/>
  </r>
  <r>
    <n v="220200001098"/>
    <s v="AD"/>
    <d v="2020-02-10T00:00:00"/>
    <n v="22020001453"/>
    <s v="2020 10 2412 22102"/>
    <n v="2250"/>
    <x v="50"/>
    <s v="CONTRATO SUMINISTRO GAS NATURAL CFE JACINTO BENAVENTE PARA EL AÑO 2020 Y HASTA SEPTIEMBRE DE 2021."/>
    <s v="220"/>
    <s v="BARCELONA"/>
    <s v="BARCELONA"/>
    <x v="2"/>
    <s v="PrAbier - Procedimiento Abierto"/>
    <s v="UniC - Único Criterio"/>
    <x v="0"/>
    <x v="0"/>
    <s v="2"/>
    <s v="2. Gastos corrientes en bienes y servicios"/>
    <s v="10"/>
    <x v="6"/>
    <s v="2412"/>
    <s v="2412. Formación para el empleo"/>
    <s v="22"/>
    <s v="22102"/>
  </r>
  <r>
    <n v="220199000768"/>
    <s v="AD"/>
    <d v="2020-01-02T00:00:00"/>
    <n v="22020000988"/>
    <s v="2020 10 2412 22100"/>
    <n v="2250"/>
    <x v="18"/>
    <s v="SUMINISTRO ELECTRICIDAD PARA EL CENTRO DE FORMACION PARA EMPLEO DURANTE 2020"/>
    <s v="220"/>
    <s v="BILBAO"/>
    <s v="BILBAO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100"/>
  </r>
  <r>
    <n v="220200001595"/>
    <s v="AD"/>
    <d v="2020-02-14T00:00:00"/>
    <n v="22020001841"/>
    <s v="2020 10 2312 213"/>
    <n v="605"/>
    <x v="517"/>
    <s v="COPIAS DE LAS FOTOCOPIADORAS QUE ESTAN FUERA DEL CONTRATO GENERAL DE FOTOCOPIADORAS- CPM - INICIATIVAS SOCIALES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3"/>
  </r>
  <r>
    <n v="220199000160"/>
    <s v="AD"/>
    <d v="2020-01-02T00:00:00"/>
    <n v="22020000611"/>
    <s v="2020 10 2312 215"/>
    <n v="1250"/>
    <x v="518"/>
    <s v="REAJUSTE CTTO SUMINISTRO Y SERVICIO REPARACION DE PRODUCTOS DE APOYO A LAS PERSONAS USUARIAS DE SAD HASTA JUNIO 2020"/>
    <s v="220"/>
    <s v="VALLADOLID"/>
    <s v="VALLADOLID"/>
    <x v="2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1"/>
    <s v="215"/>
  </r>
  <r>
    <n v="220199000161"/>
    <s v="AD"/>
    <d v="2020-01-02T00:00:00"/>
    <n v="22020000612"/>
    <s v="2020 10 2312 22199"/>
    <n v="550"/>
    <x v="518"/>
    <s v="REAJUSTE CTTO SUMINISTRO Y SERVICIO REPARACION DE PRODUCTOS DE APOYO A LAS PERSONAS USUARIAS DE SAD HASTA JUNIO 2020"/>
    <s v="220"/>
    <s v="VALLADOLID"/>
    <s v="VALLADOLID"/>
    <x v="2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199"/>
  </r>
  <r>
    <n v="220199000756"/>
    <s v="AD"/>
    <d v="2020-01-02T00:00:00"/>
    <n v="22020001010"/>
    <s v="2020 10 2412 22100"/>
    <n v="2065.92"/>
    <x v="18"/>
    <s v="CONTRATO DE SUMINISTRO DE ENERGIA ELECTRICA CENTRO DE FORMACIÓN DE EMPLEO JACINTO BENAVENTE  2020"/>
    <s v="220"/>
    <s v="BILBAO"/>
    <s v="BILBAO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100"/>
  </r>
  <r>
    <n v="220200001098"/>
    <s v="AD"/>
    <d v="2020-02-10T00:00:00"/>
    <n v="22020001452"/>
    <s v="2020 10 2412 22102"/>
    <n v="2065"/>
    <x v="50"/>
    <s v="CONTRATO SUMINISTRO GAS NATURAL CFE JACINTO BENAVENTE PARA EL AÑO 2020 Y HASTA SEPTIEMBRE DE 2021."/>
    <s v="220"/>
    <s v="BARCELONA"/>
    <s v="BARCELONA"/>
    <x v="2"/>
    <s v="PrAbier - Procedimiento Abierto"/>
    <s v="UniC - Único Criterio"/>
    <x v="0"/>
    <x v="0"/>
    <s v="2"/>
    <s v="2. Gastos corrientes en bienes y servicios"/>
    <s v="10"/>
    <x v="6"/>
    <s v="2412"/>
    <s v="2412. Formación para el empleo"/>
    <s v="22"/>
    <s v="22102"/>
  </r>
  <r>
    <n v="220199000244"/>
    <s v="AD"/>
    <d v="2020-01-02T00:00:00"/>
    <n v="22020000647"/>
    <s v="2020 10 2311 22799"/>
    <n v="2600"/>
    <x v="501"/>
    <s v="PRORROGA CELADURIA COMEDOR SOCIAL DEL SERVICIO DE INTERVENCION SOCIAL DE ENERO A JULIO 2020"/>
    <s v="220"/>
    <s v="HOSPITALET DE LLOBREGAT"/>
    <s v="BARCELONA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799"/>
  </r>
  <r>
    <n v="220199000303"/>
    <s v="AD"/>
    <d v="2020-01-02T00:00:00"/>
    <n v="22020000768"/>
    <s v="2020 10 2312 22799"/>
    <n v="2435"/>
    <x v="169"/>
    <s v="PRORROGA CTTO TALLERES DE SENSIBILIZACION LOTE 1  SOBRE DIVERSIDAD FUNCIONAL Y ACCESIBILIDAD DEL 1 ENERO AL 30 MAYO 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799"/>
  </r>
  <r>
    <n v="220200001596"/>
    <s v="AD"/>
    <d v="2020-02-14T00:00:00"/>
    <n v="22020001843"/>
    <s v="2020 10 2312 216"/>
    <n v="1141.44"/>
    <x v="399"/>
    <s v="MANTENIMIENTO DE AULAS DE INFORMATICA DEL CPM HUERTA.Z.ESTE-FRAY LUIS Y ARCA REAL DURANTE ENERO Y FEBRERO DE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6"/>
  </r>
  <r>
    <n v="220200009102"/>
    <s v="AD"/>
    <d v="2020-03-24T00:00:00"/>
    <n v="22020002400"/>
    <s v="2020 10 2312 213"/>
    <n v="1800"/>
    <x v="59"/>
    <s v="AMPLIACION DE CONTRATO PARA UNA FOTOCOPIADORA  T6 EN SERVICIOS  CENTRALES DE INICIATIVAS SOCIALES"/>
    <s v="220"/>
    <s v="VALLADOLID"/>
    <s v="VALLADOLID"/>
    <x v="2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1"/>
    <s v="213"/>
  </r>
  <r>
    <n v="220199000027"/>
    <s v="AD"/>
    <d v="2020-01-02T00:00:00"/>
    <n v="22020000552"/>
    <s v="2020 10 2311 213"/>
    <n v="1702"/>
    <x v="34"/>
    <s v="PRORROGA SERVICIO DE FOTOCOPIADORAS. RESTO CENTROS DEPENDIENTES DEL SERVICIO DE INTERVENCION SOCIAL 2020"/>
    <s v="220"/>
    <s v="ALCOBENDAS"/>
    <s v="MADRID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1"/>
    <s v="213"/>
  </r>
  <r>
    <n v="220199000698"/>
    <s v="AD"/>
    <d v="2020-01-02T00:00:00"/>
    <n v="22020000922"/>
    <s v="2020 10 2412 22700"/>
    <n v="3907.98"/>
    <x v="488"/>
    <s v="CONTRATO DE LIMPIEZA CENTRO DE FORMACIÓN PARA EL EMPLEO  JACINTO BENAVENTE AÑO 2020"/>
    <s v="220"/>
    <s v="LOGROÑO"/>
    <s v="LA RIOJA"/>
    <x v="0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700"/>
  </r>
  <r>
    <n v="220190058562"/>
    <s v="AD"/>
    <d v="2020-03-18T00:00:00"/>
    <n v="22019007081"/>
    <s v="2020 10 2312 632"/>
    <n v="1449.18"/>
    <x v="129"/>
    <s v="COORDINACION SEGURIDAD Y SALUD DE L A  OBRA DE REFORMA INTERIOR  DE LA 1 PLANTA DEL  CPM RONDILLA"/>
    <s v="220"/>
    <s v="MADRID"/>
    <s v="MADRID"/>
    <x v="0"/>
    <s v="PrAbier - Procedimiento Abierto"/>
    <s v="MultiC - MultiCriterio"/>
    <x v="0"/>
    <x v="0"/>
    <s v="6"/>
    <s v="6. Inversiones reales"/>
    <s v="10"/>
    <x v="6"/>
    <s v="2312"/>
    <s v="2312. Iniciativas sociales"/>
    <s v="63"/>
    <s v="632"/>
  </r>
  <r>
    <n v="220199000699"/>
    <s v="AD"/>
    <d v="2020-01-02T00:00:00"/>
    <n v="22020000923"/>
    <s v="2020 10 2412 22700"/>
    <n v="521.07000000000005"/>
    <x v="488"/>
    <s v="CONTRATO LIMPIEZA DEL CENTRO DE FORMACION JACINTO BENAVENTE P.M. PARQUES Y JARDINES 2019-2020"/>
    <s v="220"/>
    <s v="LOGROÑO"/>
    <s v="LA RIOJA"/>
    <x v="0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700"/>
  </r>
  <r>
    <n v="220200002148"/>
    <s v="AD"/>
    <d v="2020-02-20T00:00:00"/>
    <n v="22020002047"/>
    <s v="2020 10 2311 22799"/>
    <n v="7256.11"/>
    <x v="280"/>
    <s v="SERVICIO DE REPARTO E INTERCAMBIO DE DOCUMENTACION ENTRE SERV.CENTRALES INT.SOCIAL Y CENTROS DEPENDIENTES(31DIRECCIONES)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2"/>
    <s v="22799"/>
  </r>
  <r>
    <n v="220200002151"/>
    <s v="AD"/>
    <d v="2020-02-20T00:00:00"/>
    <n v="22020002013"/>
    <s v="2020 10 2311 22001"/>
    <n v="2041.5"/>
    <x v="31"/>
    <s v="SUSCRIPCION NORTE DE CASTILLA DE VARIOS CEAS / J.ZONA / COMEDOR SOCIAL DURANTE EL AÑO 2020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2"/>
    <s v="22001"/>
  </r>
  <r>
    <n v="220200002152"/>
    <s v="AD"/>
    <d v="2020-02-20T00:00:00"/>
    <n v="22020002030"/>
    <s v="2020 10 2311 22700"/>
    <n v="177.87"/>
    <x v="288"/>
    <s v="SERV.DE LIMPIEZA DE 2 AULAS EN CEIP LEON FELIPE OCUPADOS POR CIBERCAIXA DIAS 23,26,27 Y 30 DIC 2019/2,3 Y 7 ENERO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2"/>
    <s v="22700"/>
  </r>
  <r>
    <n v="220200002153"/>
    <s v="AD"/>
    <d v="2020-02-20T00:00:00"/>
    <n v="22020002021"/>
    <s v="2020 10 2312 213"/>
    <n v="326.7"/>
    <x v="519"/>
    <s v="INSTALACION Y SUMINISTRO DE DOS TOMAS DE TV PARA EL CPM RONDILLA"/>
    <s v="220"/>
    <s v="VALLADOLID"/>
    <s v="VALLADOLID"/>
    <x v="6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3"/>
  </r>
  <r>
    <n v="220199000701"/>
    <s v="AD"/>
    <d v="2020-01-02T00:00:00"/>
    <n v="22020000925"/>
    <s v="2020 10 2412 22700"/>
    <n v="4784.33"/>
    <x v="488"/>
    <s v="CONTRATO DE LIMPIEZA DEL CENTRO DE FORMACION JACINTO BENAVENTE P. M. TURISMO VALLADOLID 2019-2020"/>
    <s v="220"/>
    <s v="LOGROÑO"/>
    <s v="LA RIOJA"/>
    <x v="0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700"/>
  </r>
  <r>
    <n v="220199000702"/>
    <s v="AD"/>
    <d v="2020-01-02T00:00:00"/>
    <n v="22020000926"/>
    <s v="2020 10 2412 22700"/>
    <n v="3588.24"/>
    <x v="488"/>
    <s v="CONTRATO DE LIMPIEZA DEL CENTRO DE FORMACION JACINTO BENAVENTE P.M. PINTURA DECORATIVA II 2019-2020"/>
    <s v="220"/>
    <s v="LOGROÑO"/>
    <s v="LA RIOJA"/>
    <x v="0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700"/>
  </r>
  <r>
    <n v="220200002167"/>
    <s v="AD"/>
    <d v="2020-02-20T00:00:00"/>
    <n v="22020002018"/>
    <s v="2020 10 2312 22199"/>
    <n v="65.260000000000005"/>
    <x v="520"/>
    <s v="RELOJES DE PARED , 7 UNIDADES  PARA LAS SALAS DE ACTIVIDADES DEL CPM ZONA ESTE- INICITIVAS SOCIALES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2"/>
    <s v="22199"/>
  </r>
  <r>
    <n v="220200009195"/>
    <s v="D"/>
    <d v="2020-03-25T00:00:00"/>
    <n v="22020001346"/>
    <s v="2020 10 2312 212"/>
    <n v="321.72000000000003"/>
    <x v="58"/>
    <s v="MANTENIMIENTO SUMINISTROS ELÉCTRICOS - CENTROS CPM  DELICIAS, SAN JUAN Y PUENTE COLGANTEY C. OCUPACIONAL- DURACION 1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0997"/>
    <s v="AD"/>
    <d v="2020-02-06T00:00:00"/>
    <n v="22020001323"/>
    <s v="2020 10 2312 22199"/>
    <n v="132"/>
    <x v="69"/>
    <s v="120 PERCHAS DE MADERA PARA EL CPM RONDILLA"/>
    <s v="22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2"/>
    <s v="22199"/>
  </r>
  <r>
    <n v="220200000415"/>
    <s v="AD"/>
    <d v="2020-02-03T00:00:00"/>
    <n v="22020000982"/>
    <s v="2020 10 2311 215"/>
    <n v="1250"/>
    <x v="518"/>
    <s v="CTTO SUMINISTRO Y SERVICIO REPARACION DE PRODUCTOS DE APOYO A LAS PERSONAS USUARIAS DE SAD HASTA JUNIO 2020"/>
    <s v="220"/>
    <s v="VALLADOLID"/>
    <s v="VALLADOLID"/>
    <x v="2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1"/>
    <s v="215"/>
  </r>
  <r>
    <n v="220200000416"/>
    <s v="AD"/>
    <d v="2020-02-03T00:00:00"/>
    <n v="22020000992"/>
    <s v="2020 10 2311 22199"/>
    <n v="550"/>
    <x v="518"/>
    <s v="REAJUSTE CTTO SUMINISTRO Y SERVICIO REPARACION DE PRODUCTOS DE APOYO A LAS PERSONAS USUARIAS DE SAD HASTA JUNIO 2020"/>
    <s v="220"/>
    <s v="VALLADOLID"/>
    <s v="VALLADOLID"/>
    <x v="2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199"/>
  </r>
  <r>
    <n v="220200000417"/>
    <s v="AD"/>
    <d v="2020-02-03T00:00:00"/>
    <n v="22020001016"/>
    <s v="2020 10 2311 625"/>
    <n v="3330"/>
    <x v="518"/>
    <s v="REAJUSTE CTTO SUMINISTRO Y SERVICIO REPARACION DE PRODUCTOS DE APOYO A LAS PERSONAS USUARIAS DE SAD HASTA JUNIO 2020"/>
    <s v="220"/>
    <s v="VALLADOLID"/>
    <s v="VALLADOLID"/>
    <x v="2"/>
    <s v="PrAbier - Procedimiento Abierto"/>
    <s v="MultiC - MultiCriterio"/>
    <x v="0"/>
    <x v="0"/>
    <s v="6"/>
    <s v="6. Inversiones reales"/>
    <s v="10"/>
    <x v="6"/>
    <s v="2311"/>
    <s v="2311. Intervención social"/>
    <s v="62"/>
    <s v="625"/>
  </r>
  <r>
    <n v="220200002221"/>
    <s v="AD"/>
    <d v="2020-02-24T00:00:00"/>
    <n v="22020001759"/>
    <s v="2020 10 2312 212"/>
    <n v="17405.97"/>
    <x v="521"/>
    <s v="REPARACION CUBIERTA DEL CPM ZONA SUR"/>
    <s v="220"/>
    <s v="VALLADOLID"/>
    <s v="VALLADOLID"/>
    <x v="3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2"/>
  </r>
  <r>
    <n v="220200002251"/>
    <s v="AD"/>
    <d v="2020-02-24T00:00:00"/>
    <n v="22020002095"/>
    <s v="2020 10 2312 212"/>
    <n v="194.69"/>
    <x v="83"/>
    <s v="PINTURA , DISOLVENTE, BARNIZ PARA EL CPM DELICIAS- DURACION 1 DIA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2"/>
  </r>
  <r>
    <n v="220200002252"/>
    <s v="AD"/>
    <d v="2020-02-24T00:00:00"/>
    <n v="22020002094"/>
    <s v="2020 10 2312 216"/>
    <n v="127.53"/>
    <x v="399"/>
    <s v="MONITOR LED SAMSUNG PARA EL AULA DE INFORMATICA DEL CPM HUERTA DEL REY- DURACION 1 DIA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6"/>
  </r>
  <r>
    <n v="220200002254"/>
    <s v="AD"/>
    <d v="2020-02-24T00:00:00"/>
    <n v="22020002092"/>
    <s v="2020 10 2313 22699"/>
    <n v="1499.99"/>
    <x v="31"/>
    <s v="PATROCINIO CAMPAÑA -JUGUETE SOLIDARIO- SENSIBILIZAR A MENORES DE VALLAD.S/SITUAC.POBREZA DE OTROS MENORES DE LA CIUDAD"/>
    <s v="220"/>
    <s v="VALLADOLID"/>
    <s v="VALLADOLID"/>
    <x v="1"/>
    <s v="AdDirec - Adjudicación Directa"/>
    <s v="SinC - Sin Criterio"/>
    <x v="1"/>
    <x v="0"/>
    <s v="2"/>
    <s v="2. Gastos corrientes en bienes y servicios"/>
    <s v="10"/>
    <x v="6"/>
    <s v="2313"/>
    <s v="2313. Dirección del área de servicios sociales"/>
    <s v="22"/>
    <s v="22699"/>
  </r>
  <r>
    <n v="220200002255"/>
    <s v="AD"/>
    <d v="2020-02-24T00:00:00"/>
    <n v="22020002093"/>
    <s v="2020 10 2312 213"/>
    <n v="47.03"/>
    <x v="522"/>
    <s v="REPARACION RESISTENCIA TERMO DEL CPM PTE, COLGANTE- DURACION 1 DIA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3"/>
  </r>
  <r>
    <n v="220200002239"/>
    <s v="D"/>
    <d v="2020-02-24T00:00:00"/>
    <n v="22020000908"/>
    <s v="2020 10 2412 213"/>
    <n v="893"/>
    <x v="59"/>
    <s v="PROPUESTA DE GASTO FOTOCOPIADORA 2020 PROGRAMA MIXTO VALLADOLID CUIDA III"/>
    <s v="300"/>
    <s v="VALLADOLID"/>
    <s v="VALLADOLID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1"/>
    <s v="213"/>
  </r>
  <r>
    <n v="220200002260"/>
    <s v="AD"/>
    <d v="2020-02-24T00:00:00"/>
    <n v="22020002056"/>
    <s v="2020 10 2312 22699"/>
    <n v="2806.84"/>
    <x v="523"/>
    <s v="CAMISETAS, GORRAS Y PAÑOLETAS PARA LAS ACTIVIDADES DE YOGA, TAICHI, MARCHA A PIE.. DE LOS CPM- DURACION 1 DIA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2"/>
    <s v="22699"/>
  </r>
  <r>
    <n v="220200002261"/>
    <s v="AD"/>
    <d v="2020-02-24T00:00:00"/>
    <n v="22020002058"/>
    <s v="2020 10 2312 22199"/>
    <n v="319.44"/>
    <x v="222"/>
    <s v="POSTES SEPARADORES, 4 UNIDADES PARA EL E.MAYORES PARQUESOL- DURACION 1 DIA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2"/>
    <s v="22199"/>
  </r>
  <r>
    <n v="220200002262"/>
    <s v="AD"/>
    <d v="2020-02-24T00:00:00"/>
    <n v="22020001959"/>
    <s v="2020 10 2311 22199"/>
    <n v="618.99"/>
    <x v="26"/>
    <s v="REPOSICION DESTRUCTORAS DE DOCUMENTACION SENSIBLE PARA CEAS Y SERVICIOS CENTRALES DE INTERV.SOCIAL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2"/>
    <s v="22199"/>
  </r>
  <r>
    <n v="220200001870"/>
    <s v="D"/>
    <d v="2020-02-17T00:00:00"/>
    <n v="22020000900"/>
    <s v="2020 10 2311 213"/>
    <n v="800"/>
    <x v="59"/>
    <s v="ALQUILER Y MANTENIMIENTO DE EQUIPOS IMPRESION Y FOTOCOP.COMEDOR SOCIAL DE 8 FEB 20 A 7 FEB 21"/>
    <s v="300"/>
    <s v="VALLADOLID"/>
    <s v="VALLADOLID"/>
    <x v="2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1"/>
    <s v="213"/>
  </r>
  <r>
    <n v="220200003098"/>
    <s v="AD"/>
    <d v="2020-03-03T00:00:00"/>
    <n v="22020001449"/>
    <s v="2020 10 2412 22102"/>
    <n v="618.64"/>
    <x v="50"/>
    <s v="CONTRATO SUMINISTRO GAS NATURAL CFE JACINTO BENAVENTE PARA EL AÑO 2020 Y HASTA SEPTIEMBRE 2021"/>
    <s v="220"/>
    <s v="BARCELONA"/>
    <s v="BARCELONA"/>
    <x v="2"/>
    <s v="PrAbier - Procedimiento Abierto"/>
    <s v="UniC - Único Criterio"/>
    <x v="0"/>
    <x v="0"/>
    <s v="2"/>
    <s v="2. Gastos corrientes en bienes y servicios"/>
    <s v="10"/>
    <x v="6"/>
    <s v="2412"/>
    <s v="2412. Formación para el empleo"/>
    <s v="22"/>
    <s v="22102"/>
  </r>
  <r>
    <n v="220200003083"/>
    <s v="AD/"/>
    <d v="2020-03-03T00:00:00"/>
    <n v="22020001453"/>
    <s v="2020 10 2412 22102"/>
    <n v="-618.64"/>
    <x v="50"/>
    <s v="CONTRATO SUMINISTRO GAS NATURAL CFE JACINTO BENAVENTE PARA EL AÑO 2020 Y HASTA SEPTIEMBRE DE 2021."/>
    <s v="220"/>
    <s v="BARCELONA"/>
    <s v="BARCELONA"/>
    <x v="2"/>
    <s v="PrAbier - Procedimiento Abierto"/>
    <s v="UniC - Único Criterio"/>
    <x v="0"/>
    <x v="0"/>
    <s v="2"/>
    <s v="2. Gastos corrientes en bienes y servicios"/>
    <s v="10"/>
    <x v="6"/>
    <s v="2412"/>
    <s v="2412. Formación para el empleo"/>
    <s v="22"/>
    <s v="22102"/>
  </r>
  <r>
    <n v="220190058277"/>
    <s v="AD"/>
    <d v="2020-03-18T00:00:00"/>
    <n v="22019007572"/>
    <s v="2020 10 2312 632"/>
    <n v="774.82"/>
    <x v="124"/>
    <s v="CONTROL CALIDAD DEL SOMBREAMIENTO ( PERSIANAS GRADUABLES) EN CARPINTERIA DE FACHADA DEL CPM JOSE LUIS MOSQUERA"/>
    <s v="220"/>
    <s v="ZARATÁN"/>
    <s v="VALLADOLID"/>
    <x v="0"/>
    <s v="PrAbier - Procedimiento Abierto"/>
    <s v="MultiC - MultiCriterio"/>
    <x v="0"/>
    <x v="0"/>
    <s v="6"/>
    <s v="6. Inversiones reales"/>
    <s v="10"/>
    <x v="6"/>
    <s v="2312"/>
    <s v="2312. Iniciativas sociales"/>
    <s v="63"/>
    <s v="632"/>
  </r>
  <r>
    <n v="220200001998"/>
    <s v="AD"/>
    <d v="2020-02-18T00:00:00"/>
    <n v="22020001657"/>
    <s v="2020 10 2412 22100"/>
    <n v="750"/>
    <x v="18"/>
    <s v="AJUSTE CONTRATO SUMINISTRO ELECTRICO PARA EL CENTRO DE FORMACION DE EMPLEO JACINTO BENAVENTE 2020."/>
    <s v="220"/>
    <s v="BILBAO"/>
    <s v="BILBAO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100"/>
  </r>
  <r>
    <n v="220200002590"/>
    <s v="AD"/>
    <d v="2020-02-27T00:00:00"/>
    <n v="22020002053"/>
    <s v="2020 10 2311 22199"/>
    <n v="1051.49"/>
    <x v="84"/>
    <s v="Suministro e instalación de stores polyscreen 155x145 en CEAS Centro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2"/>
    <s v="22199"/>
  </r>
  <r>
    <n v="220200002598"/>
    <s v="AD"/>
    <d v="2020-02-27T00:00:00"/>
    <n v="22020001918"/>
    <s v="2020 10 2412 22699"/>
    <n v="2800"/>
    <x v="70"/>
    <s v="MATERIAL SANITARIO PARALA REALIZACIÓN DE LOS CURSOS DEL CENTRO DE FORMACION PARA EL EMPLEO EN  2020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2"/>
    <s v="22699"/>
  </r>
  <r>
    <n v="220199000018"/>
    <s v="AD"/>
    <d v="2020-01-02T00:00:00"/>
    <n v="22020000543"/>
    <s v="2020 10 2312 213"/>
    <n v="648"/>
    <x v="34"/>
    <s v="FOTOCOPIADORAS SERVICIO INICIATIVAS SOCIALES. CPMS MUNICIPALES+FOTOCOPIA SAN BENITO ENERO-FEB 2020"/>
    <s v="220"/>
    <s v="ALCOBENDAS"/>
    <s v="MADRID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1"/>
    <s v="213"/>
  </r>
  <r>
    <n v="220190058564"/>
    <s v="AD"/>
    <d v="2020-03-18T00:00:00"/>
    <n v="22019007931"/>
    <s v="2020 10 2312 623"/>
    <n v="613.12"/>
    <x v="124"/>
    <s v="CONTROL Y CALIDAD DE LA CLIMATIZACION DEL CPM JOSE LUIS MOSQUERA Y RIO ESGUEVA"/>
    <s v="220"/>
    <s v="ZARATÁN"/>
    <s v="VALLADOLID"/>
    <x v="0"/>
    <s v="PrAbier - Procedimiento Abierto"/>
    <s v="MultiC - MultiCriterio"/>
    <x v="0"/>
    <x v="0"/>
    <s v="6"/>
    <s v="6. Inversiones reales"/>
    <s v="10"/>
    <x v="6"/>
    <s v="2312"/>
    <s v="2312. Iniciativas sociales"/>
    <s v="62"/>
    <s v="623"/>
  </r>
  <r>
    <n v="220200003073"/>
    <s v="AD"/>
    <d v="2020-03-03T00:00:00"/>
    <n v="22020002040"/>
    <s v="2020 10 2412 22103"/>
    <n v="803.42"/>
    <x v="3"/>
    <s v="GASOLEO PARA VEHICULOS DEL JACINTO BENAVENTE EN 2020"/>
    <s v="220"/>
    <s v="MADRID"/>
    <s v="MADRID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103"/>
  </r>
  <r>
    <n v="220199000712"/>
    <s v="AD"/>
    <d v="2020-01-02T00:00:00"/>
    <n v="22020001102"/>
    <s v="2020 10 2311 22700"/>
    <n v="2392.2800000000002"/>
    <x v="495"/>
    <s v="SERVICIO DE LIMPIEZA PARA COMEDOR SOCIAL AÑO 2020"/>
    <s v="220"/>
    <s v="BURGOS"/>
    <s v="BURGOS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700"/>
  </r>
  <r>
    <n v="220189000531"/>
    <s v="AD"/>
    <d v="2020-01-02T00:00:00"/>
    <n v="22020000075"/>
    <s v="2020 10 2412 22103"/>
    <n v="550"/>
    <x v="14"/>
    <s v="CONTRATO SUMINISTRO GASOLINA PARA MAQUINARIA JARDINERIA Y CONSER.ESPACIO NATURALES-CENTRO FORM PARA EL EMPLEO 2019-2020"/>
    <s v="220"/>
    <s v="MADRID"/>
    <s v="MADRID"/>
    <x v="2"/>
    <s v="PrAbier - Procedimiento Abierto"/>
    <s v="UniC - Único Criterio"/>
    <x v="0"/>
    <x v="0"/>
    <s v="2"/>
    <s v="2. Gastos corrientes en bienes y servicios"/>
    <s v="10"/>
    <x v="6"/>
    <s v="2412"/>
    <s v="2412. Formación para el empleo"/>
    <s v="22"/>
    <s v="22103"/>
  </r>
  <r>
    <n v="220200003941"/>
    <s v="D"/>
    <d v="2020-03-05T00:00:00"/>
    <n v="22020001529"/>
    <s v="2020 10 2412 212"/>
    <n v="1203.31"/>
    <x v="69"/>
    <s v="SUMINISTRO MATERIAL DIVERSO PARA EL CENTRO DE FORMACION PARA EL EMPLEO ( SIN PROYECTO)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412"/>
    <s v="2412. Formación para el empleo"/>
    <s v="21"/>
    <s v="212"/>
  </r>
  <r>
    <n v="220199000029"/>
    <s v="AD"/>
    <d v="2020-01-02T00:00:00"/>
    <n v="22020000554"/>
    <s v="2020 10 2412 213"/>
    <n v="548.76"/>
    <x v="34"/>
    <s v="INFORME PRESTACION SERVICIO FOTOCOPIADO JACINTO BENAVENTE ENERO-FEBRERO 2020"/>
    <s v="220"/>
    <s v="ALCOBENDAS"/>
    <s v="MADRID"/>
    <x v="0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1"/>
    <s v="213"/>
  </r>
  <r>
    <n v="220200002240"/>
    <s v="D"/>
    <d v="2020-02-24T00:00:00"/>
    <n v="22020000909"/>
    <s v="2020 10 2412 213"/>
    <n v="504"/>
    <x v="59"/>
    <s v="PROPUESTA DE GASTO FOTOCOPIADORA 2020 PROGRAMA MIXTO TURISMO VALLADOLID"/>
    <s v="300"/>
    <s v="VALLADOLID"/>
    <s v="VALLADOLID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1"/>
    <s v="213"/>
  </r>
  <r>
    <n v="220200003928"/>
    <s v="D"/>
    <d v="2020-03-05T00:00:00"/>
    <n v="22020001533"/>
    <s v="2020 10 2412 214"/>
    <n v="30.13"/>
    <x v="524"/>
    <s v="DIAGNOSIS: VEHÍCULO FORD TRANSIT 0394 CCX - NO ABRE BIEN EL MANDO DEL CENTRO DE FORMACION PARA EL EMPLEO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412"/>
    <s v="2412. Formación para el empleo"/>
    <s v="21"/>
    <s v="214"/>
  </r>
  <r>
    <n v="220200006992"/>
    <s v="AD/"/>
    <d v="2020-03-18T00:00:00"/>
    <n v="22020000988"/>
    <s v="2020 10 2412 22100"/>
    <n v="-750"/>
    <x v="18"/>
    <s v="AJUSTE SUMINISTRO ELECTRICIDAD PARA EL CENTRO DE FORMACION PARA EMPLEO DURANTE 2020."/>
    <s v="220"/>
    <s v="BILBAO"/>
    <s v="BILBAO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100"/>
  </r>
  <r>
    <n v="220200002238"/>
    <s v="D"/>
    <d v="2020-02-24T00:00:00"/>
    <n v="22020000907"/>
    <s v="2020 10 2412 213"/>
    <n v="485"/>
    <x v="59"/>
    <s v="PROPUESTA GASTO FOTOCOPIADORA 2020 SIN PROYECTO"/>
    <s v="300"/>
    <s v="VALLADOLID"/>
    <s v="VALLADOLID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1"/>
    <s v="213"/>
  </r>
  <r>
    <n v="220199000159"/>
    <s v="AD"/>
    <d v="2020-01-02T00:00:00"/>
    <n v="22020000610"/>
    <s v="2020 10 2311 22706"/>
    <n v="6050"/>
    <x v="525"/>
    <s v="CTTO DE ASESORAMIENTO DE DCHO DE FAMILIA Y LEY DE 2ª OPORTUNIDAD 2020-2021 HASTA ABRIL 2022"/>
    <s v="220"/>
    <s v="VALLADOLID"/>
    <s v="VALLADOLID"/>
    <x v="0"/>
    <s v="PrNegSP - Procedimiento Negociado Sin Publicidad"/>
    <s v="SinC - Sin Criterio"/>
    <x v="3"/>
    <x v="0"/>
    <s v="2"/>
    <s v="2. Gastos corrientes en bienes y servicios"/>
    <s v="10"/>
    <x v="6"/>
    <s v="2311"/>
    <s v="2311. Intervención social"/>
    <s v="22"/>
    <s v="22706"/>
  </r>
  <r>
    <n v="220200003939"/>
    <s v="D"/>
    <d v="2020-03-05T00:00:00"/>
    <n v="22020001536"/>
    <s v="2020 10 2412 22199"/>
    <n v="1270.33"/>
    <x v="69"/>
    <s v="SUMINISTRO DE MATERIAL - PROGRAMA MIXTO FORMAC.Y EMPLEO  PARQUES Y JARDINES - NºEXP.47/0001/2019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412"/>
    <s v="2412. Formación para el empleo"/>
    <s v="22"/>
    <s v="22199"/>
  </r>
  <r>
    <n v="220200008901"/>
    <s v="AD"/>
    <d v="2020-03-20T00:00:00"/>
    <n v="22020002518"/>
    <s v="2020 10 2316 22616"/>
    <n v="400"/>
    <x v="113"/>
    <s v="ACTUACION CONCLUSIONES CONGRESO MIGRACIONES HUMANAS Y REFUGIO. 29 DE FEBRERO 2020 EN UNIV.DE VALLADOLID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6"/>
    <s v="2316. Mediación comunitaria"/>
    <s v="22"/>
    <s v="22616"/>
  </r>
  <r>
    <n v="220200003873"/>
    <s v="D"/>
    <d v="2020-03-05T00:00:00"/>
    <n v="22020001346"/>
    <s v="2020 10 2312 212"/>
    <n v="81.680000000000007"/>
    <x v="58"/>
    <s v="MANTENIMIENTO, REPARACIONES LAMPARA PH GENIE 14W/865 / TASA ECORAEE (20) // CPM RONDILLA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2928"/>
    <s v="AD"/>
    <d v="2020-03-02T00:00:00"/>
    <n v="22020001582"/>
    <s v="2020 10 2312 22001"/>
    <n v="30962.75"/>
    <x v="31"/>
    <s v="91 SUSCRIPCIONES DE EL NORTE E CASTILLA PARA TODOS LOS CPM DURANTE 2020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2"/>
    <s v="22001"/>
  </r>
  <r>
    <n v="220199000713"/>
    <s v="AD"/>
    <d v="2020-01-02T00:00:00"/>
    <n v="22020001103"/>
    <s v="2020 10 2311 22700"/>
    <n v="4896.76"/>
    <x v="495"/>
    <s v="SERVICIO DE LIMPIEZA PARA CAI AÑO 2020"/>
    <s v="220"/>
    <s v="BURGOS"/>
    <s v="BURGOS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2"/>
    <s v="22700"/>
  </r>
  <r>
    <n v="220200003075"/>
    <s v="AD"/>
    <d v="2020-03-03T00:00:00"/>
    <n v="22020002081"/>
    <s v="2020 10 2311 212"/>
    <n v="511.23"/>
    <x v="526"/>
    <s v="MODIFICACION INST.GAS EXISTENTE Y SUSTITUCION DE REGULADOR EN VIVIENDA VINOS DE RUEDA22, 3ºM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1"/>
    <s v="212"/>
  </r>
  <r>
    <n v="220200003076"/>
    <s v="AD"/>
    <d v="2020-03-03T00:00:00"/>
    <n v="22020002083"/>
    <s v="2020 10 2311 212"/>
    <n v="48.04"/>
    <x v="527"/>
    <s v="REPARACION DE CALDERA BAXIROCA EN VIVIENDA PASEO ARCO DE LADRILLO 75,1ºD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1"/>
    <s v="212"/>
  </r>
  <r>
    <n v="220200003077"/>
    <s v="AD"/>
    <d v="2020-03-03T00:00:00"/>
    <n v="22020002084"/>
    <s v="2020 10 2311 212"/>
    <n v="74.959999999999994"/>
    <x v="527"/>
    <s v="SUSTITUCION TERMOSTATO DE AMBIENTE + DESPLAZAMIENTO + MANO DE OBRA VIVIENDA PSO.ARCO LADRILLO-75,1ºD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1"/>
    <s v="212"/>
  </r>
  <r>
    <n v="220200003078"/>
    <s v="AD"/>
    <d v="2020-03-03T00:00:00"/>
    <n v="22020002105"/>
    <s v="2020 10 2311 213"/>
    <n v="1599.68"/>
    <x v="68"/>
    <s v="MANTENIMIENTO DE SISTEMAS DE SEGURIDAD Y VIDEO VIGILANCIA DE LOS CENTROS DEPENDIENTES DE INTERV.SOCIAL DURANTE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1"/>
    <s v="213"/>
  </r>
  <r>
    <n v="220200003072"/>
    <s v="AD"/>
    <d v="2020-03-03T00:00:00"/>
    <n v="22020002032"/>
    <s v="2020 10 2412 22200"/>
    <n v="428.73"/>
    <x v="105"/>
    <s v="PRORROGA CONTRATO TELECOMUNICACIONES C. JACINTO BENAVENTE HASTA JUNIO DE 2020"/>
    <s v="220"/>
    <s v="MADRID"/>
    <s v="MADRID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200"/>
  </r>
  <r>
    <n v="220200003072"/>
    <s v="AD"/>
    <d v="2020-03-03T00:00:00"/>
    <n v="22020002033"/>
    <s v="2020 10 2412 22200"/>
    <n v="428.68"/>
    <x v="105"/>
    <s v="PRORROGA CONTRATO TELECOMUNICACIONES C. JACINTO BENAVENTE HASTA JUNIO DE 2020"/>
    <s v="220"/>
    <s v="MADRID"/>
    <s v="MADRID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200"/>
  </r>
  <r>
    <n v="220190058280"/>
    <s v="AD"/>
    <d v="2020-03-18T00:00:00"/>
    <n v="22019007702"/>
    <s v="2020 10 2312 632"/>
    <n v="460.8"/>
    <x v="129"/>
    <s v="COORD.SEGURIDAD Y SALUD DE LOS LOTES 1 Y 2 DE LA REFORMA Y ADECUACION DEL CPM DELICIAS Y SU JARDIN"/>
    <s v="220"/>
    <s v="MADRID"/>
    <s v="MADRID"/>
    <x v="0"/>
    <s v="PrAbier - Procedimiento Abierto"/>
    <s v="MultiC - MultiCriterio"/>
    <x v="0"/>
    <x v="0"/>
    <s v="6"/>
    <s v="6. Inversiones reales"/>
    <s v="10"/>
    <x v="6"/>
    <s v="2312"/>
    <s v="2312. Iniciativas sociales"/>
    <s v="63"/>
    <s v="632"/>
  </r>
  <r>
    <n v="220200003931"/>
    <s v="D"/>
    <d v="2020-03-05T00:00:00"/>
    <n v="22020001536"/>
    <s v="2020 10 2412 22199"/>
    <n v="6.61"/>
    <x v="126"/>
    <s v="TE BATERIA H-H-M PVC COL.EL.1&quot;&quot; PROFES (4 UNIDADES)PARA EL CENTRO DE FORMACION PARA EL EMPLEO- CURSO DE JARDINES- DURACIO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412"/>
    <s v="2412. Formación para el empleo"/>
    <s v="22"/>
    <s v="22199"/>
  </r>
  <r>
    <n v="220200003097"/>
    <s v="AD"/>
    <d v="2020-03-03T00:00:00"/>
    <n v="22020002164"/>
    <s v="2020 10 2312 22799"/>
    <n v="13264.15"/>
    <x v="528"/>
    <s v="MANTENIMIENTO JARDIN DEL CPM RONDILLA Y DELICIAS  DURANTE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2"/>
    <s v="22799"/>
  </r>
  <r>
    <n v="220200003945"/>
    <s v="D"/>
    <d v="2020-03-05T00:00:00"/>
    <n v="22020001537"/>
    <s v="2020 10 2412 22199"/>
    <n v="14.16"/>
    <x v="69"/>
    <s v="SUMINISTRO CABLE USB 2.0 MICRO (PROG.MIXTO FORMAC.Y EMPLE. VALLADOLID CUIDA III EXP.47/0014/2019 )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412"/>
    <s v="2412. Formación para el empleo"/>
    <s v="22"/>
    <s v="22199"/>
  </r>
  <r>
    <n v="220190058133"/>
    <s v="AD"/>
    <d v="2020-03-18T00:00:00"/>
    <n v="22019007234"/>
    <s v="2020 10 2312 622"/>
    <n v="412.65"/>
    <x v="124"/>
    <s v="CONTROL CALIDAD DE LA RENOVACION VENTANAS DEL LOTE 2 DEL CPM RIO ESGUEVA"/>
    <s v="220"/>
    <s v="ZARATÁN"/>
    <s v="VALLADOLID"/>
    <x v="0"/>
    <s v="PrAbier - Procedimiento Abierto"/>
    <s v="MultiC - MultiCriterio"/>
    <x v="0"/>
    <x v="0"/>
    <s v="6"/>
    <s v="6. Inversiones reales"/>
    <s v="10"/>
    <x v="6"/>
    <s v="2312"/>
    <s v="2312. Iniciativas sociales"/>
    <s v="62"/>
    <s v="622"/>
  </r>
  <r>
    <n v="220200008930"/>
    <s v="AD"/>
    <d v="2020-03-21T00:00:00"/>
    <n v="22020001749"/>
    <s v="2020 10 2316 22799"/>
    <n v="2400"/>
    <x v="529"/>
    <s v="TALLERES PARA LA PREVENCIÓN DE LA INTOLERANCIA Y DELITOS DE ODIO. ALUMNADO DE CENTROS DE LA ESO E INSTITUTOS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6"/>
    <s v="2316. Mediación comunitaria"/>
    <s v="22"/>
    <s v="22799"/>
  </r>
  <r>
    <n v="220200005240"/>
    <s v="ADO"/>
    <d v="2020-03-10T00:00:00"/>
    <n v="22020002421"/>
    <s v="2020 05 4301 203"/>
    <n v="65.88"/>
    <x v="34"/>
    <s v="Alquiler 01/10/2019 - 31/10/2019 // MODEL JPA10733 // AYTO DE VALLADOLID, CASA CONSISTORIAL, TORREON IZQUIERDO"/>
    <s v="240"/>
    <s v="ALCOBENDAS"/>
    <s v="MADRID"/>
    <x v="0"/>
    <s v="PrAbier - Procedimiento Abierto"/>
    <s v="MultiC - MultiCriterio"/>
    <x v="0"/>
    <x v="0"/>
    <s v="2"/>
    <s v="2. Gastos corrientes en bienes y servicios"/>
    <s v="05"/>
    <x v="4"/>
    <s v="4301"/>
    <s v="4301. Dirección del área de innovación"/>
    <s v="20"/>
    <s v="203"/>
  </r>
  <r>
    <n v="220200009298"/>
    <s v="D"/>
    <d v="2020-03-25T00:00:00"/>
    <n v="22020001537"/>
    <s v="2020 10 2412 22199"/>
    <n v="6.06"/>
    <x v="69"/>
    <s v="CUELGA FACIL PARA EL  - CURSOS DE VALLADOLID CUIDA III DEL  CENTRO DE FORMACIÓN JACINTO BENAVENTE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412"/>
    <s v="2412. Formación para el empleo"/>
    <s v="22"/>
    <s v="22199"/>
  </r>
  <r>
    <n v="220200003947"/>
    <s v="D"/>
    <d v="2020-03-05T00:00:00"/>
    <n v="22020001538"/>
    <s v="2020 10 2412 22199"/>
    <n v="222.36"/>
    <x v="69"/>
    <s v="MATERIALES PARA EL PROG.MIXTO FORMAC.Y EMPLE. CURSO TURISMO/ EXP.47/0014/2019 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412"/>
    <s v="2412. Formación para el empleo"/>
    <s v="22"/>
    <s v="22199"/>
  </r>
  <r>
    <n v="220200009304"/>
    <s v="D"/>
    <d v="2020-03-25T00:00:00"/>
    <n v="22020001538"/>
    <s v="2020 10 2412 22199"/>
    <n v="29.45"/>
    <x v="69"/>
    <s v="MATERIAL  PARA EL CURSO DE TURISMO DEL CENTRO DE FORMACION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412"/>
    <s v="2412. Formación para el empleo"/>
    <s v="22"/>
    <s v="22199"/>
  </r>
  <r>
    <n v="220199000788"/>
    <s v="AD"/>
    <d v="2020-01-02T00:00:00"/>
    <n v="22020000971"/>
    <s v="2020 10 2412 213"/>
    <n v="557.70000000000005"/>
    <x v="68"/>
    <s v="CONTRATO MENOR MANTENIMIENTO DE ALARMA CENTRO DE FORMACION DE EMPLEO JACINTO BENAVENTE 2020.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1"/>
    <s v="213"/>
  </r>
  <r>
    <n v="220199000789"/>
    <s v="AD"/>
    <d v="2020-01-02T00:00:00"/>
    <n v="22020000972"/>
    <s v="2020 10 2412 213"/>
    <n v="250.62"/>
    <x v="68"/>
    <s v="CONTRATO MENOR MANTENIMIENTO DE ALARMA CENTRO DE FORMACION DE EMPLEO JACINTO BENAVENTE 2020.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1"/>
    <s v="213"/>
  </r>
  <r>
    <n v="220199000791"/>
    <s v="AD"/>
    <d v="2020-01-02T00:00:00"/>
    <n v="22020000974"/>
    <s v="2020 10 2412 213"/>
    <n v="204.72"/>
    <x v="68"/>
    <s v="CONTRATO MENOR MANTENIMIENTO DE ALARMA CENTRO DE FORMACION DE EMPLEO JACINTO BENAVENTE 2020.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1"/>
    <s v="213"/>
  </r>
  <r>
    <n v="220199000790"/>
    <s v="AD"/>
    <d v="2020-01-02T00:00:00"/>
    <n v="22020000973"/>
    <s v="2020 10 2412 213"/>
    <n v="187.98"/>
    <x v="68"/>
    <s v="CONTRATO MENOR MANTENIMIENTO DE ALARMA CENTRO DE FORMACION DE EMPLEO JACINTO BENAVENTE 2020.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1"/>
    <s v="213"/>
  </r>
  <r>
    <n v="220199000787"/>
    <s v="AD"/>
    <d v="2020-01-02T00:00:00"/>
    <n v="22020000970"/>
    <s v="2020 10 2412 213"/>
    <n v="27.3"/>
    <x v="68"/>
    <s v="CONTRATO MENOR MANTENIMIENTO DE ALARMAS DEL CENTRO FORMACION DE EMPLEO JACINTO BENAVENTE 2020.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1"/>
    <s v="213"/>
  </r>
  <r>
    <n v="220199000017"/>
    <s v="AD"/>
    <d v="2020-01-02T00:00:00"/>
    <n v="22020000542"/>
    <s v="2020 10 2312 213"/>
    <n v="367"/>
    <x v="34"/>
    <s v="FOTOCOPIADORAS S. INICIATIVAS SOCIALES. CPMS TRANSFERIDOS. ENEFRO-FEBRERO 2020"/>
    <s v="220"/>
    <s v="ALCOBENDAS"/>
    <s v="MADRID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1"/>
    <s v="213"/>
  </r>
  <r>
    <n v="220200003837"/>
    <s v="AD"/>
    <d v="2020-03-04T00:00:00"/>
    <n v="22020002210"/>
    <s v="2020 10 2312 22615"/>
    <n v="376.3"/>
    <x v="209"/>
    <s v="DOMINIO, ALOJAMIENTO Y ACTUALIZACIONES DE CONTENIDOS DE LA WEB Valladolidsindrogas.net DURANTE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2"/>
    <s v="22615"/>
  </r>
  <r>
    <n v="220200003072"/>
    <s v="AD"/>
    <d v="2020-03-03T00:00:00"/>
    <n v="22020002034"/>
    <s v="2020 10 2412 22200"/>
    <n v="54.83"/>
    <x v="105"/>
    <s v="PRORROGA CONTRATO TELECOMUNICACIONES C. JACINTO BENAVENTE HASTA JUNIO DE 2020"/>
    <s v="220"/>
    <s v="MADRID"/>
    <s v="MADRID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200"/>
  </r>
  <r>
    <n v="220200003072"/>
    <s v="AD"/>
    <d v="2020-03-03T00:00:00"/>
    <n v="22020002035"/>
    <s v="2020 10 2412 22200"/>
    <n v="321.47000000000003"/>
    <x v="105"/>
    <s v="PRORROGA CONTRATO TELECOMUNICACIONES C. JACINTO BENAVENTE HASTA JUNIO DE 2020"/>
    <s v="220"/>
    <s v="MADRID"/>
    <s v="MADRID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200"/>
  </r>
  <r>
    <n v="220200002241"/>
    <s v="D"/>
    <d v="2020-02-24T00:00:00"/>
    <n v="22020000910"/>
    <s v="2020 10 2412 213"/>
    <n v="378"/>
    <x v="59"/>
    <s v="PROPUESTA DE GASTO FOTOCOPIADORA 2020 PROGRAMA MIXTO PINTURA DECORATIVA II"/>
    <s v="300"/>
    <s v="VALLADOLID"/>
    <s v="VALLADOLID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1"/>
    <s v="213"/>
  </r>
  <r>
    <n v="220199000019"/>
    <s v="AD"/>
    <d v="2020-01-02T00:00:00"/>
    <n v="22020000544"/>
    <s v="2020 10 2313 213"/>
    <n v="321.36"/>
    <x v="34"/>
    <s v="PRORROGA SERV.INTEGRAL DE FOTOCOPIADO- SECRETARIA EJECUTIVA Y CONCEJALIA-DIRECCION AREA SERVICIOS SOCIALES-2020"/>
    <s v="220"/>
    <s v="ALCOBENDAS"/>
    <s v="MADRID"/>
    <x v="0"/>
    <s v="PrAbier - Procedimiento Abierto"/>
    <s v="MultiC - MultiCriterio"/>
    <x v="0"/>
    <x v="0"/>
    <s v="2"/>
    <s v="2. Gastos corrientes en bienes y servicios"/>
    <s v="10"/>
    <x v="6"/>
    <s v="2313"/>
    <s v="2313. Dirección del área de servicios sociales"/>
    <s v="21"/>
    <s v="213"/>
  </r>
  <r>
    <n v="220200007683"/>
    <s v="D"/>
    <d v="2020-03-19T00:00:00"/>
    <n v="22020001539"/>
    <s v="2020 10 2412 22199"/>
    <n v="200.84"/>
    <x v="66"/>
    <s v="PLACA FEINSTRATOS SK/ PLACA YESO3- CENTRO FORMACIÓN JACINTO BENAVENTE, PARA PRACTICAS  CURSO DE PINTURA-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412"/>
    <s v="2412. Formación para el empleo"/>
    <s v="22"/>
    <s v="22199"/>
  </r>
  <r>
    <n v="220200003816"/>
    <s v="AD"/>
    <d v="2020-03-04T00:00:00"/>
    <n v="22020002146"/>
    <s v="2020 10 2311 213"/>
    <n v="84.4"/>
    <x v="34"/>
    <s v="ALQUILER DE FOTOCOPIADORAS DE CEAS/SERVICIOS CENTRALES/COMEDOR DE NOVIEMBRE 2019 A ENERO 2020"/>
    <s v="220"/>
    <s v="ALCOBENDAS"/>
    <s v="MADRID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1"/>
    <s v="213"/>
  </r>
  <r>
    <n v="220190053914"/>
    <s v="AD"/>
    <d v="2020-03-18T00:00:00"/>
    <n v="22019006889"/>
    <s v="2020 10 2311 632"/>
    <n v="338.4"/>
    <x v="124"/>
    <s v="CONTROL DE CALIDAD EN LAS OBRAS DE REFORMA DE LA VIVIENDA .Pº CAUCE 75F,1ºD"/>
    <s v="220"/>
    <s v="ZARATÁN"/>
    <s v="VALLADOLID"/>
    <x v="0"/>
    <s v="PrAbier - Procedimiento Abierto"/>
    <s v="MultiC - MultiCriterio"/>
    <x v="0"/>
    <x v="0"/>
    <s v="6"/>
    <s v="6. Inversiones reales"/>
    <s v="10"/>
    <x v="6"/>
    <s v="2311"/>
    <s v="2311. Intervención social"/>
    <s v="63"/>
    <s v="632"/>
  </r>
  <r>
    <n v="220200003816"/>
    <s v="AD"/>
    <d v="2020-03-04T00:00:00"/>
    <n v="22020002147"/>
    <s v="2020 10 2311 213"/>
    <n v="2773.68"/>
    <x v="34"/>
    <s v="ALQUILER DE FOTOCOPIADORAS DE CEAS/SERVICIOS CENTRALES/COMEDOR DE NOVIEMBRE 2019 A ENERO 2020"/>
    <s v="220"/>
    <s v="ALCOBENDAS"/>
    <s v="MADRID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1"/>
    <s v="213"/>
  </r>
  <r>
    <n v="220200004238"/>
    <s v="AD"/>
    <d v="2020-03-06T00:00:00"/>
    <n v="22020002368"/>
    <s v="2020 10 2313 22799"/>
    <n v="6000"/>
    <x v="263"/>
    <s v="PROYECTO PILOTO PARA ELABORAR PLAN ACTUACION TRANSVERSAL EN BARRIOS DE DELICIAS Y PAJARILLOS-2 MESES Y MEDIO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3"/>
    <s v="2313. Dirección del área de servicios sociales"/>
    <s v="22"/>
    <s v="22799"/>
  </r>
  <r>
    <n v="220200003925"/>
    <s v="D"/>
    <d v="2020-03-05T00:00:00"/>
    <n v="22020001539"/>
    <s v="2020 10 2412 22199"/>
    <n v="2118.6999999999998"/>
    <x v="69"/>
    <s v="SUMINISTRO MKATERIAL RODILLERA PROFESIONAL CON GEL KAPITALPROG.MIXTO FORM.Y EMPL. CURSO PINT.DECORATIVA II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412"/>
    <s v="2412. Formación para el empleo"/>
    <s v="22"/>
    <s v="22199"/>
  </r>
  <r>
    <n v="220200003943"/>
    <s v="D"/>
    <d v="2020-03-05T00:00:00"/>
    <n v="22020001539"/>
    <s v="2020 10 2412 22199"/>
    <n v="441.14"/>
    <x v="69"/>
    <s v="PROG.MIXTO FORMAC.Y EMPLE. CURSO PINTURA DECORATIVA EXP.47/0013/2019 ) SUMINISTRO MATERIAL 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412"/>
    <s v="2412. Formación para el empleo"/>
    <s v="22"/>
    <s v="22199"/>
  </r>
  <r>
    <n v="220200009300"/>
    <s v="D"/>
    <d v="2020-03-25T00:00:00"/>
    <n v="22020001539"/>
    <s v="2020 10 2412 22199"/>
    <n v="171.42"/>
    <x v="69"/>
    <s v="MATERIAL PARA EL CURSO DE PINTURA DECORATIVA II DEL CENTRO DE FORMACIÓN JACINTO BENAVENTE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412"/>
    <s v="2412. Formación para el empleo"/>
    <s v="22"/>
    <s v="22199"/>
  </r>
  <r>
    <n v="220200009302"/>
    <s v="D"/>
    <d v="2020-03-25T00:00:00"/>
    <n v="22020001540"/>
    <s v="2020 10 2412 22199"/>
    <n v="372.92"/>
    <x v="69"/>
    <s v="MATERIAL PARA EL CENTRO DE FORMACION PARA EL EMPLEO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412"/>
    <s v="2412. Formación para el empleo"/>
    <s v="22"/>
    <s v="22199"/>
  </r>
  <r>
    <n v="220200001098"/>
    <s v="AD"/>
    <d v="2020-02-10T00:00:00"/>
    <n v="22020001449"/>
    <s v="2020 10 2412 22102"/>
    <n v="300"/>
    <x v="50"/>
    <s v="CONTRATO SUMINISTRO GAS NATURAL CFE JACINTO BENAVENTE PARA EL AÑO 2020 Y HASTA SEPTIEMBRE DE 2021."/>
    <s v="220"/>
    <s v="BARCELONA"/>
    <s v="BARCELONA"/>
    <x v="2"/>
    <s v="PrAbier - Procedimiento Abierto"/>
    <s v="UniC - Único Criterio"/>
    <x v="0"/>
    <x v="0"/>
    <s v="2"/>
    <s v="2. Gastos corrientes en bienes y servicios"/>
    <s v="10"/>
    <x v="6"/>
    <s v="2412"/>
    <s v="2412. Formación para el empleo"/>
    <s v="22"/>
    <s v="22102"/>
  </r>
  <r>
    <n v="220199000753"/>
    <s v="AD"/>
    <d v="2020-01-02T00:00:00"/>
    <n v="22020001007"/>
    <s v="2020 10 2412 22100"/>
    <n v="300"/>
    <x v="18"/>
    <s v="CONTRATO DE SUMINISTRO DE ENERGIA ELECTRICA CENTRO DE FORMACIÓN DE EMPLEO JACINTO BENAVENTE  2020"/>
    <s v="220"/>
    <s v="BILBAO"/>
    <s v="BILBAO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100"/>
  </r>
  <r>
    <n v="220200004247"/>
    <s v="AD"/>
    <d v="2020-03-06T00:00:00"/>
    <n v="22020002017"/>
    <s v="2020 10 2312 213"/>
    <n v="2176.79"/>
    <x v="320"/>
    <s v="SUMINISTRO E INSTALACION DE MEGAFONIA PARA EL CPM RONDILLA"/>
    <s v="220"/>
    <s v="VALLADOLID"/>
    <s v="VALLADOLID"/>
    <x v="6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3"/>
  </r>
  <r>
    <n v="220200004249"/>
    <s v="AD"/>
    <d v="2020-03-06T00:00:00"/>
    <n v="22020002430"/>
    <s v="2020 10 2412 214"/>
    <n v="196.72"/>
    <x v="530"/>
    <s v="REPARACION DE MODULO DE CIERRE DE LA FUGONETA 0394CCX DEL CENTRO DE FORMACION PARA ELEMPLEO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412"/>
    <s v="2412. Formación para el empleo"/>
    <s v="21"/>
    <s v="214"/>
  </r>
  <r>
    <n v="220200003879"/>
    <s v="D"/>
    <d v="2020-03-05T00:00:00"/>
    <n v="22020001346"/>
    <s v="2020 10 2312 212"/>
    <n v="35.479999999999997"/>
    <x v="58"/>
    <s v="MANTENIMIENTO, REPARACIONES PULSADOR LEGRAND GRIS  PLEXO / TUBO FLU / TASA ECORAEE - CPM DELICIAS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4260"/>
    <s v="AD"/>
    <d v="2020-03-06T00:00:00"/>
    <n v="22020002371"/>
    <s v="2020 10 2311 22799"/>
    <n v="4000"/>
    <x v="263"/>
    <s v="SERVICIO DE CANGUROS PARA ACTIVIDADES DE COLECTIVOS EN EL AREA DE SERVICIOS SOCIALES Y MEDIACION COMUNITARIA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2"/>
    <s v="22799"/>
  </r>
  <r>
    <n v="220200005681"/>
    <s v="AD"/>
    <d v="2020-03-11T00:00:00"/>
    <n v="22020002432"/>
    <s v="2020 10 2312 22199"/>
    <n v="136.13"/>
    <x v="227"/>
    <s v="PLANOS FOTOLUMINISCENTES &quot;&quot;UD. ESTA AQUI&quot;&quot; DEL CPM SAN JUAN- DURACION 1 DIA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2"/>
    <s v="22199"/>
  </r>
  <r>
    <n v="220200005682"/>
    <s v="AD"/>
    <d v="2020-03-11T00:00:00"/>
    <n v="22020002433"/>
    <s v="2020 10 2312 212"/>
    <n v="229.97"/>
    <x v="91"/>
    <s v="PROTECTORES SUELO PARA EL CPM HUERTA DEL REY- DURACION 1 DIA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2"/>
  </r>
  <r>
    <n v="220200005685"/>
    <s v="AD"/>
    <d v="2020-03-11T00:00:00"/>
    <n v="22020002472"/>
    <s v="2020 10 2311 213"/>
    <n v="78.239999999999995"/>
    <x v="512"/>
    <s v="REPARACION DE TERMO DE LECHE EN ALBERGUE MUNICIPAL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1"/>
    <s v="213"/>
  </r>
  <r>
    <n v="220200005688"/>
    <s v="AD"/>
    <d v="2020-03-11T00:00:00"/>
    <n v="22020002447"/>
    <s v="2020 10 2311 22799"/>
    <n v="5800"/>
    <x v="531"/>
    <s v="CONCERTAR PLAZAS EN CENTRO DE DIA PARA PERSONAS CON DISCAPACIDAD POR ENFERMEDAD MENTAL GRAVE COMPLEMENTARIA EPAP.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2"/>
    <s v="22799"/>
  </r>
  <r>
    <n v="220200003882"/>
    <s v="D"/>
    <d v="2020-03-05T00:00:00"/>
    <n v="22020001347"/>
    <s v="2020 10 2312 212"/>
    <n v="261.77"/>
    <x v="58"/>
    <s v="MANTENIMIENTO, SUMINISTRO DE MATERIAL ELECTRICO // DESTINO: CPM FRAY LUIS DE LEON - CPM RONDILLA 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3073"/>
    <s v="AD"/>
    <d v="2020-03-03T00:00:00"/>
    <n v="22020002043"/>
    <s v="2020 10 2412 22103"/>
    <n v="700.47"/>
    <x v="3"/>
    <s v="GASOLEO PARA VEHICULOS DEL JACINTO BENAVENTE EN 2020"/>
    <s v="220"/>
    <s v="MADRID"/>
    <s v="MADRID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103"/>
  </r>
  <r>
    <n v="220200004239"/>
    <s v="AD"/>
    <d v="2020-03-06T00:00:00"/>
    <n v="22020002367"/>
    <s v="2020 10 2313 213"/>
    <n v="334.36"/>
    <x v="34"/>
    <s v="REAJUSTE FACTURACION (NOV Y DIC EN ENERO) FOTOCOPIADORAS SECRETARIA EJECUTIVA Y CONCEJALIA DEL AREA  SERVICIOS SOCIALES"/>
    <s v="220"/>
    <s v="ALCOBENDAS"/>
    <s v="MADRID"/>
    <x v="0"/>
    <s v="PrAbier - Procedimiento Abierto"/>
    <s v="MultiC - MultiCriterio"/>
    <x v="0"/>
    <x v="0"/>
    <s v="2"/>
    <s v="2. Gastos corrientes en bienes y servicios"/>
    <s v="10"/>
    <x v="6"/>
    <s v="2313"/>
    <s v="2313. Dirección del área de servicios sociales"/>
    <s v="21"/>
    <s v="213"/>
  </r>
  <r>
    <n v="220200010389"/>
    <s v="D"/>
    <d v="2020-03-30T00:00:00"/>
    <n v="22020001347"/>
    <s v="2020 10 2312 212"/>
    <n v="106.42"/>
    <x v="58"/>
    <s v="MANTENIMIENTO, REPARACIONES PLACA BA TICINO/ CONMUTADOR TICINO/ PLACA BA TICINO - CPM JOSE LUIS MOSQUER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3073"/>
    <s v="AD"/>
    <d v="2020-03-03T00:00:00"/>
    <n v="22020002041"/>
    <s v="2020 10 2412 22103"/>
    <n v="602.6"/>
    <x v="3"/>
    <s v="GASOLEO PARA VEHICULOS DEL JACINTO BENAVENTE EN 2020"/>
    <s v="220"/>
    <s v="MADRID"/>
    <s v="MADRID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103"/>
  </r>
  <r>
    <n v="220200003882"/>
    <s v="D"/>
    <d v="2020-03-05T00:00:00"/>
    <n v="22020001346"/>
    <s v="2020 10 2312 212"/>
    <n v="15.8"/>
    <x v="58"/>
    <s v="MANTENIMIENTO, SUMINISTRO DE MATERIAL ELECTRICO // DESTINO: CPM FRAY LUIS DE LEON - CPM RONDILLA 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3863"/>
    <s v="D"/>
    <d v="2020-03-05T00:00:00"/>
    <n v="22020001346"/>
    <s v="2020 10 2312 212"/>
    <n v="233.59"/>
    <x v="118"/>
    <s v="C.P.M. LA VICTORIA -MANTENIMIENTO,  SUMINISTRO Y COLOCACION DE PERFILES DE ALUMINIO CON CEPILLO- DURACION 1 DIA"/>
    <s v="300"/>
    <s v="ZARATAN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3073"/>
    <s v="AD"/>
    <d v="2020-03-03T00:00:00"/>
    <n v="22020002042"/>
    <s v="2020 10 2412 22103"/>
    <n v="39.39"/>
    <x v="3"/>
    <s v="GASOLEO PARA VEHICULOS DEL JACINTO BENAVENTE EN 2020"/>
    <s v="220"/>
    <s v="MADRID"/>
    <s v="MADRID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2"/>
    <s v="22103"/>
  </r>
  <r>
    <n v="220200008873"/>
    <s v="AD"/>
    <d v="2020-03-20T00:00:00"/>
    <n v="22020002754"/>
    <s v="2020 10 2312 22699"/>
    <n v="43.72"/>
    <x v="25"/>
    <s v="DIPTICOS DE LA PRIMAVERA. 3500 UNIDADES PARA EL SERVICIO DE I. SOCIALES- CPM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2"/>
    <s v="22699"/>
  </r>
  <r>
    <n v="220200008874"/>
    <s v="AD"/>
    <d v="2020-03-20T00:00:00"/>
    <n v="22020002755"/>
    <s v="2020 10 2312 22199"/>
    <n v="349.23"/>
    <x v="394"/>
    <s v="VINILOS PARA EL COM VICTORIA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2"/>
    <s v="22199"/>
  </r>
  <r>
    <n v="220200005241"/>
    <s v="ADO"/>
    <d v="2020-03-10T00:00:00"/>
    <n v="22020002423"/>
    <s v="2020 05 4301 203"/>
    <n v="6.35"/>
    <x v="34"/>
    <s v="COPIAS B&amp;W AND COLOUR 01/10/2019-31/10/2019 // MODEL JPA10733 // CASA CONSISTORIAL: TORREÓN IZQUIERDO"/>
    <s v="240"/>
    <s v="ALCOBENDAS"/>
    <s v="MADRID"/>
    <x v="0"/>
    <s v="PrAbier - Procedimiento Abierto"/>
    <s v="MultiC - MultiCriterio"/>
    <x v="0"/>
    <x v="0"/>
    <s v="2"/>
    <s v="2. Gastos corrientes en bienes y servicios"/>
    <s v="05"/>
    <x v="4"/>
    <s v="4301"/>
    <s v="4301. Dirección del área de innovación"/>
    <s v="20"/>
    <s v="203"/>
  </r>
  <r>
    <n v="220200005242"/>
    <s v="ADO"/>
    <d v="2020-03-10T00:00:00"/>
    <n v="22020002425"/>
    <s v="2020 05 4301 203"/>
    <n v="100.44"/>
    <x v="34"/>
    <s v="COPIAS B&amp;N Y COLOR 01/11/2019-31/01/2020 // MODEL JPA10733 // CASA CONSISTORIAL, TORREÓN IZQUIERDO"/>
    <s v="240"/>
    <s v="ALCOBENDAS"/>
    <s v="MADRID"/>
    <x v="0"/>
    <s v="PrAbier - Procedimiento Abierto"/>
    <s v="MultiC - MultiCriterio"/>
    <x v="0"/>
    <x v="0"/>
    <s v="2"/>
    <s v="2. Gastos corrientes en bienes y servicios"/>
    <s v="05"/>
    <x v="4"/>
    <s v="4301"/>
    <s v="4301. Dirección del área de innovación"/>
    <s v="20"/>
    <s v="203"/>
  </r>
  <r>
    <n v="220200005243"/>
    <s v="ADO"/>
    <d v="2020-03-10T00:00:00"/>
    <n v="22020002426"/>
    <s v="2020 05 4301 203"/>
    <n v="197.65"/>
    <x v="34"/>
    <s v="Alquiler 01/11/2019 - 31/01/2020 // MODEL JPA10733 // CASA CONSISTORIAL, TORREON IZQUIERDO"/>
    <s v="240"/>
    <s v="ALCOBENDAS"/>
    <s v="MADRID"/>
    <x v="0"/>
    <s v="PrAbier - Procedimiento Abierto"/>
    <s v="MultiC - MultiCriterio"/>
    <x v="0"/>
    <x v="0"/>
    <s v="2"/>
    <s v="2. Gastos corrientes en bienes y servicios"/>
    <s v="05"/>
    <x v="4"/>
    <s v="4301"/>
    <s v="4301. Dirección del área de innovación"/>
    <s v="20"/>
    <s v="203"/>
  </r>
  <r>
    <n v="220199000315"/>
    <s v="AD"/>
    <d v="2020-01-02T00:00:00"/>
    <n v="22020002133"/>
    <s v="2020 11 4315 22102"/>
    <n v="1910"/>
    <x v="50"/>
    <s v="CONTRATO SUMINISTRO GAS NATURAL OMIC - ENERO A DICIEMBRE 2020 Y ENERO A 30 SEPTIEMBRE 2021 -EXPTE. SE 10/2019"/>
    <s v="220"/>
    <s v="BARCELONA"/>
    <s v="BARCELONA"/>
    <x v="2"/>
    <s v="PrAbier - Procedimiento Abierto"/>
    <s v="UniC - Único Criterio"/>
    <x v="0"/>
    <x v="0"/>
    <s v="2"/>
    <s v="2. Gastos corrientes en bienes y servicios"/>
    <s v="11"/>
    <x v="10"/>
    <s v="4315"/>
    <s v="4315. Actuaciones en materia de consumo"/>
    <s v="22"/>
    <s v="22102"/>
  </r>
  <r>
    <n v="220200008904"/>
    <s v="AD"/>
    <d v="2020-03-20T00:00:00"/>
    <n v="22020002496"/>
    <s v="2020 10 2311 22799"/>
    <n v="720.1"/>
    <x v="528"/>
    <s v="MANTENIMIENTO DE ZONAS VERDES Y JARDINESEN CAI / COMEDOR SOCIAL DURANTE AÑO 2020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2"/>
    <s v="22799"/>
  </r>
  <r>
    <n v="220200008906"/>
    <s v="AD"/>
    <d v="2020-03-20T00:00:00"/>
    <n v="22020002491"/>
    <s v="2020 10 2311 213"/>
    <n v="188.3"/>
    <x v="532"/>
    <s v="PLACA DE COCINA DE GAS TEKA EN ALOJAMIENTO PROVISIONAL EN CALLE SALUD 15, 2ºDERECHA"/>
    <s v="220"/>
    <s v="ZARATAN"/>
    <s v="VALLADOLID"/>
    <x v="2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1"/>
    <s v="213"/>
  </r>
  <r>
    <n v="220200008908"/>
    <s v="AD"/>
    <d v="2020-03-20T00:00:00"/>
    <n v="22020002479"/>
    <s v="2020 10 2312 22699"/>
    <n v="38.840000000000003"/>
    <x v="280"/>
    <s v="TRASLADO DOCUMENTACION DEL CENTRO INTEGRADO DE SERVICIOS A LADEPENDECIA A SAN BENITO- INICIATIVAS SOCIALES-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2"/>
    <s v="22699"/>
  </r>
  <r>
    <n v="220200009195"/>
    <s v="D"/>
    <d v="2020-03-25T00:00:00"/>
    <n v="22020001347"/>
    <s v="2020 10 2312 212"/>
    <n v="4.46"/>
    <x v="58"/>
    <s v="MANTENIMIENTO SUMINISTROS ELÉCTRICOS - CENTROS CPM  DELICIAS, SAN JUAN Y PUENTE COLGANTEY C. OCUPACIONAL- DURACION 1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3869"/>
    <s v="D"/>
    <d v="2020-03-05T00:00:00"/>
    <n v="22020001347"/>
    <s v="2020 10 2312 212"/>
    <n v="27.44"/>
    <x v="66"/>
    <s v="MANTENIMIENTO, MATERIAL VARIO CONSTRUCCION, CANALONES,  PARA EL CPM RIO ESGUEVA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190058565"/>
    <s v="AD"/>
    <d v="2020-03-18T00:00:00"/>
    <n v="22019007933"/>
    <s v="2020 10 2312 623"/>
    <n v="113.31"/>
    <x v="129"/>
    <s v="COORD. SEGURIDAD Y SALUD DE LA OBRA DE CLIMATIZACION DEL CPM  JOSE LUIS MOSQUERA Y RIO ESGUEVA"/>
    <s v="220"/>
    <s v="MADRID"/>
    <s v="MADRID"/>
    <x v="0"/>
    <s v="PrAbier - Procedimiento Abierto"/>
    <s v="MultiC - MultiCriterio"/>
    <x v="0"/>
    <x v="0"/>
    <s v="6"/>
    <s v="6. Inversiones reales"/>
    <s v="10"/>
    <x v="6"/>
    <s v="2312"/>
    <s v="2312. Iniciativas sociales"/>
    <s v="62"/>
    <s v="623"/>
  </r>
  <r>
    <n v="220199000200"/>
    <s v="AD"/>
    <d v="2020-01-02T00:00:00"/>
    <n v="22020002411"/>
    <s v="2020 11 4315 22700"/>
    <n v="4234.3900000000003"/>
    <x v="290"/>
    <s v="PRORROGA CONTRATO LIMPIEZA DEPENDENCIAS OMIC AÑO 2020 - EXPTE.19/2018 - LOTE 3"/>
    <s v="220"/>
    <s v="LLANERA"/>
    <s v="ASTURIAS"/>
    <x v="0"/>
    <s v="PrAbier - Procedimiento Abierto"/>
    <s v="MultiC - MultiCriterio"/>
    <x v="0"/>
    <x v="0"/>
    <s v="2"/>
    <s v="2. Gastos corrientes en bienes y servicios"/>
    <s v="11"/>
    <x v="10"/>
    <s v="4315"/>
    <s v="4315. Actuaciones en materia de consumo"/>
    <s v="22"/>
    <s v="22700"/>
  </r>
  <r>
    <n v="220199000026"/>
    <s v="AD"/>
    <d v="2020-01-02T00:00:00"/>
    <n v="22020000551"/>
    <s v="2020 10 2311 213"/>
    <n v="63"/>
    <x v="34"/>
    <s v="PRORROGA SERVICIO DE FOTOCOPIADORAS PARA EL COMEDOR SOCIAL 2020"/>
    <s v="220"/>
    <s v="ALCOBENDAS"/>
    <s v="MADRID"/>
    <x v="0"/>
    <s v="PrAbier - Procedimiento Abierto"/>
    <s v="MultiC - MultiCriterio"/>
    <x v="0"/>
    <x v="0"/>
    <s v="2"/>
    <s v="2. Gastos corrientes en bienes y servicios"/>
    <s v="10"/>
    <x v="6"/>
    <s v="2311"/>
    <s v="2311. Intervención social"/>
    <s v="21"/>
    <s v="213"/>
  </r>
  <r>
    <n v="220200009067"/>
    <s v="AD"/>
    <d v="2020-03-23T00:00:00"/>
    <n v="22020002784"/>
    <s v="2020 10 2311 22199"/>
    <n v="421.53"/>
    <x v="91"/>
    <s v="ADQUISICION DE PROTECTORES DE SUELO(CHAIRMAT)PARA SILLAS DE OFICINA CON SUPERFICIE ANTIDESLIZANTE PARA CEAS HUERTA REY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2"/>
    <s v="22199"/>
  </r>
  <r>
    <n v="220190045679"/>
    <s v="AD"/>
    <d v="2020-03-18T00:00:00"/>
    <n v="22019007210"/>
    <s v="2020 10 2312 622"/>
    <n v="98.3"/>
    <x v="124"/>
    <s v="CONTROL CALIDAD DE LA RENOVACION DE CARPINTERIA DEL CPM RIO ESGUEVA, LOTE 1"/>
    <s v="220"/>
    <s v="ZARATÁN"/>
    <s v="VALLADOLID"/>
    <x v="0"/>
    <s v="PrAbier - Procedimiento Abierto"/>
    <s v="MultiC - MultiCriterio"/>
    <x v="0"/>
    <x v="0"/>
    <s v="6"/>
    <s v="6. Inversiones reales"/>
    <s v="10"/>
    <x v="6"/>
    <s v="2312"/>
    <s v="2312. Iniciativas sociales"/>
    <s v="62"/>
    <s v="622"/>
  </r>
  <r>
    <n v="220200007648"/>
    <s v="D"/>
    <d v="2020-03-19T00:00:00"/>
    <n v="22020001347"/>
    <s v="2020 10 2312 212"/>
    <n v="240.04"/>
    <x v="72"/>
    <s v="MANTENIMIENTO, REPARACIONES DEL CPM ZONA SUR-ZONA ESTE Y HUERTA DEL REY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9073"/>
    <s v="AD"/>
    <d v="2020-03-23T00:00:00"/>
    <n v="22020002774"/>
    <s v="2020 10 2311 22199"/>
    <n v="5118.79"/>
    <x v="533"/>
    <s v="COMPRA DE TELEFONOS MOVILES Y CONTRATACION DE SERVICIOS A CAUSA DEL COVID-19"/>
    <s v="220"/>
    <s v="MADRID"/>
    <s v="MADRID"/>
    <x v="6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2"/>
    <s v="22199"/>
  </r>
  <r>
    <n v="220200003911"/>
    <s v="D"/>
    <d v="2020-03-05T00:00:00"/>
    <n v="22020001346"/>
    <s v="2020 10 2312 212"/>
    <n v="1823.63"/>
    <x v="73"/>
    <s v="MANTENIMIENTO, REPARACIONES DE BOMBINES DEL C.P.M. LA VITORIA Y PLETINA  DEL CPM RONDILLA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7650"/>
    <s v="D"/>
    <d v="2020-03-19T00:00:00"/>
    <n v="22020001346"/>
    <s v="2020 10 2312 212"/>
    <n v="46.74"/>
    <x v="73"/>
    <s v="MANTENIMIENTO, REPARACIONES DEL C.P.M. RONDILLA /  BOMBILLO TESA ( TOTAL 2 UNIDADES )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3871"/>
    <s v="D"/>
    <d v="2020-03-05T00:00:00"/>
    <n v="22020001347"/>
    <s v="2020 10 2312 212"/>
    <n v="15.17"/>
    <x v="73"/>
    <s v="CPM PARQUESOL -MANTENIMIENTO, REPARACIONES  PENTAFLON CARTUCHO PENTAGRAS SPT + CERA.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7723"/>
    <s v="D"/>
    <d v="2020-03-19T00:00:00"/>
    <n v="22020001346"/>
    <s v="2020 10 2312 212"/>
    <n v="212.23"/>
    <x v="80"/>
    <s v="MANTENIMIENTO, REPARACIONES, ESCALERA MULTIUSO ALUMINIO / COPIA LLAVE/ RUEDADEL CPM  VITORIA Y RONDILLA- DURACION 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2201"/>
    <s v="AD"/>
    <d v="2020-02-21T00:00:00"/>
    <n v="22020001761"/>
    <s v="2020 10 2312 212"/>
    <n v="67.58"/>
    <x v="129"/>
    <s v="COORD. SEGURIDAD Y SALUD DE LA REPRACION DE LA CUBIERTA DELCPM ZONA SUR"/>
    <s v="220"/>
    <s v="MADRID"/>
    <s v="MADRID"/>
    <x v="0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1"/>
    <s v="212"/>
  </r>
  <r>
    <n v="220200003877"/>
    <s v="D"/>
    <d v="2020-03-05T00:00:00"/>
    <n v="22020001346"/>
    <s v="2020 10 2312 212"/>
    <n v="37.81"/>
    <x v="80"/>
    <s v="MANTENMIENTISUMINISTRO VARIOS C.P.M.: S. JUAN- Z. SUR- HUERTA- DELICIAS-A. REAL- F. L. LEON- LA VICTORIA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3877"/>
    <s v="D"/>
    <d v="2020-03-05T00:00:00"/>
    <n v="22020001347"/>
    <s v="2020 10 2312 212"/>
    <n v="132.41999999999999"/>
    <x v="80"/>
    <s v="MANTENMIENTISUMINISTRO VARIOS C.P.M.: S. JUAN- Z. SUR- HUERTA- DELICIAS-A. REAL- F. L. LEON- LA VICTORIA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6311"/>
    <s v="D"/>
    <d v="2020-03-13T00:00:00"/>
    <n v="22020001801"/>
    <s v="2020 10 2311 212"/>
    <n v="40.14"/>
    <x v="58"/>
    <s v="F-1728. CADIELSA VALLADOLID. SUMINISTRO MATERIAL DE ELECTRICIDAD. DESTINO: CEAS BELEN-PILARICA. DUR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1"/>
    <s v="2311. Intervención social"/>
    <s v="21"/>
    <s v="212"/>
  </r>
  <r>
    <n v="220200007646"/>
    <s v="D"/>
    <d v="2020-03-19T00:00:00"/>
    <n v="22020001347"/>
    <s v="2020 10 2312 212"/>
    <n v="33.01"/>
    <x v="80"/>
    <s v="MANTENIMIENTO SUMINISTROS REPARACIONES  CPM CENTRO C/ FRAY LUIS DE LEON/ CPM Z. ESTE/ HOGAR  CAUCE DE BELÉN- DURAC-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4365"/>
    <s v="D"/>
    <d v="2020-03-09T00:00:00"/>
    <n v="22020001801"/>
    <s v="2020 10 2311 212"/>
    <n v="38.880000000000003"/>
    <x v="58"/>
    <s v="F-538. CADIELSA VALLADOLID, S.L.U. PROYECTOR/TASA ECORAEE/INTERRUPT. COMEDOR  Y ALBERGUE MPAL.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1"/>
    <s v="2311. Intervención social"/>
    <s v="21"/>
    <s v="212"/>
  </r>
  <r>
    <n v="220200010619"/>
    <s v="D"/>
    <d v="2020-03-31T00:00:00"/>
    <n v="22020001801"/>
    <s v="2020 10 2311 212"/>
    <n v="11.5"/>
    <x v="58"/>
    <s v="F-2865. CADIELSA VALLADOLID, S.L.U. TERMOSTATO EFIBAT TERMO ANALOGICO - VIVIENDA C/ MORADAS, 11.D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1"/>
    <s v="2311. Intervención social"/>
    <s v="21"/>
    <s v="212"/>
  </r>
  <r>
    <n v="220200008896"/>
    <s v="AD"/>
    <d v="2020-03-20T00:00:00"/>
    <n v="22020002558"/>
    <s v="2020 10 2312 213"/>
    <n v="745.42"/>
    <x v="34"/>
    <s v="GASTO  FOTOCOPIADORAS DE LOS CPM PARA LOS MESES DE NOVIEMBRE DE 2019 A ENERO DE 2020"/>
    <s v="220"/>
    <s v="ALCOBENDAS"/>
    <s v="MADRID"/>
    <x v="2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1"/>
    <s v="213"/>
  </r>
  <r>
    <n v="220200004353"/>
    <s v="D"/>
    <d v="2020-03-09T00:00:00"/>
    <n v="22020001801"/>
    <s v="2020 10 2311 212"/>
    <n v="392.83"/>
    <x v="73"/>
    <s v="F-291. EXCLUSIVAS MAOR, S.L. ALBERGUE MUNICIPAL. BANDEJA ARANIA 1000x400 GRIS.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1"/>
    <s v="2311. Intervención social"/>
    <s v="21"/>
    <s v="212"/>
  </r>
  <r>
    <n v="220200007721"/>
    <s v="D"/>
    <d v="2020-03-19T00:00:00"/>
    <n v="22020001346"/>
    <s v="2020 10 2312 212"/>
    <n v="118.83"/>
    <x v="125"/>
    <s v="MANTENIMIENTO, REPARACIONES AGLOMERADO DM 2440*1220*4 // COLA EUROPANOL 23:6 KG. - CPM LA VICTORIA-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7838"/>
    <s v="D"/>
    <d v="2020-03-19T00:00:00"/>
    <n v="22020001801"/>
    <s v="2020 10 2311 212"/>
    <n v="175.03"/>
    <x v="80"/>
    <s v="F-1744. FERRETERIA ORTIZ.CEAS HUERTA DEL REY: REPOSAPIES ERGO AJUSTABLE (5 UDS). ALBERGE MUNICIPAL: CERRADURA.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1"/>
    <s v="2311. Intervención social"/>
    <s v="21"/>
    <s v="212"/>
  </r>
  <r>
    <n v="220200006277"/>
    <s v="D"/>
    <d v="2020-03-13T00:00:00"/>
    <n v="22020001801"/>
    <s v="2020 10 2311 212"/>
    <n v="3.07"/>
    <x v="81"/>
    <s v="F-1269. GRUPO ELECTRO STOCKS, S.L. BASE 4 TOMAS 3680W 16A-250 CON TTL. PROLONGACION 1.5M.CEAS HUERTA REY.DUR 1 DIA"/>
    <s v="300"/>
    <s v="BARCELONA"/>
    <s v="BARCELONA"/>
    <x v="2"/>
    <s v="PrAbier - Procedimiento Abierto"/>
    <s v="MultiC - MultiCriterio"/>
    <x v="2"/>
    <x v="0"/>
    <s v="2"/>
    <s v="2. Gastos corrientes en bienes y servicios"/>
    <s v="10"/>
    <x v="6"/>
    <s v="2311"/>
    <s v="2311. Intervención social"/>
    <s v="21"/>
    <s v="212"/>
  </r>
  <r>
    <n v="220200007652"/>
    <s v="D"/>
    <d v="2020-03-19T00:00:00"/>
    <n v="22020001346"/>
    <s v="2020 10 2312 212"/>
    <n v="578.21"/>
    <x v="47"/>
    <s v="(MANTENIMIENTO, REPARACIONES DEL CPM RONDILLA Y HUERTA DELREY- DURACION 1 DIA"/>
    <s v="300"/>
    <s v="VALDELAFUENTE"/>
    <s v="LEON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10615"/>
    <s v="D"/>
    <d v="2020-03-31T00:00:00"/>
    <n v="22020001801"/>
    <s v="2020 10 2311 212"/>
    <n v="25.85"/>
    <x v="125"/>
    <s v="F-1664. MARINO DE LA FUENTE, S.A. CERRADURA FALLEBA HÄFELE (2 UNIDADES) CEAS ZONA SUR.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1"/>
    <s v="2311. Intervención social"/>
    <s v="21"/>
    <s v="212"/>
  </r>
  <r>
    <n v="220200004413"/>
    <s v="D"/>
    <d v="2020-03-09T00:00:00"/>
    <n v="22020001801"/>
    <s v="2020 10 2311 212"/>
    <n v="41.45"/>
    <x v="126"/>
    <s v="F-914. SANE-RIEGO, S.A. DESATASCADOR LIQUIDO/ENLACE TUBO/ SIFON CURVO.VIVIENDA SOCIAL EN C/ ORION.DUR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1"/>
    <s v="2311. Intervención social"/>
    <s v="21"/>
    <s v="212"/>
  </r>
  <r>
    <n v="220200010617"/>
    <s v="D"/>
    <d v="2020-03-31T00:00:00"/>
    <n v="22020001801"/>
    <s v="2020 10 2311 212"/>
    <n v="83.77"/>
    <x v="47"/>
    <s v="F-2824. SUMINISTROS GARCICHAO, S.L. SUMINISTROS PARA VIVIENDA MUNICIPAL C/ MORADAS, 11. DURACION 1 DIA"/>
    <s v="300"/>
    <s v="VALDELAFUENTE"/>
    <s v="LEON"/>
    <x v="2"/>
    <s v="PrAbier - Procedimiento Abierto"/>
    <s v="MultiC - MultiCriterio"/>
    <x v="2"/>
    <x v="0"/>
    <s v="2"/>
    <s v="2. Gastos corrientes en bienes y servicios"/>
    <s v="10"/>
    <x v="6"/>
    <s v="2311"/>
    <s v="2311. Intervención social"/>
    <s v="21"/>
    <s v="212"/>
  </r>
  <r>
    <n v="220200008895"/>
    <s v="AD"/>
    <d v="2020-03-20T00:00:00"/>
    <n v="22020002557"/>
    <s v="2020 10 2312 213"/>
    <n v="421.99"/>
    <x v="34"/>
    <s v="GASTO DE LAS FOTOCOPIADORAS DE LOS CPM TRANSFERIDOS , MESES DE NOVIEMBRE DE 2019  A ENERO DE 2020"/>
    <s v="220"/>
    <s v="ALCOBENDAS"/>
    <s v="MADRID"/>
    <x v="2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1"/>
    <s v="213"/>
  </r>
  <r>
    <n v="220200004407"/>
    <s v="D"/>
    <d v="2020-03-09T00:00:00"/>
    <n v="22020001801"/>
    <s v="2020 10 2311 212"/>
    <n v="20.78"/>
    <x v="47"/>
    <s v="F-877. SUMINISTROS GARCICHAO. MECANISMO UNIVERSAL ROCA LATIGUILLO FLEX (VIV. PASEO DE ZORRILLA 166 1ºD) DURACION 1 DIA"/>
    <s v="300"/>
    <s v="VALDELAFUENTE"/>
    <s v="LEON"/>
    <x v="2"/>
    <s v="PrAbier - Procedimiento Abierto"/>
    <s v="MultiC - MultiCriterio"/>
    <x v="2"/>
    <x v="0"/>
    <s v="2"/>
    <s v="2. Gastos corrientes en bienes y servicios"/>
    <s v="10"/>
    <x v="6"/>
    <s v="2311"/>
    <s v="2311. Intervención social"/>
    <s v="21"/>
    <s v="212"/>
  </r>
  <r>
    <n v="220200006261"/>
    <s v="D"/>
    <d v="2020-03-13T00:00:00"/>
    <n v="22020001801"/>
    <s v="2020 10 2311 212"/>
    <n v="7.43"/>
    <x v="93"/>
    <s v="F-951. SUMINISTROS INDUSTRIALES SYRESA, S.L. ASA ALUMINIO 1012 NEGRO ( 2 UNIDADES). CEAS SUR-LA RUBIA.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1"/>
    <s v="2311. Intervención social"/>
    <s v="21"/>
    <s v="212"/>
  </r>
  <r>
    <n v="220200004365"/>
    <s v="D"/>
    <d v="2020-03-09T00:00:00"/>
    <n v="22020001802"/>
    <s v="2020 10 2311 212"/>
    <n v="56.64"/>
    <x v="58"/>
    <s v="F-538. CADIELSA VALLADOLID, S.L.U. PROYECTOR/TASA ECORAEE/INTERRUPT. COMEDOR  Y ALBERGUE MPAL.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1"/>
    <s v="2311. Intervención social"/>
    <s v="21"/>
    <s v="212"/>
  </r>
  <r>
    <n v="220200003865"/>
    <s v="D"/>
    <d v="2020-03-05T00:00:00"/>
    <n v="22020001346"/>
    <s v="2020 10 2312 212"/>
    <n v="116.3"/>
    <x v="47"/>
    <s v="MANTENIMIENTO, SUMINISTROS PARA REPARACIONES DEL  - CPM DELICAS, CPM HUERTA DEL REY- DURACION 1 DIA"/>
    <s v="300"/>
    <s v="VALDELAFUENTE"/>
    <s v="LEON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7809"/>
    <s v="D"/>
    <d v="2020-03-19T00:00:00"/>
    <n v="22020001802"/>
    <s v="2020 10 2311 212"/>
    <n v="16.54"/>
    <x v="80"/>
    <s v="F-1743. FERRETERIA ORTIZ VALLADOLID, S.L. CERRADURA ALETAS NGO PEQ. 202212 KEYA. COMEDOR.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1"/>
    <s v="2311. Intervención social"/>
    <s v="21"/>
    <s v="212"/>
  </r>
  <r>
    <n v="220200006317"/>
    <s v="D"/>
    <d v="2020-03-13T00:00:00"/>
    <n v="22020001802"/>
    <s v="2020 10 2311 212"/>
    <n v="36.08"/>
    <x v="47"/>
    <s v="F-1809. SUMINISTROS GARCICHAO, S.L. COLLAK-DESATASCADOR 1 LT ACIDO.COMEDOR SOCIAL. DURACION 1 DIA"/>
    <s v="300"/>
    <s v="VALDELAFUENTE"/>
    <s v="LEON"/>
    <x v="2"/>
    <s v="PrAbier - Procedimiento Abierto"/>
    <s v="MultiC - MultiCriterio"/>
    <x v="2"/>
    <x v="0"/>
    <s v="2"/>
    <s v="2. Gastos corrientes en bienes y servicios"/>
    <s v="10"/>
    <x v="6"/>
    <s v="2311"/>
    <s v="2311. Intervención social"/>
    <s v="21"/>
    <s v="212"/>
  </r>
  <r>
    <n v="220200003915"/>
    <s v="D"/>
    <d v="2020-03-05T00:00:00"/>
    <n v="22020001346"/>
    <s v="2020 10 2312 212"/>
    <n v="92.22"/>
    <x v="47"/>
    <s v="MANTENIMIENTOS, SUMINISTROS, LLAVES, PULSADOR  PARA EL CPM DELICIAS, ROND Y Z. ESTE- DURACION 1 DIA"/>
    <s v="300"/>
    <s v="VALDELAFUENTE"/>
    <s v="LEON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3913"/>
    <s v="D"/>
    <d v="2020-03-05T00:00:00"/>
    <n v="22020001347"/>
    <s v="2020 10 2312 212"/>
    <n v="69.78"/>
    <x v="348"/>
    <s v="MANTENIMIENTO, REPARACIONES GRIFO FREGADERO /SIFON / MONOMANDO GRIFO/ VALVULA DEL CPM RIO ESGUEVA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190053915"/>
    <s v="AD"/>
    <d v="2020-03-18T00:00:00"/>
    <n v="22019006890"/>
    <s v="2020 10 2311 632"/>
    <n v="62.54"/>
    <x v="129"/>
    <s v="COORD.SEGURIDAD Y SALUD EN LAS OBRAS DE REFORMA DE LA VIVIENDA PºCAUCE 75,1ºD"/>
    <s v="220"/>
    <s v="MADRID"/>
    <s v="MADRID"/>
    <x v="0"/>
    <s v="PrAbier - Procedimiento Abierto"/>
    <s v="MultiC - MultiCriterio"/>
    <x v="0"/>
    <x v="0"/>
    <s v="6"/>
    <s v="6. Inversiones reales"/>
    <s v="10"/>
    <x v="6"/>
    <s v="2311"/>
    <s v="2311. Intervención social"/>
    <s v="63"/>
    <s v="632"/>
  </r>
  <r>
    <n v="220200009292"/>
    <s v="D"/>
    <d v="2020-03-25T00:00:00"/>
    <n v="22020001347"/>
    <s v="2020 10 2312 212"/>
    <n v="180.65"/>
    <x v="47"/>
    <s v="MANTENIMIENTO, SUMINISTROS PARA CENTROS CPM  RIO ESGUEVA-PUENTE COLGANTE Y HUERTA Y CENTRO OCUPACIONAL- DURACION 1 DIA"/>
    <s v="300"/>
    <s v="VALDELAFUENTE"/>
    <s v="LEON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7652"/>
    <s v="D"/>
    <d v="2020-03-19T00:00:00"/>
    <n v="22020001347"/>
    <s v="2020 10 2312 212"/>
    <n v="61.35"/>
    <x v="47"/>
    <s v="(MANTENIMIENTO, REPARACIONES DEL CPM RONDILLA Y HUERTA DELREY- DURACION 1 DIA"/>
    <s v="300"/>
    <s v="VALDELAFUENTE"/>
    <s v="LEON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3915"/>
    <s v="D"/>
    <d v="2020-03-05T00:00:00"/>
    <n v="22020001347"/>
    <s v="2020 10 2312 212"/>
    <n v="34.6"/>
    <x v="47"/>
    <s v="MANTENIMIENTOS, SUMINISTROS, LLAVES, PULSADOR  PARA EL CPM DELICIAS, ROND Y Z. ESTE- DURACION 1 DIA"/>
    <s v="300"/>
    <s v="VALDELAFUENTE"/>
    <s v="LEON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9283"/>
    <s v="AD"/>
    <d v="2020-03-25T00:00:00"/>
    <n v="22020002933"/>
    <s v="2020 10 2312 216"/>
    <n v="1663.28"/>
    <x v="399"/>
    <s v="COLCACION DE CABLEADO Y ASISTENCIA TECNICA DE LAS AULAS DE INFORMATICA DEL CPM VICTORIA, HUERTA Y FRAY LUIS- DURACION 1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6"/>
  </r>
  <r>
    <n v="220200009285"/>
    <s v="AD"/>
    <d v="2020-03-25T00:00:00"/>
    <n v="22020002936"/>
    <s v="2020 10 2312 22699"/>
    <n v="111.32"/>
    <x v="534"/>
    <s v="TABLERO DE CORCHO DE 80X100 PARA EL CPM RONDILLA- DURACION 1 DIA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2"/>
    <s v="22699"/>
  </r>
  <r>
    <n v="220200003847"/>
    <s v="AD"/>
    <d v="2020-03-04T00:00:00"/>
    <n v="22020002284"/>
    <s v="2020 10 2412 213"/>
    <n v="240.7"/>
    <x v="34"/>
    <s v="ALQUILER Y COPIAS DEL 01/11/2019 AL 31/01/2020 DEL CENTRO DE FORMACION PARA EL EMPLEO- JACINTO BENAVENTE"/>
    <s v="220"/>
    <s v="ALCOBENDAS"/>
    <s v="MADRID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1"/>
    <s v="213"/>
  </r>
  <r>
    <n v="220190058564"/>
    <s v="AD"/>
    <d v="2020-03-18T00:00:00"/>
    <n v="22019007932"/>
    <s v="2020 10 2312 623"/>
    <n v="45.37"/>
    <x v="124"/>
    <s v="CONTROL Y CALIDAD DE LA CLIMATIZACION DEL CPM JOSE LUIS MOSQUERA Y RIO ESGUEVA"/>
    <s v="220"/>
    <s v="ZARATÁN"/>
    <s v="VALLADOLID"/>
    <x v="0"/>
    <s v="PrAbier - Procedimiento Abierto"/>
    <s v="MultiC - MultiCriterio"/>
    <x v="0"/>
    <x v="0"/>
    <s v="6"/>
    <s v="6. Inversiones reales"/>
    <s v="10"/>
    <x v="6"/>
    <s v="2312"/>
    <s v="2312. Iniciativas sociales"/>
    <s v="62"/>
    <s v="623"/>
  </r>
  <r>
    <n v="220200009292"/>
    <s v="D"/>
    <d v="2020-03-25T00:00:00"/>
    <n v="22020001346"/>
    <s v="2020 10 2312 212"/>
    <n v="55.07"/>
    <x v="47"/>
    <s v="MANTENIMIENTO, SUMINISTROS PARA CENTROS CPM  RIO ESGUEVA-PUENTE COLGANTE Y HUERTA Y CENTRO OCUPACIONAL- DURACION 1 DIA"/>
    <s v="300"/>
    <s v="VALDELAFUENTE"/>
    <s v="LEON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9420"/>
    <s v="AD"/>
    <d v="2020-03-26T00:00:00"/>
    <n v="22020002840"/>
    <s v="2020 10 2311 22799"/>
    <n v="15467.97"/>
    <x v="535"/>
    <s v="CONTRATACION EMPRESA DE SEGURIDAD PARA EL ALBERGUE MUNICIPAL DURANTE MARZO Y ABRIL 2020. COVID19"/>
    <s v="220"/>
    <s v="VALDEMORO"/>
    <s v="MADRID"/>
    <x v="0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2"/>
    <s v="22799"/>
  </r>
  <r>
    <n v="220200003867"/>
    <s v="D"/>
    <d v="2020-03-05T00:00:00"/>
    <n v="22020001346"/>
    <s v="2020 10 2312 212"/>
    <n v="20.45"/>
    <x v="47"/>
    <s v="CPM RONDILLA -MANTENIMIENTO, REPARACION DE  MANETA GERONTOLOGICA TEKA- DURACION 1 DIA"/>
    <s v="300"/>
    <s v="VALDELAFUENTE"/>
    <s v="LEON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4319"/>
    <s v="D"/>
    <d v="2020-03-09T00:00:00"/>
    <n v="22020001346"/>
    <s v="2020 10 2312 212"/>
    <n v="24.1"/>
    <x v="93"/>
    <s v="MANTENIMIENTO, REPARACIONES , MULTIUSO WD40 500ML DOBLE ACCION (3 UNIDADES)-  DEL CPM RONDILLA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3865"/>
    <s v="D"/>
    <d v="2020-03-05T00:00:00"/>
    <n v="22020001347"/>
    <s v="2020 10 2312 212"/>
    <n v="33.03"/>
    <x v="47"/>
    <s v="MANTENIMIENTO, SUMINISTROS PARA REPARACIONES DEL  - CPM DELICAS, CPM HUERTA DEL REY- DURACION 1 DIA"/>
    <s v="300"/>
    <s v="VALDELAFUENTE"/>
    <s v="LEON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1070"/>
    <s v="AD"/>
    <d v="2020-02-10T00:00:00"/>
    <n v="22020001709"/>
    <s v="2020 10 2412 22199"/>
    <n v="107.54"/>
    <x v="271"/>
    <s v="MATERIAL, PLANTAS, SUSTRATO, ETC.. PARA EL CURSO DE PARQUES Y JARDINES DEL C. DE FORMACION PARA EL EMPLEO"/>
    <s v="22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412"/>
    <s v="2412. Formación para el empleo"/>
    <s v="22"/>
    <s v="22199"/>
  </r>
  <r>
    <n v="220200003847"/>
    <s v="AD"/>
    <d v="2020-03-04T00:00:00"/>
    <n v="22020002285"/>
    <s v="2020 10 2412 213"/>
    <n v="240.7"/>
    <x v="34"/>
    <s v="ALQUILER Y COPIAS DEL 01/11/2019 AL 31/01/2020 DEL CENTRO DE FORMACION PARA EL EMPLEO- JACINTO BENAVENTE"/>
    <s v="220"/>
    <s v="ALCOBENDAS"/>
    <s v="MADRID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1"/>
    <s v="213"/>
  </r>
  <r>
    <n v="220200003847"/>
    <s v="AD"/>
    <d v="2020-03-04T00:00:00"/>
    <n v="22020002287"/>
    <s v="2020 10 2412 213"/>
    <n v="240.7"/>
    <x v="34"/>
    <s v="ALQUILER Y COPIAS DEL 01/11/2019 AL 31/01/2020 DEL CENTRO DE FORMACION PARA EL EMPLEO- JACINTO BENAVENTE"/>
    <s v="220"/>
    <s v="ALCOBENDAS"/>
    <s v="MADRID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1"/>
    <s v="213"/>
  </r>
  <r>
    <n v="220200010374"/>
    <s v="AD"/>
    <d v="2020-03-30T00:00:00"/>
    <n v="22020001759"/>
    <s v="2020 10 2312 212"/>
    <n v="1064.8"/>
    <x v="521"/>
    <s v="REPARACIONES DE LAS CORNISAS DE LA CUBIERTA DEL CPM ZONA SUR"/>
    <s v="220"/>
    <s v="VALLADOLID"/>
    <s v="VALLADOLID"/>
    <x v="3"/>
    <s v="AdDirec - Adjudicación Directa"/>
    <s v="SinC - Sin Criterio"/>
    <x v="1"/>
    <x v="0"/>
    <s v="2"/>
    <s v="2. Gastos corrientes en bienes y servicios"/>
    <s v="10"/>
    <x v="6"/>
    <s v="2312"/>
    <s v="2312. Iniciativas sociales"/>
    <s v="21"/>
    <s v="212"/>
  </r>
  <r>
    <n v="220200010375"/>
    <s v="AD"/>
    <d v="2020-03-30T00:00:00"/>
    <n v="22020002916"/>
    <s v="2020 10 2311 22799"/>
    <n v="11777.7"/>
    <x v="487"/>
    <s v="SERVICIO COMPLEMENTARIO DE DESAYUNOS Y MERIENDAS EN ALBERGUE PROVISIONAL DEL 19 DE MARZO AL 30 DE ABRIL 2020. COVID-19"/>
    <s v="220"/>
    <s v="VILLAMURIEL DE CERRATO"/>
    <s v="PALENCIA"/>
    <x v="0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2"/>
    <s v="22799"/>
  </r>
  <r>
    <n v="220190045680"/>
    <s v="AD"/>
    <d v="2020-03-18T00:00:00"/>
    <n v="22019007211"/>
    <s v="2020 10 2312 622"/>
    <n v="18.170000000000002"/>
    <x v="129"/>
    <s v="COORDINACION SEGURIDAD Y SALUD DE LA RENOVACION DE CARPINTERIA EN ACERO INOXIDAABLE DEL CPM RIO ESGUEVA, LOTE I"/>
    <s v="220"/>
    <s v="MADRID"/>
    <s v="MADRID"/>
    <x v="0"/>
    <s v="PrAbier - Procedimiento Abierto"/>
    <s v="MultiC - MultiCriterio"/>
    <x v="0"/>
    <x v="0"/>
    <s v="6"/>
    <s v="6. Inversiones reales"/>
    <s v="10"/>
    <x v="6"/>
    <s v="2312"/>
    <s v="2312. Iniciativas sociales"/>
    <s v="62"/>
    <s v="622"/>
  </r>
  <r>
    <n v="220190058565"/>
    <s v="AD"/>
    <d v="2020-03-18T00:00:00"/>
    <n v="22019007934"/>
    <s v="2020 10 2312 623"/>
    <n v="8.3800000000000008"/>
    <x v="129"/>
    <s v="COORD. SEGURIDAD Y SALUD DE LA OBRA DE CLIMATIZACION DEL CPM  JOSE LUIS MOSQUERA Y RIO ESGUEVA"/>
    <s v="220"/>
    <s v="MADRID"/>
    <s v="MADRID"/>
    <x v="0"/>
    <s v="PrAbier - Procedimiento Abierto"/>
    <s v="MultiC - MultiCriterio"/>
    <x v="0"/>
    <x v="0"/>
    <s v="6"/>
    <s v="6. Inversiones reales"/>
    <s v="10"/>
    <x v="6"/>
    <s v="2312"/>
    <s v="2312. Iniciativas sociales"/>
    <s v="62"/>
    <s v="623"/>
  </r>
  <r>
    <n v="220200003875"/>
    <s v="D"/>
    <d v="2020-03-05T00:00:00"/>
    <n v="22020001347"/>
    <s v="2020 10 2312 212"/>
    <n v="177.63"/>
    <x v="93"/>
    <s v="MANTENIMIENTO, REPARACIONES, CERRADURA P/CRISTAL (2 UNIDADES) DEL CPM ZONA SUR- DURACION 1 DIA"/>
    <s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6"/>
    <s v="2312"/>
    <s v="2312. Iniciativas sociales"/>
    <s v="21"/>
    <s v="212"/>
  </r>
  <r>
    <n v="220200001637"/>
    <s v="AD/"/>
    <d v="2020-02-14T00:00:00"/>
    <n v="22020000612"/>
    <s v="2020 10 2312 22199"/>
    <n v="-550"/>
    <x v="518"/>
    <s v="REAJUSTE PROYECTO CTTO SUMINISTRO Y SERVICIO REPARACION PRODUCTOS APOYO PERSONAS USUARIAS DE SAD HASTA JUNIO 2020"/>
    <s v="220"/>
    <s v="VALLADOLID"/>
    <s v="VALLADOLID"/>
    <x v="2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2"/>
    <s v="22199"/>
  </r>
  <r>
    <n v="220200001636"/>
    <s v="AD/"/>
    <d v="2020-02-14T00:00:00"/>
    <n v="22020000611"/>
    <s v="2020 10 2312 215"/>
    <n v="-1250"/>
    <x v="518"/>
    <s v="REAJUSTE PROYECTO CTTO SUMINISTRO Y SERV. REPARACION PRODUCTOS DE APOYO PERSONAS USUARIAS DE SAD HASTA JUNIO 2020"/>
    <s v="220"/>
    <s v="VALLADOLID"/>
    <s v="VALLADOLID"/>
    <x v="2"/>
    <s v="PrAbier - Procedimiento Abierto"/>
    <s v="MultiC - MultiCriterio"/>
    <x v="0"/>
    <x v="0"/>
    <s v="2"/>
    <s v="2. Gastos corrientes en bienes y servicios"/>
    <s v="10"/>
    <x v="6"/>
    <s v="2312"/>
    <s v="2312. Iniciativas sociales"/>
    <s v="21"/>
    <s v="215"/>
  </r>
  <r>
    <n v="220200003847"/>
    <s v="AD"/>
    <d v="2020-03-04T00:00:00"/>
    <n v="22020002286"/>
    <s v="2020 10 2412 213"/>
    <n v="180.51"/>
    <x v="34"/>
    <s v="ALQUILER Y COPIAS DEL 01/11/2019 AL 31/01/2020 DEL CENTRO DE FORMACION PARA EL EMPLEO- JACINTO BENAVENTE"/>
    <s v="220"/>
    <s v="ALCOBENDAS"/>
    <s v="MADRID"/>
    <x v="2"/>
    <s v="PrAbier - Procedimiento Abierto"/>
    <s v="MultiC - MultiCriterio"/>
    <x v="0"/>
    <x v="0"/>
    <s v="2"/>
    <s v="2. Gastos corrientes en bienes y servicios"/>
    <s v="10"/>
    <x v="6"/>
    <s v="2412"/>
    <s v="2412. Formación para el empleo"/>
    <s v="21"/>
    <s v="213"/>
  </r>
  <r>
    <n v="220200010547"/>
    <s v="AD"/>
    <d v="2020-03-31T00:00:00"/>
    <n v="22020003015"/>
    <s v="2020 10 2311 22199"/>
    <n v="421.61"/>
    <x v="91"/>
    <s v="ADQUISICION DE PROTECTORES DE SUELO(CHAIRMAT)PARA SILLAS DE OFICINA CON SUPERFICIE ANTIDESLIZANTE PARA CEAS HUERTA REY"/>
    <s v="220"/>
    <s v="VALLADOLID"/>
    <s v="VALLADOLID"/>
    <x v="2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2"/>
    <s v="22199"/>
  </r>
  <r>
    <n v="220200010549"/>
    <s v="AD"/>
    <d v="2020-03-31T00:00:00"/>
    <n v="22020003097"/>
    <s v="2020 10 2311 22001"/>
    <n v="2953.6"/>
    <x v="31"/>
    <s v="Periódico Norte de Castilla para los usuarios de catering, modalidad SAD, de 31 de marzo a 30 de abril 2020. COVID-19"/>
    <s v="220"/>
    <s v="VALLADOLID"/>
    <s v="VALLADOLID"/>
    <x v="0"/>
    <s v="AdDirec - Adjudicación Directa"/>
    <s v="SinC - Sin Criterio"/>
    <x v="1"/>
    <x v="0"/>
    <s v="2"/>
    <s v="2. Gastos corrientes en bienes y servicios"/>
    <s v="10"/>
    <x v="6"/>
    <s v="2311"/>
    <s v="2311. Intervención social"/>
    <s v="22"/>
    <s v="22001"/>
  </r>
  <r>
    <n v="220200000419"/>
    <s v="AD/"/>
    <d v="2020-02-03T00:00:00"/>
    <n v="22020001056"/>
    <s v="2020 10 2412 22102"/>
    <n v="-13500"/>
    <x v="50"/>
    <s v="BARRADO DEL CONTRATO SUMINISTRO GAS NATURAL CFE JACINTO BENAVENTE PARA EL 2020 POR DISTRIBUCCON EN PROGRAMAS MIXTOS."/>
    <s v="220"/>
    <s v="BARCELONA"/>
    <s v="BARCELONA"/>
    <x v="2"/>
    <s v="PrAbier - Procedimiento Abierto"/>
    <s v="UniC - Único Criterio"/>
    <x v="0"/>
    <x v="0"/>
    <s v="2"/>
    <s v="2. Gastos corrientes en bienes y servicios"/>
    <s v="10"/>
    <x v="6"/>
    <s v="2412"/>
    <s v="2412. Formación para el empleo"/>
    <s v="22"/>
    <s v="22102"/>
  </r>
  <r>
    <n v="220200001139"/>
    <s v="ADO"/>
    <d v="2020-02-11T00:00:00"/>
    <n v="22020001524"/>
    <s v="2020 11 1621 22700"/>
    <n v="1089"/>
    <x v="495"/>
    <s v="Limpieza de las instalaciones Recinto Ferial, Edificios A y B del 23 al 29 de septiembre, PLAZO EJECUCION UNA SEMANA"/>
    <s v="240"/>
    <s v="BURGOS"/>
    <s v="BURGOS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2"/>
    <s v="22700"/>
  </r>
  <r>
    <n v="220199000185"/>
    <s v="AD"/>
    <d v="2020-01-02T00:00:00"/>
    <n v="22020000701"/>
    <s v="2020 11 1621 22103"/>
    <n v="800000"/>
    <x v="536"/>
    <s v="PRORROGA CONTRATO SUMINSITRO GASOLEO AUTOMOCIÓN PARA VEHICULOS DEL SERVICIO DE LIMPIEZA"/>
    <s v="220"/>
    <s v="MADRID"/>
    <s v="MADRID"/>
    <x v="2"/>
    <s v="PrAbier - Procedimiento Abierto"/>
    <s v="MultiC - MultiCriterio"/>
    <x v="0"/>
    <x v="0"/>
    <s v="2"/>
    <s v="2. Gastos corrientes en bienes y servicios"/>
    <s v="11"/>
    <x v="10"/>
    <s v="1621"/>
    <s v="1621. Servicio de limpieza"/>
    <s v="22"/>
    <s v="22103"/>
  </r>
  <r>
    <n v="220199000697"/>
    <s v="AD"/>
    <d v="2020-01-02T00:00:00"/>
    <n v="22020000921"/>
    <s v="2020 11 1321 22701"/>
    <n v="770000"/>
    <x v="535"/>
    <s v="IMPORTE CONTRATO DE VIGILANCIA, CONTROL Y PROTECCIÓN DE DIVERSAS DEPENDENCIAS MUNICIPALES DEL 1-1-2020 AL 31-12-2021."/>
    <s v="220"/>
    <s v="VALDEMORO"/>
    <s v="MADRID"/>
    <x v="0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701"/>
  </r>
  <r>
    <n v="220199000212"/>
    <s v="AD"/>
    <d v="2020-01-02T00:00:00"/>
    <n v="22020000706"/>
    <s v="2020 11 1621 22700"/>
    <n v="553067.9"/>
    <x v="537"/>
    <s v="CONTRATO SERVICIO MANTENIMIENTO Y LAVADO CONTENEDORES Sº LIMPIEZA EJERCICIOS 2020 Y 2021"/>
    <s v="220"/>
    <s v="MADRID"/>
    <s v="MADRID"/>
    <x v="0"/>
    <s v="PrAbier - Procedimiento Abierto"/>
    <s v="MultiC - MultiCriterio"/>
    <x v="0"/>
    <x v="0"/>
    <s v="2"/>
    <s v="2. Gastos corrientes en bienes y servicios"/>
    <s v="11"/>
    <x v="10"/>
    <s v="1621"/>
    <s v="1621. Servicio de limpieza"/>
    <s v="22"/>
    <s v="22700"/>
  </r>
  <r>
    <n v="220200001140"/>
    <s v="ADO"/>
    <d v="2020-02-11T00:00:00"/>
    <n v="22020001525"/>
    <s v="2020 11 1621 22700"/>
    <n v="198"/>
    <x v="379"/>
    <s v="TRABAJOS DE LIMPIEZA DE FOSA SEPTICA (8/1/20) EN  VESTUARISO LAS MORERAS. PLAZO EJECUCION UN DIA"/>
    <s v="240"/>
    <s v="VALLADOLID (POLIGONO SAN CRISTOBAL)"/>
    <s v="VALLADOL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2"/>
    <s v="22700"/>
  </r>
  <r>
    <n v="220200001141"/>
    <s v="ADO"/>
    <d v="2020-02-11T00:00:00"/>
    <n v="22020001527"/>
    <s v="2020 11 1621 212"/>
    <n v="173.34"/>
    <x v="538"/>
    <s v="REPARACION PUERTA CORREDERA DE ENTRADA PARQUE, PLAZO EJECUCION UN DIA"/>
    <s v="24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2"/>
  </r>
  <r>
    <n v="220200001142"/>
    <s v="ADO"/>
    <d v="2020-02-11T00:00:00"/>
    <n v="22020001528"/>
    <s v="2020 11 1621 212"/>
    <n v="85.91"/>
    <x v="538"/>
    <s v="REPARACION PUERTA PREELEVA ENTRADA TALLER, PLAZO EJECUCION UN DIA"/>
    <s v="24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2"/>
  </r>
  <r>
    <n v="220200001143"/>
    <s v="ADO"/>
    <d v="2020-02-11T00:00:00"/>
    <n v="22020001530"/>
    <s v="2020 11 1621 214"/>
    <n v="676.59"/>
    <x v="539"/>
    <s v="VALVULA REPARACION RECOLECTOR VEHICULO 0848BVS Sº LIMPIEZA, PLAZO EJECUCION UN DIA"/>
    <s v="240"/>
    <s v="LOCHES"/>
    <s v="MADRID"/>
    <x v="2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4"/>
  </r>
  <r>
    <n v="220200001150"/>
    <s v="ADO"/>
    <d v="2020-02-11T00:00:00"/>
    <n v="22020001598"/>
    <s v="2020 11 1631 204"/>
    <n v="272.25"/>
    <x v="540"/>
    <s v="GRUA TRASLADO BARREDORA E3465BGW AVERIADA HASTA  PARQUE C/ TOPACIO, PLAZO EJECUCION UN DIA"/>
    <s v="240"/>
    <s v="LA CISTERNIGA"/>
    <s v="VALLADOLID"/>
    <x v="0"/>
    <s v="AdDirec - Adjudicación Directa"/>
    <s v="SinC - Sin Criterio"/>
    <x v="1"/>
    <x v="0"/>
    <s v="2"/>
    <s v="2. Gastos corrientes en bienes y servicios"/>
    <s v="11"/>
    <x v="10"/>
    <s v="1631"/>
    <s v="1631. Limpieza viaria"/>
    <s v="20"/>
    <s v="204"/>
  </r>
  <r>
    <n v="220200001151"/>
    <s v="ADO"/>
    <d v="2020-02-11T00:00:00"/>
    <n v="22020001599"/>
    <s v="2020 11 1631 213"/>
    <n v="152.46"/>
    <x v="541"/>
    <s v="LIMPIAR BOMBA MÁQUINA PRESION LAVAR TALLER, PLAZO EEJCUCION UN DIA"/>
    <s v="24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631"/>
    <s v="1631. Limpieza viaria"/>
    <s v="21"/>
    <s v="213"/>
  </r>
  <r>
    <n v="220200001155"/>
    <s v="ADO"/>
    <d v="2020-02-11T00:00:00"/>
    <n v="22020001610"/>
    <s v="2020 11 1621 204"/>
    <n v="157.30000000000001"/>
    <x v="542"/>
    <s v="TRASLADO BARREDORA averiada E4762BFT DE PLAZA MADRID A C/ TOPACIO - DÍA 23/08/2019, PLAZO EJECUCION UN DIA"/>
    <s v="24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0"/>
    <s v="204"/>
  </r>
  <r>
    <n v="220200001156"/>
    <s v="ADO"/>
    <d v="2020-02-11T00:00:00"/>
    <n v="22020001611"/>
    <s v="2020 11 1621 204"/>
    <n v="157.30000000000001"/>
    <x v="542"/>
    <s v="TRASLADO VEHICULO E3814BDK DE C/ SANTA MARIA DE LA CABEZA A C/ TOPACIO - DÍA 09/01/2020, PLAZO EJECUCION UN DIA"/>
    <s v="24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0"/>
    <s v="204"/>
  </r>
  <r>
    <n v="220200001157"/>
    <s v="ADO"/>
    <d v="2020-02-11T00:00:00"/>
    <n v="22020001612"/>
    <s v="2020 11 1621 204"/>
    <n v="71.39"/>
    <x v="542"/>
    <s v="TRASLADO VEHÍCULO AVERIADO 3855-GLG DIA 08-01-20 DE PSO HOSPITAL MILITAR 9 A C/TOPACIO 50, PLAZO EJECUCION UN DIA"/>
    <s v="24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0"/>
    <s v="204"/>
  </r>
  <r>
    <n v="220199000362"/>
    <s v="AD"/>
    <d v="2020-01-02T00:00:00"/>
    <n v="22020000736"/>
    <s v="2020 11 1621 22700"/>
    <n v="213563.82"/>
    <x v="543"/>
    <s v="REAJ. ANUALIDADES CONTRATO MANTENIMIENTO PLATAFORMAS RECOGIDA RESIDUOS EN CONTENEDORES SOTERRADOS 1-1-2020 AL 15-8-2021"/>
    <s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10"/>
    <s v="1621"/>
    <s v="1621. Servicio de limpieza"/>
    <s v="22"/>
    <s v="22700"/>
  </r>
  <r>
    <n v="220199000189"/>
    <s v="AD"/>
    <d v="2020-01-02T00:00:00"/>
    <n v="22020000616"/>
    <s v="2020 11 1631 22103"/>
    <n v="200000"/>
    <x v="536"/>
    <s v="PRORROGA CONTRATO SUMINISTRO GASOLEO AUTOMOCIÓN PARA VEHÍCULOS Sº LIMPIEZA VIARIA"/>
    <s v="220"/>
    <s v="MADRID"/>
    <s v="MADRID"/>
    <x v="2"/>
    <s v="PrAbier - Procedimiento Abierto"/>
    <s v="MultiC - MultiCriterio"/>
    <x v="0"/>
    <x v="0"/>
    <s v="2"/>
    <s v="2. Gastos corrientes en bienes y servicios"/>
    <s v="11"/>
    <x v="10"/>
    <s v="1631"/>
    <s v="1631. Limpieza viaria"/>
    <s v="22"/>
    <s v="22103"/>
  </r>
  <r>
    <n v="220189000216"/>
    <s v="AD"/>
    <d v="2020-01-02T00:00:00"/>
    <n v="22020000480"/>
    <s v="2020 11 1321 22799"/>
    <n v="173695.5"/>
    <x v="544"/>
    <s v="CONTRATO RETIRADA VEHÍCULOS. 2019, + DE 1 DE ENERO A 24 SEP. 2020. EXP. 10/2018. SEASM."/>
    <s v="220"/>
    <s v="SEGOVIA"/>
    <s v="SEGOVIA"/>
    <x v="0"/>
    <s v="PrAbier - Procedimiento Abierto"/>
    <s v="UniC - Único Criterio"/>
    <x v="0"/>
    <x v="0"/>
    <s v="2"/>
    <s v="2. Gastos corrientes en bienes y servicios"/>
    <s v="11"/>
    <x v="10"/>
    <s v="1321"/>
    <s v="1321. Policía municipal"/>
    <s v="22"/>
    <s v="22799"/>
  </r>
  <r>
    <n v="220199000594"/>
    <s v="AD"/>
    <d v="2020-01-02T00:00:00"/>
    <n v="22020000885"/>
    <s v="2020 11 1321 22700"/>
    <n v="157916.25"/>
    <x v="40"/>
    <s v="IMPORTE LIMPIEZA DEPENDENCIAS POLICÍA MUNICIPAL DEL 1 DE ENERO AL 31 DE DICIEMBRE DE 2020."/>
    <s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700"/>
  </r>
  <r>
    <n v="220200001349"/>
    <s v="ADO"/>
    <d v="2020-02-13T00:00:00"/>
    <n v="22020001576"/>
    <s v="2020 11 1321 22699"/>
    <n v="445.5"/>
    <x v="270"/>
    <s v="CATERING POLICIA."/>
    <s v="240"/>
    <s v="CORESES"/>
    <s v="ZAMORA"/>
    <x v="0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2"/>
    <s v="22699"/>
  </r>
  <r>
    <n v="220200001621"/>
    <s v="AD"/>
    <d v="2020-02-14T00:00:00"/>
    <n v="22020001846"/>
    <s v="2020 11 3111 22106"/>
    <n v="2500"/>
    <x v="234"/>
    <s v="SUMINISTRO PRODUCTOS FARMACEUTICOS TRATAMIENTO ANIMALES CMPA AÑO 2020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3111"/>
    <s v="3111. Protección de la salubridad pública"/>
    <s v="22"/>
    <s v="22106"/>
  </r>
  <r>
    <n v="220200002410"/>
    <s v="ADO"/>
    <d v="2020-02-26T00:00:00"/>
    <n v="22020001326"/>
    <s v="2020 11 1361 22199"/>
    <n v="70.7"/>
    <x v="457"/>
    <s v="SUMINISTRO DE OXÍGENO MEDICINAL - X2S 200.0B. SERVICIO DE EXTINCIÓN DE INCENDIOS"/>
    <s v="240"/>
    <s v="BARCELONA"/>
    <s v="BARCELONA"/>
    <x v="2"/>
    <s v="AdDirec - Adjudicación Directa"/>
    <s v="SinC - Sin Criterio"/>
    <x v="1"/>
    <x v="0"/>
    <s v="2"/>
    <s v="2. Gastos corrientes en bienes y servicios"/>
    <s v="11"/>
    <x v="10"/>
    <s v="1361"/>
    <s v="1361. Prevención y extinción de incencios"/>
    <s v="22"/>
    <s v="22199"/>
  </r>
  <r>
    <n v="220200002411"/>
    <s v="ADO"/>
    <d v="2020-02-26T00:00:00"/>
    <n v="22020001327"/>
    <s v="2020 11 1361 203"/>
    <n v="9.8800000000000008"/>
    <x v="457"/>
    <s v="ALQUILER DE BOTELLA PARA OXÍGENO MEDICINAL. SERVICIO DE EXTINCIÓN DE INCENDIOS."/>
    <s v="240"/>
    <s v="BARCELONA"/>
    <s v="BARCELONA"/>
    <x v="0"/>
    <s v="AdDirec - Adjudicación Directa"/>
    <s v="SinC - Sin Criterio"/>
    <x v="1"/>
    <x v="0"/>
    <s v="2"/>
    <s v="2. Gastos corrientes en bienes y servicios"/>
    <s v="11"/>
    <x v="10"/>
    <s v="1361"/>
    <s v="1361. Prevención y extinción de incencios"/>
    <s v="20"/>
    <s v="203"/>
  </r>
  <r>
    <n v="220200002145"/>
    <s v="AD"/>
    <d v="2020-02-20T00:00:00"/>
    <n v="22020000654"/>
    <s v="2020 11 1321 22104"/>
    <n v="101384.45"/>
    <x v="266"/>
    <s v="2ª PRÓRROGA CONTR. SUMIN. VESTUARIO, CALZADO Y EQUIP. PERSONAL AREA SALUD Y SEGURIDAD EXPTE. 16/2016. LOTE 4. POLICIA."/>
    <s v="220"/>
    <s v="VALLADOLID"/>
    <s v="VALLADOLID"/>
    <x v="2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104"/>
  </r>
  <r>
    <n v="220199000691"/>
    <s v="AD"/>
    <d v="2020-01-02T00:00:00"/>
    <n v="22020001397"/>
    <s v="2020 11 1321 22100"/>
    <n v="95000"/>
    <x v="18"/>
    <s v="NUEVO CONTRATO SUMINISTRO ENERGÍA ELÉCTRICA EJERCICIO 2020."/>
    <s v="220"/>
    <s v="BILBAO"/>
    <s v="BILBAO"/>
    <x v="2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100"/>
  </r>
  <r>
    <n v="220199000329"/>
    <s v="AD"/>
    <d v="2020-01-02T00:00:00"/>
    <n v="22020000780"/>
    <s v="2020 11 1321 22799"/>
    <n v="90221.24"/>
    <x v="545"/>
    <s v="2ª PRÓRROGA CONTRATO SERVICIOS DE COMUNICACIONES POLICIA, SCI Y PROTC. CIVIL DEL 1 DE ENERO AL 30 DE ABRIL DE 2020."/>
    <s v="220"/>
    <s v="BARCELONA"/>
    <s v="BARCELONA"/>
    <x v="0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799"/>
  </r>
  <r>
    <n v="220189000217"/>
    <s v="AD"/>
    <d v="2020-01-02T00:00:00"/>
    <n v="22020000481"/>
    <s v="2020 11 1321 22799"/>
    <n v="85561.42"/>
    <x v="544"/>
    <s v="CONTRATO RETIRADA DE VEHÍCULOS CANTIDAD RESTANTE AHSTA 24 SEPTIEMBRE 2020. EXP. 10/18. SEASM."/>
    <s v="220"/>
    <s v="SEGOVIA"/>
    <s v="SEGOVIA"/>
    <x v="0"/>
    <s v="PrAbier - Procedimiento Abierto"/>
    <s v="UniC - Único Criterio"/>
    <x v="0"/>
    <x v="0"/>
    <s v="2"/>
    <s v="2. Gastos corrientes en bienes y servicios"/>
    <s v="11"/>
    <x v="10"/>
    <s v="1321"/>
    <s v="1321. Policía municipal"/>
    <s v="22"/>
    <s v="22799"/>
  </r>
  <r>
    <n v="220179000082"/>
    <s v="AD"/>
    <d v="2020-01-02T00:00:00"/>
    <n v="22020000476"/>
    <s v="2020 11 1321 204"/>
    <n v="82764"/>
    <x v="546"/>
    <s v="IMPORTE CONTRATO ARRENDAMIENTO VEHÍCULOS POLICÍA, EXP. 1/2017, SECRET. EJEC. SEGURIDAD. LOTE Nº 2."/>
    <s v="220"/>
    <s v="CASTELLON"/>
    <s v="CASTELLON"/>
    <x v="2"/>
    <s v="PrAbier - Procedimiento Abierto"/>
    <s v="UniC - Único Criterio"/>
    <x v="0"/>
    <x v="0"/>
    <s v="2"/>
    <s v="2. Gastos corrientes en bienes y servicios"/>
    <s v="11"/>
    <x v="10"/>
    <s v="1321"/>
    <s v="1321. Policía municipal"/>
    <s v="20"/>
    <s v="204"/>
  </r>
  <r>
    <n v="220199000784"/>
    <s v="AD"/>
    <d v="2020-01-02T00:00:00"/>
    <n v="22020000976"/>
    <s v="2020 11 1621 22799"/>
    <n v="79414.740000000005"/>
    <x v="379"/>
    <s v="PRORROGA CONTRATO EXPLOTACIÓN DOS PUNTOS LIMPIOS: MÓVIL Y CNO. VIEJO SIMANCAS DEL 13-12-19 AL 30-9-2020"/>
    <s v="220"/>
    <s v="VALLADOLID (POLIGONO SAN CRISTOBAL)"/>
    <s v="VALLADOLID"/>
    <x v="0"/>
    <s v="PrAbier - Procedimiento Abierto"/>
    <s v="MultiC - MultiCriterio"/>
    <x v="0"/>
    <x v="0"/>
    <s v="2"/>
    <s v="2. Gastos corrientes en bienes y servicios"/>
    <s v="11"/>
    <x v="10"/>
    <s v="1621"/>
    <s v="1621. Servicio de limpieza"/>
    <s v="22"/>
    <s v="22799"/>
  </r>
  <r>
    <n v="220199000490"/>
    <s v="AD"/>
    <d v="2020-01-02T00:00:00"/>
    <n v="22020000800"/>
    <s v="2020 11 1621 22799"/>
    <n v="73935.19"/>
    <x v="547"/>
    <s v="CONTRATO EXPLOTACIÓN &quot;&quot;PUNTO LIMPIO&quot;&quot; AVDA DEL MUNDIAL, 82; DEL 1 ENERO AL 30 SEPTIEMBRE 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10"/>
    <s v="1621"/>
    <s v="1621. Servicio de limpieza"/>
    <s v="22"/>
    <s v="22799"/>
  </r>
  <r>
    <n v="220189000641"/>
    <s v="AD"/>
    <d v="2020-01-02T00:00:00"/>
    <n v="22020000520"/>
    <s v="2020 11 1621 22799"/>
    <n v="70469.789999999994"/>
    <x v="379"/>
    <s v="CONTRATO EXPLOTACIÓN PUNTO LIMPIO C/ VALLE DE ARAN, ENERO 2019 - NOVIEMBRE 2020"/>
    <s v="220"/>
    <s v="VALLADOLID (POLIGONO SAN CRISTOBAL)"/>
    <s v="VALLADOLID"/>
    <x v="0"/>
    <s v="PrAbier - Procedimiento Abierto"/>
    <s v="MultiC - MultiCriterio"/>
    <x v="0"/>
    <x v="0"/>
    <s v="2"/>
    <s v="2. Gastos corrientes en bienes y servicios"/>
    <s v="11"/>
    <x v="10"/>
    <s v="1621"/>
    <s v="1621. Servicio de limpieza"/>
    <s v="22"/>
    <s v="22799"/>
  </r>
  <r>
    <n v="220199000398"/>
    <s v="AD"/>
    <d v="2020-01-02T00:00:00"/>
    <n v="22020000109"/>
    <s v="2020 11 1321 22102"/>
    <n v="66000"/>
    <x v="50"/>
    <s v="CONSUMO GAS DEPENDENCIAS POLICÍA DEL 1 DE ENERO AL 31 DE DIC. 2020 Y DEL 1 DE ENERO AL 30 DE SEPTIEMBRE DE 2021."/>
    <s v="220"/>
    <s v="BARCELONA"/>
    <s v="BARCELONA"/>
    <x v="2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102"/>
  </r>
  <r>
    <n v="220200004278"/>
    <s v="AD"/>
    <d v="2020-03-06T00:00:00"/>
    <n v="22020002119"/>
    <s v="2020 11 1361 22199"/>
    <n v="1415.7"/>
    <x v="548"/>
    <s v="SUMINISTRO DE 300 LITROS DE ESPUMÓGENO BIO FOR N PARA EL SERVICIO DE EXTINCIÓN DE INCENDIOS."/>
    <s v="220"/>
    <s v="MADRID"/>
    <s v="MADRID"/>
    <x v="2"/>
    <s v="AdDirec - Adjudicación Directa"/>
    <s v="SinC - Sin Criterio"/>
    <x v="1"/>
    <x v="0"/>
    <s v="2"/>
    <s v="2. Gastos corrientes en bienes y servicios"/>
    <s v="11"/>
    <x v="10"/>
    <s v="1361"/>
    <s v="1361. Prevención y extinción de incencios"/>
    <s v="22"/>
    <s v="22199"/>
  </r>
  <r>
    <n v="220199000714"/>
    <s v="AD"/>
    <d v="2020-01-02T00:00:00"/>
    <n v="22020001399"/>
    <s v="2020 11 1361 22700"/>
    <n v="59169"/>
    <x v="495"/>
    <s v="CONTRATO DE SERVICIO DE LIMPIEZA PARA PARQUES DE LAS ERAS Y CANTERAC DEL S.E.I.S. Y P.C. EJERCICIO 2020."/>
    <s v="220"/>
    <s v="BURGOS"/>
    <s v="BURGOS"/>
    <x v="0"/>
    <s v="PrAbier - Procedimiento Abierto"/>
    <s v="MultiC - MultiCriterio"/>
    <x v="0"/>
    <x v="0"/>
    <s v="2"/>
    <s v="2. Gastos corrientes en bienes y servicios"/>
    <s v="11"/>
    <x v="10"/>
    <s v="1361"/>
    <s v="1361. Prevención y extinción de incencios"/>
    <s v="22"/>
    <s v="22700"/>
  </r>
  <r>
    <n v="220199000687"/>
    <s v="AD"/>
    <d v="2020-01-02T00:00:00"/>
    <n v="22020001322"/>
    <s v="2020 11 1631 22100"/>
    <n v="55000"/>
    <x v="18"/>
    <s v="CONTRATO SUMINISTRO ENERGIA ELECTRICA Sº DE LIMPIEZA VIARIA"/>
    <s v="220"/>
    <s v="BILBAO"/>
    <s v="BILBAO"/>
    <x v="2"/>
    <s v="PrAbier - Procedimiento Abierto"/>
    <s v="MultiC - MultiCriterio"/>
    <x v="0"/>
    <x v="0"/>
    <s v="2"/>
    <s v="2. Gastos corrientes en bienes y servicios"/>
    <s v="11"/>
    <x v="10"/>
    <s v="1631"/>
    <s v="1631. Limpieza viaria"/>
    <s v="22"/>
    <s v="22100"/>
  </r>
  <r>
    <n v="220200002140"/>
    <s v="AD"/>
    <d v="2020-02-20T00:00:00"/>
    <n v="22020000613"/>
    <s v="2020 11 1321 22104"/>
    <n v="52805.61"/>
    <x v="63"/>
    <s v="2ª PRÓRROGA CONT. SUMIN. VESTUARIO, CALZADO Y EQUIPACIÓN PERSONAL AREA SALUD Y SEGURIDAD EXPTE. 16/2016. LOTE Nº 9."/>
    <s v="220"/>
    <s v="VALLADOLID"/>
    <s v="VALLADOLID"/>
    <x v="2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104"/>
  </r>
  <r>
    <n v="220199000348"/>
    <s v="AD"/>
    <d v="2020-01-02T00:00:00"/>
    <n v="22020000728"/>
    <s v="2020 11 1631 22700"/>
    <n v="49761.25"/>
    <x v="495"/>
    <s v="PRORROGA CONTRATO LIMPIEZA DEPENDENCIAS DEL S. DE LIMPIEZA VIARIA EJERCICIO 2020"/>
    <s v="220"/>
    <s v="BURGOS"/>
    <s v="BURGOS"/>
    <x v="0"/>
    <s v="PrAbier - Procedimiento Abierto"/>
    <s v="MultiC - MultiCriterio"/>
    <x v="0"/>
    <x v="0"/>
    <s v="2"/>
    <s v="2. Gastos corrientes en bienes y servicios"/>
    <s v="11"/>
    <x v="10"/>
    <s v="1631"/>
    <s v="1631. Limpieza viaria"/>
    <s v="22"/>
    <s v="22700"/>
  </r>
  <r>
    <n v="220199000445"/>
    <s v="AD"/>
    <d v="2020-01-02T00:00:00"/>
    <n v="22020000744"/>
    <s v="2020 11 1621 22799"/>
    <n v="46215"/>
    <x v="379"/>
    <s v="PRORROGA CONTRATO EXPLOATCIÓN PUNTO LIMPIO C/ LAGUNAS DE VILLAFÁFILA DEL 1-10-19 AL 30-9-2020"/>
    <s v="220"/>
    <s v="VALLADOLID (POLIGONO SAN CRISTOBAL)"/>
    <s v="VALLADOLID"/>
    <x v="5"/>
    <s v="PrAbier - Procedimiento Abierto"/>
    <s v="MultiC - MultiCriterio"/>
    <x v="0"/>
    <x v="0"/>
    <s v="2"/>
    <s v="2. Gastos corrientes en bienes y servicios"/>
    <s v="11"/>
    <x v="10"/>
    <s v="1621"/>
    <s v="1621. Servicio de limpieza"/>
    <s v="22"/>
    <s v="22799"/>
  </r>
  <r>
    <n v="220200003465"/>
    <s v="D"/>
    <d v="2020-03-04T00:00:00"/>
    <n v="22020000003"/>
    <s v="2020 11 1621 214"/>
    <n v="1751.46"/>
    <x v="549"/>
    <s v="AC MARCO EXP. V36-2017: REPUESTOS PARA REPARACION VEHICULOS DEL Sº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200003467"/>
    <s v="D"/>
    <d v="2020-03-04T00:00:00"/>
    <n v="22020000003"/>
    <s v="2020 11 1621 214"/>
    <n v="1264.8499999999999"/>
    <x v="549"/>
    <s v="AC MARCO EXP V36-2017: RECAMBIOS PARA VEHÍCULOS DEL SERVICIO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179000552"/>
    <s v="AD"/>
    <d v="2020-01-02T00:00:00"/>
    <n v="22020000668"/>
    <s v="2020 11 1361 623"/>
    <n v="43560"/>
    <x v="266"/>
    <s v="LOTE 1: EQUIPOS DE PROTECCION INDIVIDUAL PARA INCENDIOS ESTRUCTURALES Y DE INTERIORES."/>
    <s v="220"/>
    <s v="VALLADOLID"/>
    <s v="VALLADOLID"/>
    <x v="2"/>
    <s v="PrAbier - Procedimiento Abierto"/>
    <s v="MultiC - MultiCriterio"/>
    <x v="0"/>
    <x v="0"/>
    <s v="6"/>
    <s v="6. Inversiones reales"/>
    <s v="11"/>
    <x v="10"/>
    <s v="1361"/>
    <s v="1361. Prevención y extinción de incencios"/>
    <s v="62"/>
    <s v="623"/>
  </r>
  <r>
    <n v="220200002146"/>
    <s v="AD"/>
    <d v="2020-02-20T00:00:00"/>
    <n v="22020000659"/>
    <s v="2020 11 1321 22104"/>
    <n v="43211.519999999997"/>
    <x v="550"/>
    <s v="2ª PRÓRROGA CONT. SUMIN. VESTUARIO, CALZADO Y EQUIP. PERSONAL AREA SALUD Y SEGURIDAD EXPTE. 16/2'016. LOTE Nº 11. POLICÍ"/>
    <s v="220"/>
    <s v="REDONDELA"/>
    <s v="PONTEVEDRA"/>
    <x v="2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104"/>
  </r>
  <r>
    <n v="220190044932"/>
    <s v="AD"/>
    <d v="2020-03-18T00:00:00"/>
    <n v="22019006943"/>
    <s v="2020 11 1321 632"/>
    <n v="8151.77"/>
    <x v="302"/>
    <s v="SUMINISTRO E INSTALACIÓN DE BOMBA DE CALOR EN CENTRO DE OPERACIONES DE POLICÍA."/>
    <s v="220"/>
    <s v="VALLADOLID"/>
    <s v="VALLADOLID"/>
    <x v="0"/>
    <s v="AdDirec - Adjudicación Directa"/>
    <s v="SinC - Sin Criterio"/>
    <x v="1"/>
    <x v="0"/>
    <s v="6"/>
    <s v="6. Inversiones reales"/>
    <s v="11"/>
    <x v="10"/>
    <s v="1321"/>
    <s v="1321. Policía municipal"/>
    <s v="63"/>
    <s v="632"/>
  </r>
  <r>
    <n v="220199000785"/>
    <s v="AD"/>
    <d v="2020-01-02T00:00:00"/>
    <n v="22020000977"/>
    <s v="2020 11 1621 22799"/>
    <n v="42596.01"/>
    <x v="537"/>
    <s v="PRORROGA CONTRATO EXPLOTACIÓN PUNTO LIMPIO EN C/ PESETA, 2 DEL 19/12-19 AL 30-9-2020"/>
    <s v="220"/>
    <s v="MADRID"/>
    <s v="MADRID"/>
    <x v="0"/>
    <s v="PrAbier - Procedimiento Abierto"/>
    <s v="MultiC - MultiCriterio"/>
    <x v="0"/>
    <x v="0"/>
    <s v="2"/>
    <s v="2. Gastos corrientes en bienes y servicios"/>
    <s v="11"/>
    <x v="10"/>
    <s v="1621"/>
    <s v="1621. Servicio de limpieza"/>
    <s v="22"/>
    <s v="22799"/>
  </r>
  <r>
    <n v="220199000707"/>
    <s v="AD"/>
    <d v="2020-01-02T00:00:00"/>
    <n v="22020001398"/>
    <s v="2020 11 1361 22100"/>
    <n v="38000"/>
    <x v="18"/>
    <s v="CONTRATO DE SUMINISTRO DE ENERGIA ELECTRICA PARA EL EJERCICIO 2020. SERVICIO DE EXTINCIÓN DE INCENDIOS."/>
    <s v="220"/>
    <s v="BILBAO"/>
    <s v="BILBAO"/>
    <x v="2"/>
    <s v="PrAbier - Procedimiento Abierto"/>
    <s v="MultiC - MultiCriterio"/>
    <x v="0"/>
    <x v="0"/>
    <s v="2"/>
    <s v="2. Gastos corrientes en bienes y servicios"/>
    <s v="11"/>
    <x v="10"/>
    <s v="1361"/>
    <s v="1361. Prevención y extinción de incencios"/>
    <s v="22"/>
    <s v="22100"/>
  </r>
  <r>
    <n v="220200002144"/>
    <s v="AD"/>
    <d v="2020-02-20T00:00:00"/>
    <n v="22020000653"/>
    <s v="2020 11 1321 22104"/>
    <n v="36668.44"/>
    <x v="551"/>
    <s v="2ª PRÓRROGA CONTRAT. SUMIN. VESTUARIO, CALZADO Y EQUIP. PERSONAL AREA SALUD Y SEGURIDAD EXPTE. 16/2016. LOTE Nº 7"/>
    <s v="220"/>
    <s v="LA ROBLA"/>
    <s v="LEON"/>
    <x v="2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104"/>
  </r>
  <r>
    <n v="220199000685"/>
    <s v="AD"/>
    <d v="2020-01-02T00:00:00"/>
    <n v="22020001321"/>
    <s v="2020 11 1621 22100"/>
    <n v="35000"/>
    <x v="18"/>
    <s v="CONTRATO SUMINSITRO ENERGIA ELECTRICA SERVICIO DE LIMPIEZA"/>
    <s v="220"/>
    <s v="BILBAO"/>
    <s v="BILBAO"/>
    <x v="2"/>
    <s v="PrAbier - Procedimiento Abierto"/>
    <s v="MultiC - MultiCriterio"/>
    <x v="0"/>
    <x v="0"/>
    <s v="2"/>
    <s v="2. Gastos corrientes en bienes y servicios"/>
    <s v="11"/>
    <x v="10"/>
    <s v="1621"/>
    <s v="1621. Servicio de limpieza"/>
    <s v="22"/>
    <s v="22100"/>
  </r>
  <r>
    <n v="220200002143"/>
    <s v="AD"/>
    <d v="2020-02-20T00:00:00"/>
    <n v="22020000652"/>
    <s v="2020 11 1321 22104"/>
    <n v="34540.660000000003"/>
    <x v="552"/>
    <s v="2ª PRÓRROGA CONT. SUMIN. VESTUARIO. CALZADO Y EQUIP. PERSONAL A. SALUD Y SEGURIDAD EXPTE. 16/2016. LOTE Nº 6"/>
    <s v="220"/>
    <s v="BARCELONA"/>
    <s v="BARCELONA"/>
    <x v="2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104"/>
  </r>
  <r>
    <n v="220200005428"/>
    <s v="D"/>
    <d v="2020-03-10T00:00:00"/>
    <n v="22020000003"/>
    <s v="2020 11 1621 214"/>
    <n v="1005.51"/>
    <x v="549"/>
    <s v="AC MARCO EXP V36-2017: REPUESTOS REPARACION VEHICULOS DEL Sº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199000871"/>
    <s v="AD"/>
    <d v="2020-01-02T00:00:00"/>
    <n v="22020001113"/>
    <s v="2020 11 1361 22102"/>
    <n v="32000"/>
    <x v="50"/>
    <s v="CONTRATO SUMINISTRO DE GAS NATURAL DESDE ENERO 2020 HASTA SEPTIEMBRE 2021. SERVICIO DE EXTINCIÓN DE INCENDIOS."/>
    <s v="220"/>
    <s v="BARCELONA"/>
    <s v="BARCELONA"/>
    <x v="2"/>
    <s v="PrAbier - Procedimiento Abierto"/>
    <s v="MultiC - MultiCriterio"/>
    <x v="0"/>
    <x v="0"/>
    <s v="2"/>
    <s v="2. Gastos corrientes en bienes y servicios"/>
    <s v="11"/>
    <x v="10"/>
    <s v="1361"/>
    <s v="1361. Prevención y extinción de incencios"/>
    <s v="22"/>
    <s v="22102"/>
  </r>
  <r>
    <n v="220199000048"/>
    <s v="AD"/>
    <d v="2020-01-02T00:00:00"/>
    <n v="22020000573"/>
    <s v="2020 11 3111 22706"/>
    <n v="31653.08"/>
    <x v="553"/>
    <s v="CONTRATO LOTE 1:RECOGIDA/ATENCION VETERINARIA ANIMALES DOMÉSTICOS (TARDES/NOCHES/FINES SEMANA/FESTIVO)- P.E. 2 AÑOS-"/>
    <s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10"/>
    <s v="3111"/>
    <s v="3111. Protección de la salubridad pública"/>
    <s v="22"/>
    <s v="22706"/>
  </r>
  <r>
    <n v="220200003327"/>
    <s v="ADO"/>
    <d v="2020-03-04T00:00:00"/>
    <n v="22020002238"/>
    <s v="2020 11 1321 22701"/>
    <n v="30743.49"/>
    <x v="554"/>
    <s v="SERVICIO DE VIGILANCIA, CONTROL Y PROTECCIÓN  DEPÓSITO DE VEHÍCULOS. DICIEMBRE 2019. ARTº 26.2.B. R.D. 500/90."/>
    <s v="240"/>
    <s v="LAS ROZAS"/>
    <s v="MADRID"/>
    <x v="0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701"/>
  </r>
  <r>
    <n v="220189000513"/>
    <s v="AD"/>
    <d v="2020-01-02T00:00:00"/>
    <n v="22020000710"/>
    <s v="2020 11 1321 22103"/>
    <n v="30000"/>
    <x v="14"/>
    <s v="IMPORTE SUMINISTRO GASOLINA 95º VEHÍCULOS POLICÍA EJERCICIOS 2019 Y 2020."/>
    <s v="220"/>
    <s v="MADRID"/>
    <s v="MADRID"/>
    <x v="2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103"/>
  </r>
  <r>
    <n v="220199000047"/>
    <s v="AD"/>
    <d v="2020-01-02T00:00:00"/>
    <n v="22020000572"/>
    <s v="2020 11 3111 22706"/>
    <n v="29645"/>
    <x v="555"/>
    <s v="CONTRATO LOTE 2: CONTROL DE POBLACIONES URBANAS DE AVES -P.E. 2 AÑOS-"/>
    <s v="220"/>
    <s v="ASTORGA"/>
    <s v="LEON"/>
    <x v="0"/>
    <s v="PrAbier - Procedimiento Abierto"/>
    <s v="MultiC - MultiCriterio"/>
    <x v="0"/>
    <x v="0"/>
    <s v="2"/>
    <s v="2. Gastos corrientes en bienes y servicios"/>
    <s v="11"/>
    <x v="10"/>
    <s v="3111"/>
    <s v="3111. Protección de la salubridad pública"/>
    <s v="22"/>
    <s v="22706"/>
  </r>
  <r>
    <n v="220190058090"/>
    <s v="AD"/>
    <d v="2020-03-18T00:00:00"/>
    <n v="22019009148"/>
    <s v="2020 11 1621 622"/>
    <n v="29409.1"/>
    <x v="124"/>
    <s v="CONTROL CALIDAD OBRA CONNSTRUCCION LAVADERO VEHICULOS Y APARCAMIENTO SERVICIO LIMPIEZA"/>
    <s v="220"/>
    <s v="ZARATÁN"/>
    <s v="VALLADOLID"/>
    <x v="3"/>
    <s v="PrAbier - Procedimiento Abierto"/>
    <s v="MultiC - MultiCriterio"/>
    <x v="0"/>
    <x v="0"/>
    <s v="6"/>
    <s v="6. Inversiones reales"/>
    <s v="11"/>
    <x v="10"/>
    <s v="1621"/>
    <s v="1621. Servicio de limpieza"/>
    <s v="62"/>
    <s v="622"/>
  </r>
  <r>
    <n v="220200003386"/>
    <s v="D"/>
    <d v="2020-03-04T00:00:00"/>
    <n v="22020000003"/>
    <s v="2020 11 1621 214"/>
    <n v="616.92999999999995"/>
    <x v="549"/>
    <s v="AC MARCO EXP V36-2017: REPUESTOS REPARACIONES VEHICULOS Sº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199000282"/>
    <s v="AD"/>
    <d v="2020-01-02T00:00:00"/>
    <n v="22020001054"/>
    <s v="2020 11 1621 22102"/>
    <n v="28000"/>
    <x v="50"/>
    <s v="ADJUDICACIÓN CONTRATO SUMINSITRO GAS NATURAL (1-1-2020 AL 30-9-2021)"/>
    <s v="220"/>
    <s v="BARCELONA"/>
    <s v="BARCELONA"/>
    <x v="2"/>
    <s v="PrAbier - Procedimiento Abierto"/>
    <s v="MultiC - MultiCriterio"/>
    <x v="0"/>
    <x v="0"/>
    <s v="2"/>
    <s v="2. Gastos corrientes en bienes y servicios"/>
    <s v="11"/>
    <x v="10"/>
    <s v="1621"/>
    <s v="1621. Servicio de limpieza"/>
    <s v="22"/>
    <s v="22102"/>
  </r>
  <r>
    <n v="220179000081"/>
    <s v="AD"/>
    <d v="2020-01-02T00:00:00"/>
    <n v="22020000475"/>
    <s v="2020 11 1321 204"/>
    <n v="27563.64"/>
    <x v="556"/>
    <s v="IMPORTE CONTRATO ARRENDAMIENTO VEHÍCULOS POLICÍA EXP. 1/2017. SECRET. EJEC. SEGURIDAD.- LOTE Nº 1."/>
    <s v="220"/>
    <s v="LAS ROZAS"/>
    <s v="MADRID"/>
    <x v="2"/>
    <s v="PrAbier - Procedimiento Abierto"/>
    <s v="UniC - Único Criterio"/>
    <x v="0"/>
    <x v="0"/>
    <s v="2"/>
    <s v="2. Gastos corrientes en bienes y servicios"/>
    <s v="11"/>
    <x v="10"/>
    <s v="1321"/>
    <s v="1321. Policía municipal"/>
    <s v="20"/>
    <s v="204"/>
  </r>
  <r>
    <n v="220200003898"/>
    <s v="D"/>
    <d v="2020-03-05T00:00:00"/>
    <n v="22020001461"/>
    <s v="2020 11 1361 22199"/>
    <n v="113.26"/>
    <x v="549"/>
    <s v="ACUERDO MARCO, EXPTE V.36/2017, LOTE 11: LAMPARA BOSCH 24V H7 (8 UNIDADES)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199000683"/>
    <s v="AD"/>
    <d v="2020-01-02T00:00:00"/>
    <n v="22020001393"/>
    <s v="2020 11 1321 22104"/>
    <n v="21437.88"/>
    <x v="557"/>
    <s v="SUMINISTRO CASCOS DE SERVICIO PAA POLICÍA. LOTE Nº 4 EXPTE. 122018."/>
    <s v="220"/>
    <s v="VALLADOLID"/>
    <s v="VALLADOLID"/>
    <x v="2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104"/>
  </r>
  <r>
    <n v="220199000347"/>
    <s v="AD"/>
    <d v="2020-01-02T00:00:00"/>
    <n v="22020000727"/>
    <s v="2020 11 1621 22700"/>
    <n v="21326.25"/>
    <x v="495"/>
    <s v="PRORROGA CONTRATO LIMPIEZA DEPENDENCIAS DEL SERVICIO DE LIMPIEZA EJERCICIO 2020"/>
    <s v="220"/>
    <s v="BURGOS"/>
    <s v="BURGOS"/>
    <x v="0"/>
    <s v="PrAbier - Procedimiento Abierto"/>
    <s v="MultiC - MultiCriterio"/>
    <x v="0"/>
    <x v="0"/>
    <s v="2"/>
    <s v="2. Gastos corrientes en bienes y servicios"/>
    <s v="11"/>
    <x v="10"/>
    <s v="1621"/>
    <s v="1621. Servicio de limpieza"/>
    <s v="22"/>
    <s v="22700"/>
  </r>
  <r>
    <n v="220200003890"/>
    <s v="D"/>
    <d v="2020-03-05T00:00:00"/>
    <n v="22020001461"/>
    <s v="2020 11 1361 22199"/>
    <n v="4.3"/>
    <x v="549"/>
    <s v="ACUERDO MARCO EXPTE V.36/2017, LOTE 11: REFLEX INCOLORO REC. AUTOADHESIVO (4 UNIDADES)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189000101"/>
    <s v="AD"/>
    <d v="2020-01-02T00:00:00"/>
    <n v="22020000477"/>
    <s v="2020 11 1631 22104"/>
    <n v="20278.93"/>
    <x v="558"/>
    <s v="REAJUSTE ANUALIDADES CONTRATO SUMINISTRO CHAQUETA Y FORROS POLARES AÑO 2020"/>
    <s v="220"/>
    <s v="LA CISTÉRNIGA"/>
    <s v="VALLADOLID"/>
    <x v="2"/>
    <s v="PrAbier - Procedimiento Abierto"/>
    <s v="MultiC - MultiCriterio"/>
    <x v="0"/>
    <x v="0"/>
    <s v="2"/>
    <s v="2. Gastos corrientes en bienes y servicios"/>
    <s v="11"/>
    <x v="10"/>
    <s v="1631"/>
    <s v="1631. Limpieza viaria"/>
    <s v="22"/>
    <s v="22104"/>
  </r>
  <r>
    <n v="220200004469"/>
    <s v="D"/>
    <d v="2020-03-09T00:00:00"/>
    <n v="22020001383"/>
    <s v="2020 11 1321 214"/>
    <n v="401.14"/>
    <x v="559"/>
    <s v="ACUERDO MARCO. REPARACIÓN VEHÍCULOS POLICIA 7221DLS."/>
    <s v="300"/>
    <s v="ARROYO DE LA ENCOMIENDA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4452"/>
    <s v="D"/>
    <d v="2020-03-09T00:00:00"/>
    <n v="22020001383"/>
    <s v="2020 11 1321 214"/>
    <n v="103.02"/>
    <x v="559"/>
    <s v="ACUERDO MARCO REPARACIÓN VEHÍCULO 4075JKP POLICIA."/>
    <s v="300"/>
    <s v="ARROYO DE LA ENCOMIENDA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4471"/>
    <s v="D"/>
    <d v="2020-03-09T00:00:00"/>
    <n v="22020001383"/>
    <s v="2020 11 1321 214"/>
    <n v="91.88"/>
    <x v="559"/>
    <s v="ACUERDO MARCO. REPARACIÓN VEHÍCULO 4075JKP."/>
    <s v="300"/>
    <s v="ARROYO DE LA ENCOMIENDA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199000682"/>
    <s v="AD"/>
    <d v="2020-01-02T00:00:00"/>
    <n v="22020001392"/>
    <s v="2020 11 1321 22104"/>
    <n v="15152.98"/>
    <x v="560"/>
    <s v="SUMINISTRO DE GORRAS COPY Y CALCETINES PARA POLICÍA LOTE Nº 2 EXPTE. 12/2017."/>
    <s v="220"/>
    <s v="RIBARROJA DEL TURIA"/>
    <s v="VALENCIA"/>
    <x v="2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104"/>
  </r>
  <r>
    <n v="220200005408"/>
    <s v="D"/>
    <d v="2020-03-10T00:00:00"/>
    <n v="22020001383"/>
    <s v="2020 11 1321 214"/>
    <n v="81.48"/>
    <x v="559"/>
    <s v="ACUERDO MARCO. REPARACIÓN VEHÍCULO 4075JKP POLICIA."/>
    <s v="300"/>
    <s v="ARROYO DE LA ENCOMIENDA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5406"/>
    <s v="D"/>
    <d v="2020-03-10T00:00:00"/>
    <n v="22020001383"/>
    <s v="2020 11 1321 214"/>
    <n v="72.349999999999994"/>
    <x v="559"/>
    <s v="ACUERDO MARCO. REPARACIÓN VEHÍCULO 4075JKP."/>
    <s v="300"/>
    <s v="ARROYO DE LA ENCOMIENDA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4479"/>
    <s v="D"/>
    <d v="2020-03-09T00:00:00"/>
    <n v="22020001383"/>
    <s v="2020 11 1321 214"/>
    <n v="45.27"/>
    <x v="559"/>
    <s v="ACUERDO MARCO. REPARACIÓN VEHÍCULO 0649HHG."/>
    <s v="300"/>
    <s v="ARROYO DE LA ENCOMIENDA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4477"/>
    <s v="D"/>
    <d v="2020-03-09T00:00:00"/>
    <n v="22020001383"/>
    <s v="2020 11 1321 214"/>
    <n v="35.020000000000003"/>
    <x v="559"/>
    <s v="ACUERDO MARCO REPARACIÓN VEHÍCULO HHG. POLICIA"/>
    <s v="300"/>
    <s v="ARROYO DE LA ENCOMIENDA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5293"/>
    <s v="D"/>
    <d v="2020-03-10T00:00:00"/>
    <n v="22020001383"/>
    <s v="2020 11 1321 214"/>
    <n v="33.32"/>
    <x v="559"/>
    <s v="ACUERDO MARCO. REPARACIÓN VEHÍCULO 8801DHV POLICIA."/>
    <s v="300"/>
    <s v="ARROYO DE LA ENCOMIENDA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4467"/>
    <s v="D"/>
    <d v="2020-03-09T00:00:00"/>
    <n v="22020001383"/>
    <s v="2020 11 1321 214"/>
    <n v="15.08"/>
    <x v="559"/>
    <s v="ACUERDO MARCO. REPARACIÓN VEHÍCULO 7221DLS."/>
    <s v="300"/>
    <s v="ARROYO DE LA ENCOMIENDA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5291"/>
    <s v="D"/>
    <d v="2020-03-10T00:00:00"/>
    <n v="22020001383"/>
    <s v="2020 11 1321 214"/>
    <n v="14.21"/>
    <x v="559"/>
    <s v="ACUERDO MARCO. REPARACIÓN VEHÍCULO 4075JKP POLICIA."/>
    <s v="300"/>
    <s v="ARROYO DE LA ENCOMIENDA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199000688"/>
    <s v="AD"/>
    <d v="2020-01-02T00:00:00"/>
    <n v="22020001395"/>
    <s v="2020 11 3111 22100"/>
    <n v="14000"/>
    <x v="18"/>
    <s v="CONTRATO SUMINISTRO ENERGIA ELECTRICA 2020"/>
    <s v="220"/>
    <s v="BILBAO"/>
    <s v="BILBAO"/>
    <x v="2"/>
    <s v="PrAbier - Procedimiento Abierto"/>
    <s v="MultiC - MultiCriterio"/>
    <x v="0"/>
    <x v="0"/>
    <s v="2"/>
    <s v="2. Gastos corrientes en bienes y servicios"/>
    <s v="11"/>
    <x v="10"/>
    <s v="3111"/>
    <s v="3111. Protección de la salubridad pública"/>
    <s v="22"/>
    <s v="22100"/>
  </r>
  <r>
    <n v="220179000554"/>
    <s v="AD"/>
    <d v="2020-01-02T00:00:00"/>
    <n v="22020000670"/>
    <s v="2020 11 1361 623"/>
    <n v="13794"/>
    <x v="561"/>
    <s v="LOTE 3: EQUIPOS DE PROTECCION INDIVIDUAL PARA EXTREMIDADES INFERIORES PARA INTERVENCIONES DEL SERVICIO."/>
    <s v="220"/>
    <s v="CARMONA"/>
    <s v="SEVILLA"/>
    <x v="2"/>
    <s v="PrAbier - Procedimiento Abierto"/>
    <s v="MultiC - MultiCriterio"/>
    <x v="0"/>
    <x v="0"/>
    <s v="6"/>
    <s v="6. Inversiones reales"/>
    <s v="11"/>
    <x v="10"/>
    <s v="1361"/>
    <s v="1361. Prevención y extinción de incencios"/>
    <s v="62"/>
    <s v="623"/>
  </r>
  <r>
    <n v="220199000681"/>
    <s v="AD"/>
    <d v="2020-01-02T00:00:00"/>
    <n v="22020001391"/>
    <s v="2020 11 1321 22104"/>
    <n v="13242.45"/>
    <x v="560"/>
    <s v="SUMINISTRO UNIFORMES DE GALA PARA POLICÍA LOTE 1, EXPTE. 12/2017."/>
    <s v="220"/>
    <s v="RIBARROJA DEL TURIA"/>
    <s v="VALENCIA"/>
    <x v="2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104"/>
  </r>
  <r>
    <n v="220200002141"/>
    <s v="AD"/>
    <d v="2020-02-20T00:00:00"/>
    <n v="22020000614"/>
    <s v="2020 11 1321 22104"/>
    <n v="5206.87"/>
    <x v="17"/>
    <s v="2ª PRÓRROGA SUMIN. VESTUARIO, CALZADO Y EQUIPACIÓN PERSONAL, AREA SALUD Y SEGURIDAD EXPTE. 16/2016. LOTE Nº 12.. POLICIA"/>
    <s v="220"/>
    <s v="VALLADOLID"/>
    <s v="VALLADOLID"/>
    <x v="2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104"/>
  </r>
  <r>
    <n v="220179000553"/>
    <s v="AD"/>
    <d v="2020-01-02T00:00:00"/>
    <n v="22020000669"/>
    <s v="2020 11 1361 623"/>
    <n v="11979"/>
    <x v="562"/>
    <s v="LOTE 2: EQUIPOS DE PROTECCION CRANEAL PARA LA LUCHA CONTRA INCENDIOS ESTRUCTURALES Y DE INTERIORES"/>
    <s v="220"/>
    <s v="MADRID"/>
    <s v="MADRID"/>
    <x v="2"/>
    <s v="PrAbier - Procedimiento Abierto"/>
    <s v="MultiC - MultiCriterio"/>
    <x v="0"/>
    <x v="0"/>
    <s v="6"/>
    <s v="6. Inversiones reales"/>
    <s v="11"/>
    <x v="10"/>
    <s v="1361"/>
    <s v="1361. Prevención y extinción de incencios"/>
    <s v="62"/>
    <s v="623"/>
  </r>
  <r>
    <n v="220200002909"/>
    <s v="D"/>
    <d v="2020-03-02T00:00:00"/>
    <n v="22020001380"/>
    <s v="2020 11 1621 634"/>
    <n v="3118.76"/>
    <x v="563"/>
    <s v="AC MARCO EXP V14-2015: REPARACIÓN BOMBA INYECCIÓN E INYECTORES DE VEHICULO 1526DZM DEL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4448"/>
    <s v="D"/>
    <d v="2020-03-09T00:00:00"/>
    <n v="22020001383"/>
    <s v="2020 11 1321 214"/>
    <n v="1173.1099999999999"/>
    <x v="563"/>
    <s v="ACUERDO MARCO. REPARACIÓN VEHÍCULO 8831JXF POLICIA."/>
    <s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2899"/>
    <s v="D"/>
    <d v="2020-03-02T00:00:00"/>
    <n v="22020001380"/>
    <s v="2020 11 1621 634"/>
    <n v="759.88"/>
    <x v="564"/>
    <s v="AC MARCO EXP V14-2015: REPARACIÓN SUSPENSIÓN NEUMÁTICA VEHÍCULO MATRICULA 3241FNW Sº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9976"/>
    <s v="D"/>
    <d v="2020-03-30T00:00:00"/>
    <n v="22020001380"/>
    <s v="2020 11 1621 634"/>
    <n v="399.3"/>
    <x v="564"/>
    <s v="AC MARCO EXP V14-2015: REPARACION BALLESTAS VEHICULO 0892 BHG DEL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2856"/>
    <s v="D"/>
    <d v="2020-03-02T00:00:00"/>
    <n v="22020001380"/>
    <s v="2020 11 1621 634"/>
    <n v="266.2"/>
    <x v="564"/>
    <s v="AC MARCO EXP V14-2015. REPARACIÓN VEHÍCULO 3368-CMZ (ALBARÁN DE FECHA 26-12-2019)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3392"/>
    <s v="D"/>
    <d v="2020-03-04T00:00:00"/>
    <n v="22020000007"/>
    <s v="2020 11 1621 22199"/>
    <n v="1418.12"/>
    <x v="58"/>
    <s v="AC MARCO EXP V36-2017: ACUMULADOR GABARRON ECO308 PLUS 1950W (4 UNIDADES) VESTUARIOS SERVICIO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99"/>
  </r>
  <r>
    <n v="220189000525"/>
    <s v="AD"/>
    <d v="2020-01-02T00:00:00"/>
    <n v="22020000508"/>
    <s v="2020 11 1631 22103"/>
    <n v="10000"/>
    <x v="14"/>
    <s v="SUMINISTRO GASOLINA PARA VEHICULOS Y MAQUINARIA SERVICIO LIMPIEZA VIARIA, EJERCICIOS 2019 Y 2020"/>
    <s v="220"/>
    <s v="MADRID"/>
    <s v="MADRID"/>
    <x v="2"/>
    <s v="PrAbier - Procedimiento Abierto"/>
    <s v="MultiC - MultiCriterio"/>
    <x v="0"/>
    <x v="0"/>
    <s v="2"/>
    <s v="2. Gastos corrientes en bienes y servicios"/>
    <s v="11"/>
    <x v="10"/>
    <s v="1631"/>
    <s v="1631. Limpieza viaria"/>
    <s v="22"/>
    <s v="22103"/>
  </r>
  <r>
    <n v="220189000102"/>
    <s v="AD"/>
    <d v="2020-01-02T00:00:00"/>
    <n v="22020000478"/>
    <s v="2020 11 1621 22104"/>
    <n v="9543.0300000000007"/>
    <x v="558"/>
    <s v="REAJUSTE ANUALIDADES CONTRATO SUMINISTRO CHAQUETA Y FORROS POLARES AÑO 2020"/>
    <s v="220"/>
    <s v="LA CISTÉRNIGA"/>
    <s v="VALLADOLID"/>
    <x v="2"/>
    <s v="PrAbier - Procedimiento Abierto"/>
    <s v="MultiC - MultiCriterio"/>
    <x v="0"/>
    <x v="0"/>
    <s v="2"/>
    <s v="2. Gastos corrientes en bienes y servicios"/>
    <s v="11"/>
    <x v="10"/>
    <s v="1621"/>
    <s v="1621. Servicio de limpieza"/>
    <s v="22"/>
    <s v="22104"/>
  </r>
  <r>
    <n v="220189000558"/>
    <s v="AD"/>
    <d v="2020-01-02T00:00:00"/>
    <n v="22020002236"/>
    <s v="2020 11 1631 22700"/>
    <n v="9352.75"/>
    <x v="565"/>
    <s v="CONTRATO TRANSPORTE DESDE INSTALACIONES Sº LIMPIEZA A PLANTA TRATAMIENTO, RESIDUOS PROCEDENTES DE LIMPIEZA VIARIA"/>
    <s v="220"/>
    <s v="PALENCIA"/>
    <s v="PALENCIA"/>
    <x v="0"/>
    <s v="PrAbier - Procedimiento Abierto"/>
    <s v="MultiC - MultiCriterio"/>
    <x v="0"/>
    <x v="0"/>
    <s v="2"/>
    <s v="2. Gastos corrientes en bienes y servicios"/>
    <s v="11"/>
    <x v="10"/>
    <s v="1631"/>
    <s v="1631. Limpieza viaria"/>
    <s v="22"/>
    <s v="22700"/>
  </r>
  <r>
    <n v="220200009948"/>
    <s v="D"/>
    <d v="2020-03-30T00:00:00"/>
    <n v="22020000012"/>
    <s v="2020 11 1631 22199"/>
    <n v="34.049999999999997"/>
    <x v="58"/>
    <s v="AC MARCO EXP V36-2017: MATERIAL ELECTRICO PARA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2"/>
    <s v="22199"/>
  </r>
  <r>
    <n v="220200003400"/>
    <s v="D"/>
    <d v="2020-03-04T00:00:00"/>
    <n v="22020000012"/>
    <s v="2020 11 1631 22199"/>
    <n v="32.71"/>
    <x v="58"/>
    <s v="AC MARCO EXP V36-2017. INFRARRO SYP INFRARED-155 PARA VESTUARIO C/ TREPASOR /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2"/>
    <s v="22199"/>
  </r>
  <r>
    <n v="220200005266"/>
    <s v="D"/>
    <d v="2020-03-10T00:00:00"/>
    <n v="22020001120"/>
    <s v="2020 11 1321 22199"/>
    <n v="13.52"/>
    <x v="58"/>
    <s v="ACUERDO MARCO. SUMINISTRO MATERIAL ELE´CTRICO POLICIA.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2"/>
    <s v="22199"/>
  </r>
  <r>
    <n v="220199000166"/>
    <s v="AD"/>
    <d v="2020-01-02T00:00:00"/>
    <n v="22020000700"/>
    <s v="2020 11 3111 22799"/>
    <n v="10780"/>
    <x v="566"/>
    <s v="PRORROGA CONTRATO CONTROL POBLACION MOSQUITOS Y DETERMINADAS ESPECIES DE MOSCAS EN TERMINO MPAL DE VALLADOLID"/>
    <s v="220"/>
    <s v="VILLANUBLA"/>
    <s v="VALLADOLID"/>
    <x v="0"/>
    <s v="PrAbier - Procedimiento Abierto"/>
    <s v="MultiC - MultiCriterio"/>
    <x v="0"/>
    <x v="0"/>
    <s v="2"/>
    <s v="2. Gastos corrientes en bienes y servicios"/>
    <s v="11"/>
    <x v="10"/>
    <s v="3111"/>
    <s v="3111. Protección de la salubridad pública"/>
    <s v="22"/>
    <s v="22799"/>
  </r>
  <r>
    <n v="220200009191"/>
    <s v="D"/>
    <d v="2020-03-25T00:00:00"/>
    <n v="22020001461"/>
    <s v="2020 11 1361 22199"/>
    <n v="9.8000000000000007"/>
    <x v="58"/>
    <s v="ACUERDO MARCO, EXPTE V.36/2017, LOTE 6: CLAVIJAS MUR GEW GW60404 2P+16A 230V IP44 - SERVICIO DE EXTINCIÓN DE INCENDIOS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200003844"/>
    <s v="D"/>
    <d v="2020-03-04T00:00:00"/>
    <n v="22020001380"/>
    <s v="2020 11 1621 634"/>
    <n v="8920.81"/>
    <x v="391"/>
    <s v="ACUERDO MARCO EXP. V.14-2015: REPARACIÓN CAJA CAMBIOS VEHICULO 0999FVN DEL SERVICIO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2858"/>
    <s v="D"/>
    <d v="2020-03-02T00:00:00"/>
    <n v="22020001380"/>
    <s v="2020 11 1621 634"/>
    <n v="4437.8599999999997"/>
    <x v="391"/>
    <s v="AC MARCO EXP V14-2015: REPARACION CAJA CAMBIOS VEHICULO 7104-GJX DEL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10446"/>
    <s v="D"/>
    <d v="2020-03-30T00:00:00"/>
    <n v="22020001380"/>
    <s v="2020 11 1621 634"/>
    <n v="2270.4899999999998"/>
    <x v="391"/>
    <s v="AC MARCO EXP V14-2015: PIEZAS REPARACION ENVOLVENTA CAJA CAMBIOS VEHICULO: 1520-DZM DEL Sº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199000222"/>
    <s v="AD"/>
    <d v="2020-01-02T00:00:00"/>
    <n v="22020000707"/>
    <s v="2020 11 1321 22200"/>
    <n v="7152.99"/>
    <x v="105"/>
    <s v="PRÓRROGA CONTRATO SERVICIO DE TELECOMUNICACIONES EXPTE. P-26/2014. LOTE Nº1, DEL 1 DE ENERO AL 30 DE JUNIO DE 2020."/>
    <s v="220"/>
    <s v="MADRID"/>
    <s v="MADRID"/>
    <x v="0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200"/>
  </r>
  <r>
    <n v="220200007334"/>
    <s v="D"/>
    <d v="2020-03-18T00:00:00"/>
    <n v="22020001380"/>
    <s v="2020 11 1621 634"/>
    <n v="1524.59"/>
    <x v="391"/>
    <s v="AC MARCO EXP V14-2015. REPUESTOS PARA REPARACIONES VEHICULOS DEL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3319"/>
    <s v="D"/>
    <d v="2020-03-04T00:00:00"/>
    <n v="22020001380"/>
    <s v="2020 11 1621 634"/>
    <n v="1445.99"/>
    <x v="391"/>
    <s v="AC MARCO EXP V14-2015: SUSITUCIÓN VALVULA DISTRIBUIDORA MANDO DIRECCIÓN VEHICULO 5297FZF DEL Sº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10444"/>
    <s v="D"/>
    <d v="2020-03-30T00:00:00"/>
    <n v="22020001380"/>
    <s v="2020 11 1621 634"/>
    <n v="1048.97"/>
    <x v="391"/>
    <s v="AC MARCO EXP V14-2015: REPARACION SOPORTES MOTOR VEHICULO: 1520-DZM DEL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2862"/>
    <s v="D"/>
    <d v="2020-03-02T00:00:00"/>
    <n v="22020001380"/>
    <s v="2020 11 1621 634"/>
    <n v="816.91"/>
    <x v="391"/>
    <s v="AC MARCO EXP V14-2015: REPARACION SUSPENSION Y ABS VEHICULO 1526-DZM DEL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10449"/>
    <s v="D"/>
    <d v="2020-03-30T00:00:00"/>
    <n v="22020001380"/>
    <s v="2020 11 1621 634"/>
    <n v="707.72"/>
    <x v="391"/>
    <s v="AC MARCO EXP V14-2015: REPUESTOS REPARACIONES VEHICULOS DEL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2869"/>
    <s v="D"/>
    <d v="2020-03-02T00:00:00"/>
    <n v="22020001380"/>
    <s v="2020 11 1621 634"/>
    <n v="673.73"/>
    <x v="391"/>
    <s v="ACUERDO MARCO EXP V14-2015:  REPARACION MATRICULA: 4042-KXH DEL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3321"/>
    <s v="D"/>
    <d v="2020-03-04T00:00:00"/>
    <n v="22020001380"/>
    <s v="2020 11 1621 634"/>
    <n v="403.75"/>
    <x v="391"/>
    <s v="AC MARCO EXP 14-2015. REPRACIONE SVEHICULOS 1496 DZM Y 1526 DZM DEL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2860"/>
    <s v="D"/>
    <d v="2020-03-02T00:00:00"/>
    <n v="22020001380"/>
    <s v="2020 11 1621 634"/>
    <n v="388.58"/>
    <x v="391"/>
    <s v="AC MARCO EXP V14-2015: REVISIÓN PRE-ITV Y FRENOS VEHICULO 7104-GJX DEL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10442"/>
    <s v="D"/>
    <d v="2020-03-30T00:00:00"/>
    <n v="22020001380"/>
    <s v="2020 11 1621 634"/>
    <n v="264.19"/>
    <x v="391"/>
    <s v="AC MARCO EXP V14-2015: TRABAJOS REPARACION ELÉCTRICA VEHICULO: 5297FZF DEL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2895"/>
    <s v="D"/>
    <d v="2020-03-02T00:00:00"/>
    <n v="22020001380"/>
    <s v="2020 11 1621 634"/>
    <n v="261.02"/>
    <x v="391"/>
    <s v="AC MARCO EXP V14-2015: REPARACION VEHICULO 1526DZM DEL Sº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10440"/>
    <s v="D"/>
    <d v="2020-03-30T00:00:00"/>
    <n v="22020001380"/>
    <s v="2020 11 1621 634"/>
    <n v="183.32"/>
    <x v="391"/>
    <s v="AC MARCO EXP V14-2015:: REVISION TACOGRAFO  VEHICULO 7104GJX DEL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2897"/>
    <s v="D"/>
    <d v="2020-03-02T00:00:00"/>
    <n v="22020001380"/>
    <s v="2020 11 1621 634"/>
    <n v="104.53"/>
    <x v="391"/>
    <s v="AC MARCOI EXP. V14-2015. REPUESTOS REPARACIONES VEHICULOS Sº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2866"/>
    <s v="D"/>
    <d v="2020-03-02T00:00:00"/>
    <n v="22020001380"/>
    <s v="2020 11 1621 634"/>
    <n v="72.45"/>
    <x v="391"/>
    <s v="AC MARCO EXP V14-2015: REPARACIÓN VEHICULO MATRICULA: 4224-JCV DEL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3356"/>
    <s v="D"/>
    <d v="2020-03-04T00:00:00"/>
    <n v="22020001380"/>
    <s v="2020 11 1621 634"/>
    <n v="60.26"/>
    <x v="391"/>
    <s v="ac marco exp v14-2015:  REPARACION VEHICULO sº limpieza 5280FZF / INDICACIÓN DE FALLO EN FRENOS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3311"/>
    <s v="D"/>
    <d v="2020-03-04T00:00:00"/>
    <n v="22020001380"/>
    <s v="2020 11 1621 634"/>
    <n v="56.18"/>
    <x v="391"/>
    <s v="AC MARCO EXP V14-2015: REPARACION FALLO FRENADO VEHICULO 5297FZF DEL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2871"/>
    <s v="D"/>
    <d v="2020-03-02T00:00:00"/>
    <n v="22020001380"/>
    <s v="2020 11 1621 634"/>
    <n v="44.23"/>
    <x v="391"/>
    <s v="AC MARCO EXP V14-2015: REPARACION VEHICULO MATRICULA: 6015-DXW DEL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199000583"/>
    <s v="AD"/>
    <d v="2020-01-02T00:00:00"/>
    <n v="22020001079"/>
    <s v="2020 11 1321 213"/>
    <n v="9883.7800000000007"/>
    <x v="76"/>
    <s v="IMPORTE PRESTACIONES BÁSICAS MANTENIMIENTO INSTALACIONES TÉRMICAS POLICÍA DEL 1-1-2020 AL 30-11-2020."/>
    <s v="220"/>
    <s v="MADRID"/>
    <s v="MADRID"/>
    <x v="0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1"/>
    <s v="213"/>
  </r>
  <r>
    <n v="220200006959"/>
    <s v="D"/>
    <d v="2020-03-17T00:00:00"/>
    <n v="22020001120"/>
    <s v="2020 11 1321 22199"/>
    <n v="2008.5"/>
    <x v="62"/>
    <s v="SUMINISTRO DE MASCARILLAS 3M-8825 (235 UNIDADES) PARA POLICÍA.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2"/>
    <s v="22199"/>
  </r>
  <r>
    <n v="220190058089"/>
    <s v="AD"/>
    <d v="2020-03-18T00:00:00"/>
    <n v="22019005626"/>
    <s v="2020 11 1621 622"/>
    <n v="4940.7299999999996"/>
    <x v="129"/>
    <s v="COORDINACIÓN SEG. Y SALUD LABORAL CONTRATO OBRA CONSTRUCCIÓN LAVADERO VEHICULOS Y APARCAMIENTO PARA Sº LIMPIEZA"/>
    <s v="220"/>
    <s v="MADRID"/>
    <s v="MADRID"/>
    <x v="0"/>
    <s v="PrAbier - Procedimiento Abierto"/>
    <s v="MultiC - MultiCriterio"/>
    <x v="0"/>
    <x v="0"/>
    <s v="6"/>
    <s v="6. Inversiones reales"/>
    <s v="11"/>
    <x v="10"/>
    <s v="1621"/>
    <s v="1621. Servicio de limpieza"/>
    <s v="62"/>
    <s v="622"/>
  </r>
  <r>
    <n v="220200002142"/>
    <s v="AD"/>
    <d v="2020-02-20T00:00:00"/>
    <n v="22020000651"/>
    <s v="2020 11 1321 22104"/>
    <n v="8185.04"/>
    <x v="266"/>
    <s v="2ª PRÓRROGA CONT. SUMIN. VESTUARIO, CALZADO Y EQUIP. PERSONAL AREA SALUD Y SEGURIDAD. EXPTE. 16/2016. LOTE Nº10. POLICIA"/>
    <s v="220"/>
    <s v="VALLADOLID"/>
    <s v="VALLADOLID"/>
    <x v="2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104"/>
  </r>
  <r>
    <n v="220200001067"/>
    <s v="AD"/>
    <d v="2020-02-10T00:00:00"/>
    <n v="22020001706"/>
    <s v="2020 11 3111 22103"/>
    <n v="150"/>
    <x v="3"/>
    <s v="SUMINISTRO GAS VEHICULO HIBRIDO 0634DHJ - AÑO 2020"/>
    <s v="220"/>
    <s v="MADRID"/>
    <s v="MADRID"/>
    <x v="2"/>
    <s v="AdDirec - Adjudicación Directa"/>
    <s v="SinC - Sin Criterio"/>
    <x v="1"/>
    <x v="0"/>
    <s v="2"/>
    <s v="2. Gastos corrientes en bienes y servicios"/>
    <s v="11"/>
    <x v="10"/>
    <s v="3111"/>
    <s v="3111. Protección de la salubridad pública"/>
    <s v="22"/>
    <s v="22103"/>
  </r>
  <r>
    <n v="220200001206"/>
    <s v="AD"/>
    <d v="2020-02-11T00:00:00"/>
    <n v="22020001565"/>
    <s v="2020 11 1621 22199"/>
    <n v="5000"/>
    <x v="83"/>
    <s v="SUMINISTRO MATERIAL DE PINTURA PARA EL SERVICIO DE LIMPIEZA (FUERA DEL ACUERDO MARCO)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2"/>
    <s v="22199"/>
  </r>
  <r>
    <n v="220200002520"/>
    <s v="ADO"/>
    <d v="2020-02-26T00:00:00"/>
    <n v="22020002136"/>
    <s v="2020 11 1321 22104"/>
    <n v="7623"/>
    <x v="552"/>
    <s v="DEFENSA EXTENSIBLE ASP 22412 T50AB AIRWEIGHT BUTTON (36 UNIDADES) ART. 26.2 B   R.D. 500/90."/>
    <s v="240"/>
    <s v="BARCELONA"/>
    <s v="BARCELONA"/>
    <x v="2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104"/>
  </r>
  <r>
    <n v="220199000584"/>
    <s v="AD"/>
    <d v="2020-01-02T00:00:00"/>
    <n v="22020001080"/>
    <s v="2020 11 1321 213"/>
    <n v="6875"/>
    <x v="76"/>
    <s v="IMPORTE PRESTACIONES COMPLEMENTARIAS MANTENIMIENTO INSTALACIONES TÉRMICAS POLICÍA. DEL 1-1-2020 AL 30-11-2020."/>
    <s v="220"/>
    <s v="MADRID"/>
    <s v="MADRID"/>
    <x v="0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1"/>
    <s v="213"/>
  </r>
  <r>
    <n v="220200001108"/>
    <s v="AD"/>
    <d v="2020-02-10T00:00:00"/>
    <n v="22020001733"/>
    <s v="2020 11 3111 22103"/>
    <n v="7260"/>
    <x v="567"/>
    <s v="SUMINISTRO GASELEO B PARA HORNO INCINERADOR CMPA DURANTE EL AÑO 2020"/>
    <s v="220"/>
    <s v="BOECILLO"/>
    <s v="VALLADOLID"/>
    <x v="2"/>
    <s v="AdDirec - Adjudicación Directa"/>
    <s v="SinC - Sin Criterio"/>
    <x v="1"/>
    <x v="0"/>
    <s v="2"/>
    <s v="2. Gastos corrientes en bienes y servicios"/>
    <s v="11"/>
    <x v="10"/>
    <s v="3111"/>
    <s v="3111. Protección de la salubridad pública"/>
    <s v="22"/>
    <s v="22103"/>
  </r>
  <r>
    <n v="220200001111"/>
    <s v="AD"/>
    <d v="2020-02-11T00:00:00"/>
    <n v="22020001658"/>
    <s v="2020 11 1321 213"/>
    <n v="2468.4"/>
    <x v="568"/>
    <s v="IMPORTE SERVICIO DE MANTENIMIENTO DE PUERTAS AUTOMÁTICAS DEPENDENCIAS POLICÍA 2020.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1"/>
    <s v="213"/>
  </r>
  <r>
    <n v="220200001112"/>
    <s v="AD"/>
    <d v="2020-02-11T00:00:00"/>
    <n v="22020001659"/>
    <s v="2020 11 1321 213"/>
    <n v="3005.64"/>
    <x v="569"/>
    <s v="CONTRATO MANTENIMIENTO ARCOS DE SEGURIDAD PAQUETERIA DEPENDENCIAS AYUNTAMIENTO DE VALLADOLID 2020."/>
    <s v="220"/>
    <s v="MADRID"/>
    <s v="MADRID"/>
    <x v="0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1"/>
    <s v="213"/>
  </r>
  <r>
    <n v="220200001113"/>
    <s v="AD"/>
    <d v="2020-02-11T00:00:00"/>
    <n v="22020001664"/>
    <s v="2020 11 1321 213"/>
    <n v="2036.72"/>
    <x v="184"/>
    <s v="SERVICIO MANTENIMIENTO ASCENSOR DISTRITO 3º POLICIA EJERCICIO 2020.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1"/>
    <s v="213"/>
  </r>
  <r>
    <n v="220200001114"/>
    <s v="AD"/>
    <d v="2020-02-11T00:00:00"/>
    <n v="22020001670"/>
    <s v="2020 11 1321 213"/>
    <n v="3518.63"/>
    <x v="313"/>
    <s v="SERVICIO MANTENIMIENTO ASCENSORES EDIFICIO JEFATURA DE POLICÍA MUNICIPAL EJERCICIO 2020."/>
    <s v="220"/>
    <s v="VIGO"/>
    <s v="PONTEVEDRA"/>
    <x v="0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1"/>
    <s v="213"/>
  </r>
  <r>
    <n v="220199000052"/>
    <s v="AD"/>
    <d v="2020-01-02T00:00:00"/>
    <n v="22020000699"/>
    <s v="2020 11 1361 213"/>
    <n v="3275.37"/>
    <x v="149"/>
    <s v="LOTE 2 EXPTE. 23/2018: MANTENIMIENTO PREVENTIVO DE PUERTAS AUTOMATIZADAS. SERVICIO DE EXTINCIÓN DE INCENDIOS Y PC"/>
    <s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10"/>
    <s v="1361"/>
    <s v="1361. Prevención y extinción de incencios"/>
    <s v="21"/>
    <s v="213"/>
  </r>
  <r>
    <n v="220200001119"/>
    <s v="AD"/>
    <d v="2020-02-11T00:00:00"/>
    <n v="22020001672"/>
    <s v="2020 11 1321 213"/>
    <n v="6466.56"/>
    <x v="68"/>
    <s v="IMPORTE SERVICIO MANTENIMIENTO EQUIPOS ELECTRÓNICOS DE SEGURIDAD Y VIGILANCIA DEPENDENCIAS POLICIA EJERCICIO 2020.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1"/>
    <s v="213"/>
  </r>
  <r>
    <n v="220200010451"/>
    <s v="D"/>
    <d v="2020-03-30T00:00:00"/>
    <n v="22020001380"/>
    <s v="2020 11 1621 634"/>
    <n v="3280.18"/>
    <x v="570"/>
    <s v="AC MARCO EXP V14-2015:REPARACION INSTALACION ELECTRICA RECOLECTOR VEHÍCULO 2688FXK DEL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1121"/>
    <s v="AD"/>
    <d v="2020-02-11T00:00:00"/>
    <n v="22020001678"/>
    <s v="2020 11 1321 22706"/>
    <n v="7247.9"/>
    <x v="571"/>
    <s v="MANTENIMIENTO DEL PROGRAMA INFORMÁTICO GESTIÓN SISTEMA DE CALIDAD DE POLICIA MUNICIPAL EJERCICIO 2020."/>
    <s v="220"/>
    <s v="LA CORUÑA"/>
    <s v="LA CORUÑA"/>
    <x v="0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2"/>
    <s v="22706"/>
  </r>
  <r>
    <n v="220200001195"/>
    <s v="AD"/>
    <d v="2020-02-11T00:00:00"/>
    <n v="22020001223"/>
    <s v="2020 11 1621 213"/>
    <n v="1760.7"/>
    <x v="572"/>
    <s v="CONTRATO MANTENIMIENTO AÑO 2020 MAQUINA LAVAR PIEZA TALLER DEL SERVICIO DE LIMPIEZA"/>
    <s v="220"/>
    <s v="COSLADA"/>
    <s v="MADR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3"/>
  </r>
  <r>
    <n v="220200004481"/>
    <s v="D"/>
    <d v="2020-03-09T00:00:00"/>
    <n v="22020001383"/>
    <s v="2020 11 1321 214"/>
    <n v="3382.43"/>
    <x v="65"/>
    <s v="ACUERDO MARCO. REPARACIÓN VEHÍCULO 5310BVJ POLICIA."/>
    <s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3909"/>
    <s v="D"/>
    <d v="2020-03-05T00:00:00"/>
    <n v="22020001705"/>
    <s v="2020 11 1361 214"/>
    <n v="573.24"/>
    <x v="65"/>
    <s v="ACUERDO MARCO, EXPTE V45/2015, LOTE 4: REPARACION 4894-JLF: SUSTITUIR SENSOR DE HUMEDAD Y BORRAR AVERIAS"/>
    <s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1"/>
    <s v="214"/>
  </r>
  <r>
    <n v="220200001196"/>
    <s v="AD"/>
    <d v="2020-02-11T00:00:00"/>
    <n v="22020001224"/>
    <s v="2020 11 1621 213"/>
    <n v="2610.56"/>
    <x v="184"/>
    <s v="CONTRATO MANTENIMIENTO AÑO 2020 ASCENSOR INSTALACIONES Sº LIMPIEZA EN C/ TOPACIO, 63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3"/>
  </r>
  <r>
    <n v="220200001197"/>
    <s v="AD"/>
    <d v="2020-02-11T00:00:00"/>
    <n v="22020001225"/>
    <s v="2020 11 1621 213"/>
    <n v="1547.34"/>
    <x v="87"/>
    <s v="CONTRATO MANTENIMIENTO AÑO 2020 INSTALACIONES CONTRA INCENDIOS DEL Sº DE LIMPIEZA EN C/ TOPACIO, 63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3"/>
  </r>
  <r>
    <n v="220200002904"/>
    <s v="D"/>
    <d v="2020-03-02T00:00:00"/>
    <n v="22020001380"/>
    <s v="2020 11 1621 634"/>
    <n v="484.13"/>
    <x v="65"/>
    <s v="AC MARCO EXP V14-2015: SUSTITUIR COLUMNA DIRECCIÓN VEHÍCULO 0120GJY DEL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1198"/>
    <s v="AD"/>
    <d v="2020-02-11T00:00:00"/>
    <n v="22020001226"/>
    <s v="2020 11 1621 213"/>
    <n v="3507"/>
    <x v="302"/>
    <s v="CONTRATO MANTENIMIENTO AÑO 2020 INSTALACIONES CALEFACIÓN, CLIMATIZACIÓN Y ACS DEL Sº DE LIMPIEZA EN C/TOPACIO, 63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3"/>
  </r>
  <r>
    <n v="220200005264"/>
    <s v="D"/>
    <d v="2020-03-10T00:00:00"/>
    <n v="22020001383"/>
    <s v="2020 11 1321 214"/>
    <n v="417.32"/>
    <x v="65"/>
    <s v="ACUERDO MARCO. REPARACIÓN VEHÍCULO POLICIA."/>
    <s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1199"/>
    <s v="AD"/>
    <d v="2020-02-11T00:00:00"/>
    <n v="22020001227"/>
    <s v="2020 11 1631 213"/>
    <n v="1884.84"/>
    <x v="573"/>
    <s v="CONTRATO MANTENIMIENTO Y UBICACION REPETISOR  TARNSMISION COMUNICACIONES INTERNAS DEL Sº DE LIMPIEZA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631"/>
    <s v="1631. Limpieza viaria"/>
    <s v="21"/>
    <s v="213"/>
  </r>
  <r>
    <n v="220200001201"/>
    <s v="AD"/>
    <d v="2020-02-11T00:00:00"/>
    <n v="22020001548"/>
    <s v="2020 11 1631 214"/>
    <n v="3000"/>
    <x v="574"/>
    <s v="SUMINISTRO REPUESTOS NEUMÁTICOS PARA REPARACION DE VEHÍCULOS (FUERA AC MARCO)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1631"/>
    <s v="1631. Limpieza viaria"/>
    <s v="21"/>
    <s v="214"/>
  </r>
  <r>
    <n v="220200002854"/>
    <s v="D"/>
    <d v="2020-03-02T00:00:00"/>
    <n v="22020001380"/>
    <s v="2020 11 1621 634"/>
    <n v="367.2"/>
    <x v="65"/>
    <s v="AC MARCO EXP V.14-2015: CAMBIO ACEITE Y FILTROS VEHICULO 9325GKS DE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1202"/>
    <s v="AD"/>
    <d v="2020-02-11T00:00:00"/>
    <n v="22020001555"/>
    <s v="2020 11 1631 22110"/>
    <n v="4000"/>
    <x v="575"/>
    <s v="SUMINISTRO DECAPANTES PARA LIMPIEZA DE PINTADAS LIMPIEZA VIARIA (FUERA DEL AC MARCO)"/>
    <s v="220"/>
    <s v="TORREJON DE ARDOZ"/>
    <s v="MADRID"/>
    <x v="2"/>
    <s v="AdDirec - Adjudicación Directa"/>
    <s v="SinC - Sin Criterio"/>
    <x v="1"/>
    <x v="0"/>
    <s v="2"/>
    <s v="2. Gastos corrientes en bienes y servicios"/>
    <s v="11"/>
    <x v="10"/>
    <s v="1631"/>
    <s v="1631. Limpieza viaria"/>
    <s v="22"/>
    <s v="22110"/>
  </r>
  <r>
    <n v="220200001203"/>
    <s v="AD"/>
    <d v="2020-02-11T00:00:00"/>
    <n v="22020001562"/>
    <s v="2020 11 1621 213"/>
    <n v="2500"/>
    <x v="576"/>
    <s v="BOTELLAS GASES PARA EQUIPOS DE SOLDADURA DEL TALLER DEL SERVICIO DE LIMPIEZA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3"/>
  </r>
  <r>
    <n v="220200001204"/>
    <s v="AD"/>
    <d v="2020-02-11T00:00:00"/>
    <n v="22020001563"/>
    <s v="2020 11 1621 214"/>
    <n v="4000"/>
    <x v="573"/>
    <s v="REPARACION EMISORAS DEL SERVICIO DE LIMPIEZA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4"/>
  </r>
  <r>
    <n v="220200001205"/>
    <s v="AD"/>
    <d v="2020-02-11T00:00:00"/>
    <n v="22020001564"/>
    <s v="2020 11 1621 214"/>
    <n v="5000"/>
    <x v="577"/>
    <s v="TARBAJOS EN MATERIAL FERRICO PARA REPARACION DE VEHÍCULOS DEL Sº DE LIMPIEZA"/>
    <s v="220"/>
    <s v="LA CISTERNIGA"/>
    <s v="VALLADOL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4"/>
  </r>
  <r>
    <n v="220200004455"/>
    <s v="D"/>
    <d v="2020-03-09T00:00:00"/>
    <n v="22020001383"/>
    <s v="2020 11 1321 214"/>
    <n v="47.84"/>
    <x v="65"/>
    <s v="ACUERDO MARCO. REPARACIÓN VEHÍCULO POLICIA."/>
    <s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5330"/>
    <s v="D"/>
    <d v="2020-03-10T00:00:00"/>
    <n v="22020001380"/>
    <s v="2020 11 1621 634"/>
    <n v="30.15"/>
    <x v="65"/>
    <s v="AC MARCO EXP. V14-2015 MANDO FLEXIBLE REPARACION PLATAFORMA VEHICULO 0984 FGF DE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1218"/>
    <s v="AD"/>
    <d v="2020-02-12T00:00:00"/>
    <n v="22020001772"/>
    <s v="2020 11 1321 213"/>
    <n v="7018"/>
    <x v="87"/>
    <s v="MANTENIMIENTO SISTEMAS CONTRAINCENCIOS EN EDIFICIOS Y VEHÍCULOS DE LA POLICÍA MUNICIPAL. EJERCICIO 2020.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1"/>
    <s v="213"/>
  </r>
  <r>
    <n v="220200001224"/>
    <s v="AD"/>
    <d v="2020-02-12T00:00:00"/>
    <n v="22020001829"/>
    <s v="2020 11 1321 22699"/>
    <n v="1584"/>
    <x v="578"/>
    <s v="CONTRATO RECOGIDA DE DOCUMENTACIÓN CONFIDENCIAL PARA RECICLAR EJERCICIO 2020.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2"/>
    <s v="22699"/>
  </r>
  <r>
    <n v="220200005277"/>
    <s v="D"/>
    <d v="2020-03-10T00:00:00"/>
    <n v="22020001120"/>
    <s v="2020 11 1321 22199"/>
    <n v="14.51"/>
    <x v="66"/>
    <s v="ACUERDO MARCO. SUMINISTRO MATERIAL CONSTRUCCIÓN PARA POLICÍA.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2"/>
    <s v="22199"/>
  </r>
  <r>
    <n v="220200003408"/>
    <s v="D"/>
    <d v="2020-03-04T00:00:00"/>
    <n v="22020000009"/>
    <s v="2020 11 1631 214"/>
    <n v="4823.01"/>
    <x v="579"/>
    <s v="AC MARCO EXP V36-2017: REPUESTOS REPARACION FRENOS BARREDORA E8109BFB DEL S. DE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1"/>
    <s v="214"/>
  </r>
  <r>
    <n v="220200009309"/>
    <s v="D"/>
    <d v="2020-03-25T00:00:00"/>
    <n v="22020000003"/>
    <s v="2020 11 1621 214"/>
    <n v="4283.96"/>
    <x v="579"/>
    <s v="AC MARCO EXP V.36-2017: REPUESTOS PARA REPARACIONES VEHICULOS DEL Sº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200010624"/>
    <s v="D"/>
    <d v="2020-03-31T00:00:00"/>
    <n v="22020000003"/>
    <s v="2020 11 1621 214"/>
    <n v="3983.54"/>
    <x v="579"/>
    <s v="AC MARCO EXP V36-2017: REPIUESTOS PARA REPARACION VEHICULOS DEL Sº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200003406"/>
    <s v="D"/>
    <d v="2020-03-04T00:00:00"/>
    <n v="22020000009"/>
    <s v="2020 11 1631 214"/>
    <n v="3327.67"/>
    <x v="579"/>
    <s v="AC MARCO EXP V36-2017: REPUESTOS PARA REPRACION VEHICULOS Y BARREDORAS DE LIMPIEZA VIARA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1"/>
    <s v="214"/>
  </r>
  <r>
    <n v="220199000098"/>
    <s v="AD"/>
    <d v="2020-01-02T00:00:00"/>
    <n v="22020000590"/>
    <s v="2020 11 1621 22799"/>
    <n v="6406.35"/>
    <x v="379"/>
    <s v="REAJUSTE ANUALIDADES CONTRATO EXPLOTACIÓN PUNTO LIMPIO C/ VALLE DE ARAN  DE1 1-1-2020 AL 22-1-2021 (INCLUSIVE)"/>
    <s v="220"/>
    <s v="VALLADOLID (POLIGONO SAN CRISTOBAL)"/>
    <s v="VALLADOLID"/>
    <x v="0"/>
    <s v="PrAbier - Procedimiento Abierto"/>
    <s v="MultiC - MultiCriterio"/>
    <x v="0"/>
    <x v="0"/>
    <s v="2"/>
    <s v="2. Gastos corrientes en bienes y servicios"/>
    <s v="11"/>
    <x v="10"/>
    <s v="1621"/>
    <s v="1621. Servicio de limpieza"/>
    <s v="22"/>
    <s v="22799"/>
  </r>
  <r>
    <n v="220200003440"/>
    <s v="D"/>
    <d v="2020-03-04T00:00:00"/>
    <n v="22020000009"/>
    <s v="2020 11 1631 214"/>
    <n v="2858.72"/>
    <x v="579"/>
    <s v="AC MARCO EXP V36-2017: REPUESTOS PARA REPARACION VEHICULOS DE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1"/>
    <s v="214"/>
  </r>
  <r>
    <n v="220200009315"/>
    <s v="D"/>
    <d v="2020-03-25T00:00:00"/>
    <n v="22020001376"/>
    <s v="2020 11 1631 214"/>
    <n v="2814.41"/>
    <x v="579"/>
    <s v="AC MARCO EXP V36-2017: CEPILLOS REPARACION BARREDORAS //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1"/>
    <s v="214"/>
  </r>
  <r>
    <n v="220200003382"/>
    <s v="D"/>
    <d v="2020-03-04T00:00:00"/>
    <n v="22020000003"/>
    <s v="2020 11 1621 214"/>
    <n v="2768.08"/>
    <x v="579"/>
    <s v="AC MARCO EXP V36-2017: REPUESTOS REPARACION VEHICULOS Sº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200003420"/>
    <s v="D"/>
    <d v="2020-03-04T00:00:00"/>
    <n v="22020000003"/>
    <s v="2020 11 1621 214"/>
    <n v="2724.16"/>
    <x v="579"/>
    <s v="AC MARCO EXP V36-2017: REPUESTOS REPARACIONES VEHICULOS Sº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200003459"/>
    <s v="D"/>
    <d v="2020-03-04T00:00:00"/>
    <n v="22020000003"/>
    <s v="2020 11 1621 214"/>
    <n v="2495.02"/>
    <x v="579"/>
    <s v="AC MARCO EXP. V36-2017: REPUESTOS PARA REPARACION VEHICULOS Sº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200003390"/>
    <s v="D"/>
    <d v="2020-03-04T00:00:00"/>
    <n v="22020000003"/>
    <s v="2020 11 1621 214"/>
    <n v="2475.3200000000002"/>
    <x v="579"/>
    <s v="AC MARCO EXP V36-2017: REPUESTOS REPARACIONES VEHICULOS Sº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200005386"/>
    <s v="D"/>
    <d v="2020-03-10T00:00:00"/>
    <n v="22020000009"/>
    <s v="2020 11 1631 214"/>
    <n v="2268.81"/>
    <x v="579"/>
    <s v="AC MARCO EXP V36-2017: SUMINISTRO DE REPUESTOS REPARCION BARREDORA E7337BDK DE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1"/>
    <s v="214"/>
  </r>
  <r>
    <n v="220200003375"/>
    <s v="D"/>
    <d v="2020-03-04T00:00:00"/>
    <n v="22020000003"/>
    <s v="2020 11 1621 214"/>
    <n v="1813.32"/>
    <x v="579"/>
    <s v="AC MARCO EXP V36-2017: REPUESTOS PARA REPARACION VEHICULOS Sº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200003396"/>
    <s v="D"/>
    <d v="2020-03-04T00:00:00"/>
    <n v="22020000009"/>
    <s v="2020 11 1631 214"/>
    <n v="1651.65"/>
    <x v="579"/>
    <s v="AC MARCO EXP V36-2017. TURBINA ASPRACION REPARACION BARREDORA E3813BDK DE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1"/>
    <s v="214"/>
  </r>
  <r>
    <n v="220200003470"/>
    <s v="D"/>
    <d v="2020-03-04T00:00:00"/>
    <n v="22020000003"/>
    <s v="2020 11 1621 214"/>
    <n v="1483.12"/>
    <x v="579"/>
    <s v="AC MARCO EXP V36-2017: RECAMBIOS PARA REPARACION VEHICULOS Sº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200003476"/>
    <s v="D"/>
    <d v="2020-03-04T00:00:00"/>
    <n v="22020000009"/>
    <s v="2020 11 1631 214"/>
    <n v="975.7"/>
    <x v="579"/>
    <s v="CAC MARCO EXP V36-2017: CABLE CON CONECTOR ECU REPARACION VEHICULO DE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1"/>
    <s v="214"/>
  </r>
  <r>
    <n v="220200003474"/>
    <s v="D"/>
    <d v="2020-03-04T00:00:00"/>
    <n v="22020000009"/>
    <s v="2020 11 1631 214"/>
    <n v="62.62"/>
    <x v="579"/>
    <s v="AC MARCO EXP V36-2017: SENSOR DE PRESION REPARACION BARREDORA E-3812-BDK DE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1"/>
    <s v="214"/>
  </r>
  <r>
    <n v="220200005221"/>
    <s v="D"/>
    <d v="2020-03-10T00:00:00"/>
    <n v="22020001461"/>
    <s v="2020 11 1361 22199"/>
    <n v="955.9"/>
    <x v="62"/>
    <s v="ACUERDO MARCO, EXPTE V.36/2017, LOTE 1: ESCALERA PLATAFORMA 7P 41975, BARANDILLA SUBIDA 41959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200009238"/>
    <s v="D"/>
    <d v="2020-03-25T00:00:00"/>
    <n v="22020001120"/>
    <s v="2020 11 1321 22199"/>
    <n v="899.03"/>
    <x v="62"/>
    <s v="ACUERDO MARCO. SUMINISTRO GUANTES DE NITRILO PARA POLICIA.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2"/>
    <s v="22199"/>
  </r>
  <r>
    <n v="220200010632"/>
    <s v="D"/>
    <d v="2020-03-31T00:00:00"/>
    <n v="22020001461"/>
    <s v="2020 11 1361 22199"/>
    <n v="676.31"/>
    <x v="62"/>
    <s v="ACUERDO MARCO, EXPTE V.36/2017, LOTE 1-----COVID-19-----: GUANTES 490 IMPACT Y BUZOS TYVEK CLASSIC T-XL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200003404"/>
    <s v="D"/>
    <d v="2020-03-04T00:00:00"/>
    <n v="22020000012"/>
    <s v="2020 11 1631 22199"/>
    <n v="522.33000000000004"/>
    <x v="62"/>
    <s v="AC MARCO EXP V36-2017: CEPILLOS BARRENDERO ROJO 520MM PARA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2"/>
    <s v="22199"/>
  </r>
  <r>
    <n v="220200008970"/>
    <s v="D"/>
    <d v="2020-03-23T00:00:00"/>
    <n v="22020000012"/>
    <s v="2020 11 1631 22199"/>
    <n v="491.36"/>
    <x v="62"/>
    <s v="AC MARCO EXP V36-2017: CEPILLO BARRENDERO ROJO 520MM (96 UNIDADES)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2"/>
    <s v="22199"/>
  </r>
  <r>
    <n v="220200007281"/>
    <s v="D"/>
    <d v="2020-03-18T00:00:00"/>
    <n v="22020001461"/>
    <s v="2020 11 1361 22199"/>
    <n v="147.22999999999999"/>
    <x v="62"/>
    <s v="ACUERDO MARCO, EXPTE V.36/2017, LOTE 1: ABSORBICA-I DE 150 CM, CONECTOR M34A TL, MOSQUETON VERTIGO TWIST-LOCK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200003907"/>
    <s v="D"/>
    <d v="2020-03-05T00:00:00"/>
    <n v="22020001461"/>
    <s v="2020 11 1361 22199"/>
    <n v="124.03"/>
    <x v="62"/>
    <s v="ACUERDO MARCO, EXPTE V.36/2017, LOTE 1: MANGO CEPILLO DOMESTICO, CEPILLO SUSI GRANDE 1746, ESCALERA MULTIUSO SINEX 4X4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200001599"/>
    <s v="AD"/>
    <d v="2020-02-14T00:00:00"/>
    <n v="22020001823"/>
    <s v="2020 11 1621 22700"/>
    <n v="3000"/>
    <x v="379"/>
    <s v="LIMPIEZA FOSA SÉPTICA EN VESTUARIOS DE ZONA EN PARQUE MORERAS EJERCICIO 2020"/>
    <s v="220"/>
    <s v="VALLADOLID (POLIGONO SAN CRISTOBAL)"/>
    <s v="VALLADOL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2"/>
    <s v="22700"/>
  </r>
  <r>
    <n v="220199000009"/>
    <s v="AD"/>
    <d v="2020-01-02T00:00:00"/>
    <n v="22020002097"/>
    <s v="2020 11 4315 203"/>
    <n v="190"/>
    <x v="34"/>
    <s v="FOTOCOPIADORAS CONSUMO/OMIC DEL 1 DE ENERO AL 7 DE FEBRERO 2020"/>
    <s v="220"/>
    <s v="ALCOBENDAS"/>
    <s v="MADRID"/>
    <x v="2"/>
    <s v="PrAbier - Procedimiento Abierto"/>
    <s v="MultiC - MultiCriterio"/>
    <x v="0"/>
    <x v="0"/>
    <s v="2"/>
    <s v="2. Gastos corrientes en bienes y servicios"/>
    <s v="11"/>
    <x v="10"/>
    <s v="4315"/>
    <s v="4315. Actuaciones en materia de consumo"/>
    <s v="20"/>
    <s v="203"/>
  </r>
  <r>
    <n v="220200001868"/>
    <s v="D"/>
    <d v="2020-02-17T00:00:00"/>
    <n v="22020001389"/>
    <s v="2020 11 1621 213"/>
    <n v="1900"/>
    <x v="59"/>
    <s v="CONTRATO SISTEMAS IMPRESIÓN Y FOTOCOPIADO (SERVICIO DE LIMPIEZA)"/>
    <s v="300"/>
    <s v="VALLADOLID"/>
    <s v="VALLADOLID"/>
    <x v="0"/>
    <s v="PrAbier - Procedimiento Abierto"/>
    <s v="MultiC - MultiCriterio"/>
    <x v="0"/>
    <x v="0"/>
    <s v="2"/>
    <s v="2. Gastos corrientes en bienes y servicios"/>
    <s v="11"/>
    <x v="10"/>
    <s v="1621"/>
    <s v="1621. Servicio de limpieza"/>
    <s v="21"/>
    <s v="213"/>
  </r>
  <r>
    <n v="220200001600"/>
    <s v="AD"/>
    <d v="2020-02-14T00:00:00"/>
    <n v="22020001825"/>
    <s v="2020 11 1631 22110"/>
    <n v="1500"/>
    <x v="580"/>
    <s v="PRODUCTO ESPECIAL QUITA SOMBRAS PARA ELIMINACION PINTADAS S. LIMPIEZA VIARIA"/>
    <s v="220"/>
    <s v="MADRID"/>
    <s v="MADRID"/>
    <x v="2"/>
    <s v="AdDirec - Adjudicación Directa"/>
    <s v="SinC - Sin Criterio"/>
    <x v="1"/>
    <x v="0"/>
    <s v="2"/>
    <s v="2. Gastos corrientes en bienes y servicios"/>
    <s v="11"/>
    <x v="10"/>
    <s v="1631"/>
    <s v="1631. Limpieza viaria"/>
    <s v="22"/>
    <s v="22110"/>
  </r>
  <r>
    <n v="220200003905"/>
    <s v="D"/>
    <d v="2020-03-05T00:00:00"/>
    <n v="22020001461"/>
    <s v="2020 11 1361 22199"/>
    <n v="64.61"/>
    <x v="62"/>
    <s v="ACUERDO MARCO, EXPTE V.36/2017, LOTE 1: CINTA EXPRESS DAISY CHAINE 1 M (3 UNIDADES)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200001601"/>
    <s v="AD"/>
    <d v="2020-02-14T00:00:00"/>
    <n v="22020001827"/>
    <s v="2020 11 1631 214"/>
    <n v="2500"/>
    <x v="581"/>
    <s v="SUMINISTRO DE REPUESTOS NEUMÁTICOS PARA REPARACION VEHICULOS DE LIMPIEZA VIARIA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1631"/>
    <s v="1631. Limpieza viaria"/>
    <s v="21"/>
    <s v="214"/>
  </r>
  <r>
    <n v="220200001602"/>
    <s v="AD"/>
    <d v="2020-02-14T00:00:00"/>
    <n v="22020001828"/>
    <s v="2020 11 1631 213"/>
    <n v="2000"/>
    <x v="573"/>
    <s v="REPARACIONES EMISORAS MÓVILES PARA EL PERSONAL DEL S. DE LIMPIEZA VIARIA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631"/>
    <s v="1631. Limpieza viaria"/>
    <s v="21"/>
    <s v="213"/>
  </r>
  <r>
    <n v="220200001603"/>
    <s v="AD"/>
    <d v="2020-02-14T00:00:00"/>
    <n v="22020001837"/>
    <s v="2020 11 1621 204"/>
    <n v="2500"/>
    <x v="542"/>
    <s v="SERVICIOS DE GRÚAS PARA TRASLADO VEHÍCULOS AVERIADOS DEL Sº DE LIMPIEZA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0"/>
    <s v="204"/>
  </r>
  <r>
    <n v="220200005244"/>
    <s v="D"/>
    <d v="2020-03-10T00:00:00"/>
    <n v="22020000005"/>
    <s v="2020 11 1621 22104"/>
    <n v="47.81"/>
    <x v="62"/>
    <s v="AC MARCO EXP V36-2017: GUANTES PARA PERSONAL TALLER MECÁNICO DEL Sº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04"/>
  </r>
  <r>
    <n v="220200001604"/>
    <s v="AD"/>
    <d v="2020-02-14T00:00:00"/>
    <n v="22020001839"/>
    <s v="2020 11 1631 204"/>
    <n v="2500"/>
    <x v="540"/>
    <s v="SEVICIOS GRÚAS PARA TRASLADO VEHICULOS AVERIADOS DEL S. LIMPIEZA VIARIA"/>
    <s v="220"/>
    <s v="LA CISTERNIGA"/>
    <s v="VALLADOLID"/>
    <x v="0"/>
    <s v="AdDirec - Adjudicación Directa"/>
    <s v="SinC - Sin Criterio"/>
    <x v="1"/>
    <x v="0"/>
    <s v="2"/>
    <s v="2. Gastos corrientes en bienes y servicios"/>
    <s v="11"/>
    <x v="10"/>
    <s v="1631"/>
    <s v="1631. Limpieza viaria"/>
    <s v="20"/>
    <s v="204"/>
  </r>
  <r>
    <n v="220200007283"/>
    <s v="D"/>
    <d v="2020-03-18T00:00:00"/>
    <n v="22020001461"/>
    <s v="2020 11 1361 22199"/>
    <n v="31.53"/>
    <x v="62"/>
    <s v="ACUERDO MARCO, EXPTE V.36/2017, LOTE 1: VARILLA ROSCADA ZINCADA 5.6 METRICA, TUERCA EXAG DIN-934 C8 ZN, CARTUCHO RESIN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200003388"/>
    <s v="D"/>
    <d v="2020-03-04T00:00:00"/>
    <n v="22020000007"/>
    <s v="2020 11 1621 22199"/>
    <n v="25.39"/>
    <x v="62"/>
    <s v="AC MARCO EXP V36-2017: SUMINSITROS SERVICIO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99"/>
  </r>
  <r>
    <n v="220200003377"/>
    <s v="D"/>
    <d v="2020-03-04T00:00:00"/>
    <n v="22020000005"/>
    <s v="2020 11 1621 22104"/>
    <n v="15.94"/>
    <x v="62"/>
    <s v="AC MARCO EXP. V36-2017: GUNATES PARA PERSONAL TALLER Sº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04"/>
  </r>
  <r>
    <n v="220200007340"/>
    <s v="D"/>
    <d v="2020-03-18T00:00:00"/>
    <n v="22020000005"/>
    <s v="2020 11 1621 22104"/>
    <n v="15.66"/>
    <x v="62"/>
    <s v="AC MARCO EXP V36-2017: BOTAS GOMA PARA PERSONAL DEL Sº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04"/>
  </r>
  <r>
    <n v="220200001622"/>
    <s v="AD"/>
    <d v="2020-02-14T00:00:00"/>
    <n v="22020001847"/>
    <s v="2020 11 3111 22106"/>
    <n v="481.52"/>
    <x v="582"/>
    <s v="MANATENIMIENTO CONTENEDORES HIGIÉNICO SANITARIOS PARA EDIFICIOS CASA DEL BARCO Y OMIC AÑO 2020"/>
    <s v="220"/>
    <s v="SAN FERNANDO DE HENARES"/>
    <s v="MADRID"/>
    <x v="0"/>
    <s v="AdDirec - Adjudicación Directa"/>
    <s v="SinC - Sin Criterio"/>
    <x v="1"/>
    <x v="0"/>
    <s v="2"/>
    <s v="2. Gastos corrientes en bienes y servicios"/>
    <s v="11"/>
    <x v="10"/>
    <s v="3111"/>
    <s v="3111. Protección de la salubridad pública"/>
    <s v="22"/>
    <s v="22106"/>
  </r>
  <r>
    <n v="220200001623"/>
    <s v="AD"/>
    <d v="2020-02-14T00:00:00"/>
    <n v="22020001838"/>
    <s v="2020 11 1621 203"/>
    <n v="725"/>
    <x v="583"/>
    <s v="MANTENIMIENTO EQUIPO POU (FUENTE AGUA) DEL Sº DE LIMPIEZA DURANTE EL AÑO 2020"/>
    <s v="220"/>
    <s v="L'HOSPITALET DEL LLOBREGAT"/>
    <s v="BARCELONA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0"/>
    <s v="203"/>
  </r>
  <r>
    <n v="220200001624"/>
    <s v="AD"/>
    <d v="2020-02-14T00:00:00"/>
    <n v="22020001842"/>
    <s v="2020 11 1621 213"/>
    <n v="1000"/>
    <x v="584"/>
    <s v="MANTENIMIENTO COLUMNAS ELEVADORAS VEHICULOS TALLER MECÁNICO DEL Sº DE LIMPIEZA"/>
    <s v="220"/>
    <s v="COSLADA"/>
    <s v="MADR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3"/>
  </r>
  <r>
    <n v="220200001626"/>
    <s v="AD"/>
    <d v="2020-02-14T00:00:00"/>
    <n v="22020001824"/>
    <s v="2020 11 1621 214"/>
    <n v="2500"/>
    <x v="585"/>
    <s v="SUMINISTRO REPUESTOS ELECTRÓNICOS REPARACION RECOLECTORES VEHICULOS Sº LIMPIEZA"/>
    <s v="220"/>
    <s v="ZARATAN"/>
    <s v="VALLADOLID"/>
    <x v="2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4"/>
  </r>
  <r>
    <n v="220200001760"/>
    <s v="AD"/>
    <d v="2020-02-14T00:00:00"/>
    <n v="22020001556"/>
    <s v="2020 11 1631 214"/>
    <n v="6000"/>
    <x v="586"/>
    <s v="SUMINISTRO REPUESTOS REPARACION BARREDORAS (RAVO Y ELGIN) DEL S. DE LIMPIEZA VIARIA (DISTIBUIDOR DE LAS BARREDORAS)"/>
    <s v="220"/>
    <s v="MADRID"/>
    <s v="MADRID"/>
    <x v="2"/>
    <s v="AdDirec - Adjudicación Directa"/>
    <s v="SinC - Sin Criterio"/>
    <x v="1"/>
    <x v="0"/>
    <s v="2"/>
    <s v="2. Gastos corrientes en bienes y servicios"/>
    <s v="11"/>
    <x v="10"/>
    <s v="1631"/>
    <s v="1631. Limpieza viaria"/>
    <s v="21"/>
    <s v="214"/>
  </r>
  <r>
    <n v="220200001761"/>
    <s v="AD"/>
    <d v="2020-02-14T00:00:00"/>
    <n v="22020001559"/>
    <s v="2020 11 1621 214"/>
    <n v="4000"/>
    <x v="587"/>
    <s v="SUMINISTRO REPUESTOS PARA REPARACION CAJAS DE CAMBIOS AUTOMÁTICAS ALLISON PARA VEHICULOS DEL Sº DE LIMPIEZA"/>
    <s v="220"/>
    <s v="COSLADA"/>
    <s v="MADRID"/>
    <x v="2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4"/>
  </r>
  <r>
    <n v="220200001762"/>
    <s v="AD"/>
    <d v="2020-02-14T00:00:00"/>
    <n v="22020001561"/>
    <s v="2020 11 1621 219"/>
    <n v="6500"/>
    <x v="588"/>
    <s v="SUMINISTRO REPUESTOS PARA REPARACIÓN DE CONTENEDORES DEL Sº DE LIMPIEZA"/>
    <s v="220"/>
    <s v="GETAFE"/>
    <s v="MADRID"/>
    <x v="2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9"/>
  </r>
  <r>
    <n v="220200001765"/>
    <s v="AD"/>
    <d v="2020-02-14T00:00:00"/>
    <n v="22020001570"/>
    <s v="2020 11 1621 214"/>
    <n v="6000"/>
    <x v="589"/>
    <s v="REPARACION Y SUMNISTRO REPUESTOS PARA VEHCIULOS SCANIA DEL Sº DE LIMPIEZA (CONCESIONARIO OFICIAL)"/>
    <s v="220"/>
    <s v="FUENSALDAÑA"/>
    <s v="VALLADOL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4"/>
  </r>
  <r>
    <n v="220200001766"/>
    <s v="AD"/>
    <d v="2020-02-14T00:00:00"/>
    <n v="22020001577"/>
    <s v="2020 11 1621 214"/>
    <n v="6000"/>
    <x v="590"/>
    <s v="MECANIZADO Y FABRICACIÓN AL TORNO DE PIEZA PARA REPARACION VEHICULOS DEL SERVICIO DE LIMPIEZA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4"/>
  </r>
  <r>
    <n v="220200003482"/>
    <s v="D"/>
    <d v="2020-03-04T00:00:00"/>
    <n v="22020000008"/>
    <s v="2020 11 1631 212"/>
    <n v="157.22"/>
    <x v="118"/>
    <s v="AC MARCO EXP V36-2017: COLOCACION DE CRISTALES EN VESTUARIOS C/ ASTROFISICO Y C/ TREPADOR"/>
    <s v="300"/>
    <s v="ZARATAN"/>
    <s v="VALLADOLID"/>
    <x v="0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1"/>
    <s v="212"/>
  </r>
  <r>
    <n v="220199000684"/>
    <s v="AD"/>
    <d v="2020-01-02T00:00:00"/>
    <n v="22020001394"/>
    <s v="2020 11 1321 22104"/>
    <n v="6540.2"/>
    <x v="557"/>
    <s v="IMPORTE GUANTES DE SERVICIO PARA POLICÍA, LOTE Nº 5, EXPTE. 12/2017."/>
    <s v="220"/>
    <s v="VALLADOLID"/>
    <s v="VALLADOLID"/>
    <x v="2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104"/>
  </r>
  <r>
    <n v="220199000004"/>
    <s v="AD"/>
    <d v="2020-01-02T00:00:00"/>
    <n v="22020000530"/>
    <s v="2020 11 1321 213"/>
    <n v="1500"/>
    <x v="34"/>
    <s v="CONTRATO FOTOCOPIADORAS DEL 1 DE ENERO AL 7 DE FEBRERO DE 2020. EXPEDIENTE 28/2017."/>
    <s v="220"/>
    <s v="ALCOBENDAS"/>
    <s v="MADRID"/>
    <x v="0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1"/>
    <s v="213"/>
  </r>
  <r>
    <n v="220189000542"/>
    <s v="AD"/>
    <d v="2020-01-02T00:00:00"/>
    <n v="22020000509"/>
    <s v="2020 11 1361 22103"/>
    <n v="1500"/>
    <x v="14"/>
    <s v="CONTRATO DE SUMINISTRO DE GASOLINA 95 DURANTE 2019 Y 2020 PARA VEHICULOS DEL SERVICIO DE EXTINCION DE INCENDIOS."/>
    <s v="220"/>
    <s v="MADRID"/>
    <s v="MADRID"/>
    <x v="2"/>
    <s v="PrAbier - Procedimiento Abierto"/>
    <s v="MultiC - MultiCriterio"/>
    <x v="0"/>
    <x v="0"/>
    <s v="2"/>
    <s v="2. Gastos corrientes en bienes y servicios"/>
    <s v="11"/>
    <x v="10"/>
    <s v="1361"/>
    <s v="1361. Prevención y extinción de incencios"/>
    <s v="22"/>
    <s v="22103"/>
  </r>
  <r>
    <n v="220200004475"/>
    <s v="D"/>
    <d v="2020-03-09T00:00:00"/>
    <n v="22020001383"/>
    <s v="2020 11 1321 214"/>
    <n v="659.24"/>
    <x v="591"/>
    <s v="ACUERDO MARCO. REPARACIÓN MOTOCICLETA POLCIA."/>
    <s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4473"/>
    <s v="D"/>
    <d v="2020-03-09T00:00:00"/>
    <n v="22020001383"/>
    <s v="2020 11 1321 214"/>
    <n v="220.8"/>
    <x v="591"/>
    <s v="ACUERDO MARCO. REPARACIÓN MOTOCICLETA POLICIA."/>
    <s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2150"/>
    <s v="AD"/>
    <d v="2020-02-20T00:00:00"/>
    <n v="22020001620"/>
    <s v="2020 11 1631 214"/>
    <n v="7000"/>
    <x v="592"/>
    <s v="SUMINISTRO Y MONTAJE CRISTALES Y PARABRISAS EN BARREDORAS Y VEHICULOS DEL SEVICIO LIMPIEZA Y VIARIA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631"/>
    <s v="1631. Limpieza viaria"/>
    <s v="21"/>
    <s v="214"/>
  </r>
  <r>
    <n v="220200002158"/>
    <s v="AD"/>
    <d v="2020-02-20T00:00:00"/>
    <n v="22020001955"/>
    <s v="2020 11 1631 214"/>
    <n v="4060"/>
    <x v="586"/>
    <s v="REPUESTOS REPARACION FRENOS BARREDORA E8108BFB DEL S DE LIMPIEZA VIARIA"/>
    <s v="220"/>
    <s v="MADRID"/>
    <s v="MADRID"/>
    <x v="2"/>
    <s v="AdDirec - Adjudicación Directa"/>
    <s v="SinC - Sin Criterio"/>
    <x v="1"/>
    <x v="0"/>
    <s v="2"/>
    <s v="2. Gastos corrientes en bienes y servicios"/>
    <s v="11"/>
    <x v="10"/>
    <s v="1631"/>
    <s v="1631. Limpieza viaria"/>
    <s v="21"/>
    <s v="214"/>
  </r>
  <r>
    <n v="220200002159"/>
    <s v="AD"/>
    <d v="2020-02-20T00:00:00"/>
    <n v="22020001958"/>
    <s v="2020 11 1621 214"/>
    <n v="2500"/>
    <x v="593"/>
    <s v="SUMINISTRO COMPONENETES REPARACIONES CIRCUITOS CERRADO TV RECOLECTORES VEHICULOS DEL Sº DE LIMPIEZA"/>
    <s v="220"/>
    <s v="PATERNA"/>
    <s v="VALENCIA"/>
    <x v="2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4"/>
  </r>
  <r>
    <n v="220189000524"/>
    <s v="AD"/>
    <d v="2020-01-02T00:00:00"/>
    <n v="22020000507"/>
    <s v="2020 11 3111 22103"/>
    <n v="1320"/>
    <x v="14"/>
    <s v="ADJUDICACION SUMINISTRO GASOLINA 95º VEHICULOS DEL SERVICIO DE SALUD Y CONSUMO -AÑOS 2019 y 2020-"/>
    <s v="220"/>
    <s v="MADRID"/>
    <s v="MADRID"/>
    <x v="2"/>
    <s v="PrAbier - Procedimiento Abierto"/>
    <s v="UniC - Único Criterio"/>
    <x v="0"/>
    <x v="0"/>
    <s v="2"/>
    <s v="2. Gastos corrientes en bienes y servicios"/>
    <s v="11"/>
    <x v="10"/>
    <s v="3111"/>
    <s v="3111. Protección de la salubridad pública"/>
    <s v="22"/>
    <s v="22103"/>
  </r>
  <r>
    <n v="220200002169"/>
    <s v="AD"/>
    <d v="2020-02-20T00:00:00"/>
    <n v="22020001957"/>
    <s v="2020 11 1621 214"/>
    <n v="2800"/>
    <x v="594"/>
    <s v="REPUESTOS REPARACIÓN ELEVADOOR VEHÍCULO 4459KLP DEL Sº DE LIMPIEZA"/>
    <s v="220"/>
    <s v="TARREGA"/>
    <s v="LERIDA"/>
    <x v="2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4"/>
  </r>
  <r>
    <n v="220199000808"/>
    <s v="AD"/>
    <d v="2020-01-02T00:00:00"/>
    <n v="22020000961"/>
    <s v="2020 11 1361 213"/>
    <n v="3726.8"/>
    <x v="302"/>
    <s v="CONTRATO SERVICIO MANTEN. Y CONSERVACIÓN INSTALAC. TÉRMICAS EDIFICIOS S.E.I.S. PRESTACIONES BÁSICAS.  01/01 A 30/11/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10"/>
    <s v="1361"/>
    <s v="1361. Prevención y extinción de incencios"/>
    <s v="21"/>
    <s v="213"/>
  </r>
  <r>
    <n v="220199000809"/>
    <s v="AD"/>
    <d v="2020-01-02T00:00:00"/>
    <n v="22020000962"/>
    <s v="2020 11 1361 213"/>
    <n v="4583.33"/>
    <x v="302"/>
    <s v="CONTRATO SERVICIO MANTEN. Y CONSERVACIÓN INSTALAC. TÉRMICAS EDIFICIOS S.E.I.S. PRESTACIONES COMPLEMEN 01/01 A 30/11/2020"/>
    <s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10"/>
    <s v="1361"/>
    <s v="1361. Prevención y extinción de incencios"/>
    <s v="21"/>
    <s v="213"/>
  </r>
  <r>
    <n v="220199000226"/>
    <s v="AD"/>
    <d v="2020-01-02T00:00:00"/>
    <n v="22020000708"/>
    <s v="2020 11 1321 22200"/>
    <n v="1277.4000000000001"/>
    <x v="194"/>
    <s v="PRÓRROGA CONTRATO SERVICIO DE TELECOMUNICACIONES EXPTE. P-26/2014. LOTE Nº2, DEL 1 DE ENERO AL 30 DE JUNIO DE 2020."/>
    <s v="220"/>
    <s v="MADRID"/>
    <s v="MADRID"/>
    <x v="0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200"/>
  </r>
  <r>
    <n v="220200003410"/>
    <s v="D"/>
    <d v="2020-03-04T00:00:00"/>
    <n v="22020000007"/>
    <s v="2020 11 1621 22199"/>
    <n v="1035.44"/>
    <x v="69"/>
    <s v="AC MARCO EXP V36-2017: SUMINISTROS VARIOS PARA EL Sº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99"/>
  </r>
  <r>
    <n v="220200002178"/>
    <s v="AD"/>
    <d v="2020-02-20T00:00:00"/>
    <n v="22020001898"/>
    <s v="2020 11 1621 213"/>
    <n v="1500"/>
    <x v="441"/>
    <s v="MANTENIMIENTO SISTEMA GESTIÓN TCP 3 Y EQUIPO EXPENDEDOR GASOIL DEL SERVICIO DE LIMPIEZA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3"/>
  </r>
  <r>
    <n v="220200002179"/>
    <s v="AD"/>
    <d v="2020-02-20T00:00:00"/>
    <n v="22020001900"/>
    <s v="2020 11 1621 219"/>
    <n v="3000"/>
    <x v="595"/>
    <s v="SUMINISTRO REPUESTOS PARA REPARACIÓN CONTENEDORES Y PAPELERAS MARCA PLASTIC-OMNIUM (FABRICANTE)"/>
    <s v="220"/>
    <s v="RIBARROJA DEL TURIA"/>
    <s v="VALENCIA"/>
    <x v="2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9"/>
  </r>
  <r>
    <n v="220199000365"/>
    <s v="AD"/>
    <d v="2020-01-02T00:00:00"/>
    <n v="22020001651"/>
    <s v="2020 11 1361 22200"/>
    <n v="822.48"/>
    <x v="105"/>
    <s v="CONTRATO DE SUMINISTRO TELEFONÍA FIJA Y DATOS DESDE EL 1 DE ENERO AL 30 DE JUNIO 2020.SERVICIO DE EXTINCIÓN DE INCENDIOS"/>
    <s v="220"/>
    <s v="MADRID"/>
    <s v="MADRID"/>
    <x v="0"/>
    <s v="PrAbier - Procedimiento Abierto"/>
    <s v="MultiC - MultiCriterio"/>
    <x v="0"/>
    <x v="0"/>
    <s v="2"/>
    <s v="2. Gastos corrientes en bienes y servicios"/>
    <s v="11"/>
    <x v="10"/>
    <s v="1361"/>
    <s v="1361. Prevención y extinción de incencios"/>
    <s v="22"/>
    <s v="22200"/>
  </r>
  <r>
    <n v="220200002185"/>
    <s v="AD"/>
    <d v="2020-02-20T00:00:00"/>
    <n v="22020001925"/>
    <s v="2020 11 1361 22199"/>
    <n v="2044.72"/>
    <x v="596"/>
    <s v="SUMINISTRO DE CUCHILLAS PARA HERRAMIENTA DE RESCATE (CIZALLA CU 4050 NCT) DEL SERVICIO DE EXTINCIÓN DE INCENDIOS"/>
    <s v="220"/>
    <s v="MOS"/>
    <s v="PONTEVEDRA"/>
    <x v="2"/>
    <s v="AdDirec - Adjudicación Directa"/>
    <s v="SinC - Sin Criterio"/>
    <x v="1"/>
    <x v="0"/>
    <s v="2"/>
    <s v="2. Gastos corrientes en bienes y servicios"/>
    <s v="11"/>
    <x v="10"/>
    <s v="1361"/>
    <s v="1361. Prevención y extinción de incencios"/>
    <s v="22"/>
    <s v="22199"/>
  </r>
  <r>
    <n v="220200003434"/>
    <s v="D"/>
    <d v="2020-03-04T00:00:00"/>
    <n v="22020000010"/>
    <s v="2020 11 1631 22104"/>
    <n v="98.48"/>
    <x v="69"/>
    <s v="AC MARCO EXP V36-2017: CALZADO PARA PERSONAL DE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2"/>
    <s v="22104"/>
  </r>
  <r>
    <n v="220200003896"/>
    <s v="D"/>
    <d v="2020-03-05T00:00:00"/>
    <n v="22020001461"/>
    <s v="2020 11 1361 22199"/>
    <n v="64.28"/>
    <x v="69"/>
    <s v="ACUERDO MARCO EXPTE V.36/2017, LOTE 1: ADAPTADOR GRIFO, BRIDA NYLON 4,8*290MM NEGRA, ALCOTANA, ALAMBRE, DESENCOFRADOR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200002232"/>
    <s v="AD"/>
    <d v="2020-02-24T00:00:00"/>
    <n v="22020001795"/>
    <s v="2020 11 1621 214"/>
    <n v="5000"/>
    <x v="594"/>
    <s v="SUMINISTRO REPUESTOS REPARACIÓN RECOLECTORES (DISTRIBUIDOR ROS ROCA) VEHICULOS Sº LIMPIEZA"/>
    <s v="220"/>
    <s v="TARREGA"/>
    <s v="LERIDA"/>
    <x v="2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4"/>
  </r>
  <r>
    <n v="220200002233"/>
    <s v="AD"/>
    <d v="2020-02-24T00:00:00"/>
    <n v="22020001560"/>
    <s v="2020 11 1621 214"/>
    <n v="10000"/>
    <x v="597"/>
    <s v="SUMINISTRO REPUESTOS HIDRÁULICOS REPARACION RECOLECTORES VEHICULOS Sº DE LIMPIEZA (FUERA DEL AC MARCO)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4"/>
  </r>
  <r>
    <n v="220200005303"/>
    <s v="D"/>
    <d v="2020-03-10T00:00:00"/>
    <n v="22020001118"/>
    <s v="2020 11 1321 213"/>
    <n v="5253.66"/>
    <x v="72"/>
    <s v="ACUERDO MARCO. PANELES LED PARA DEPENDENCIAS DE POLICIA MUNICIPAL.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3"/>
  </r>
  <r>
    <n v="220200002247"/>
    <s v="AD"/>
    <d v="2020-02-24T00:00:00"/>
    <n v="22020002129"/>
    <s v="2020 11 3111 22199"/>
    <n v="3000"/>
    <x v="598"/>
    <s v="ADQUISICION DE MICROCHIP, CERTIFICADOS, CARTILLAS Y DOCUMENTACION OFICIAL ANIMALES C.M.P.A. -AÑO 2020-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3111"/>
    <s v="3111. Protección de la salubridad pública"/>
    <s v="22"/>
    <s v="22199"/>
  </r>
  <r>
    <n v="220200005343"/>
    <s v="D"/>
    <d v="2020-03-10T00:00:00"/>
    <n v="22020000003"/>
    <s v="2020 11 1621 214"/>
    <n v="205.07"/>
    <x v="72"/>
    <s v="AC MARCO EXP V36-2017: DETECTORES MAGNETICOS REPARACION RECOLECTORES VEHICULOS DEL Sº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200005287"/>
    <s v="D"/>
    <d v="2020-03-10T00:00:00"/>
    <n v="22020001118"/>
    <s v="2020 11 1321 213"/>
    <n v="114.35"/>
    <x v="72"/>
    <s v="ACUERDO MARCO. SUSTITUCIÓN BATERIAS Y COMPROBACIÓN SAI APC 1500 POLICIA."/>
    <s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3"/>
  </r>
  <r>
    <n v="220200002253"/>
    <s v="AD"/>
    <d v="2020-02-24T00:00:00"/>
    <n v="22020002085"/>
    <s v="2020 11 1621 214"/>
    <n v="2000"/>
    <x v="599"/>
    <s v="REPARACIONES MAQUINAS VOLVO DEL SERVICIO LIMPIEZA (CONCESIONARIO OFICIAL DE LA MARCA)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4"/>
  </r>
  <r>
    <n v="220200002258"/>
    <s v="AD"/>
    <d v="2020-02-24T00:00:00"/>
    <n v="22020002080"/>
    <s v="2020 11 1621 214"/>
    <n v="2000"/>
    <x v="600"/>
    <s v="REPARACIONES DE EQUIPOS PESAJE Y GPS VEHICULOS Sº LIMPIEZA (EMPRESA INSTALADORA EQUIPOS)"/>
    <s v="220"/>
    <s v="SAN ESTEBAN DE LITERA"/>
    <s v="HUESCA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4"/>
  </r>
  <r>
    <n v="220200003888"/>
    <s v="D"/>
    <d v="2020-03-05T00:00:00"/>
    <n v="22020001461"/>
    <s v="2020 11 1361 22199"/>
    <n v="484.5"/>
    <x v="73"/>
    <s v="ACUERDO MARCO, EXPTE V.36/2017. LOTE 8: PILA BOTON CR 1632 VARTA LITIO, PUNTA PLANA 5.5x0.8 BAHCO 5, BOMBILLA TES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200002270"/>
    <s v="AD"/>
    <d v="2020-02-24T00:00:00"/>
    <n v="22020002037"/>
    <s v="2020 11 1361 213"/>
    <n v="681.84"/>
    <x v="601"/>
    <s v="REPARACIÓN DE BOMBA GRUDFOS DEL SERVICIO DE EXTINCIÓN DE INCENDIOS.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361"/>
    <s v="1361. Prevención y extinción de incencios"/>
    <s v="21"/>
    <s v="213"/>
  </r>
  <r>
    <n v="220200002363"/>
    <s v="AD"/>
    <d v="2020-02-24T00:00:00"/>
    <n v="22020002123"/>
    <s v="2020 11 1321 212"/>
    <n v="1511.9"/>
    <x v="602"/>
    <s v="SUMINISTRO Y MONTAJE CANALETA EN GARAJE DEPENDENCIAS DISTRITO 4º. POLICIA.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1"/>
    <s v="212"/>
  </r>
  <r>
    <n v="220200005229"/>
    <s v="D"/>
    <d v="2020-03-10T00:00:00"/>
    <n v="22020001067"/>
    <s v="2020 11 1361 213"/>
    <n v="79.39"/>
    <x v="73"/>
    <s v="ACUERDO MARCO, EXPTE V.014/2015, LOTE 7:  LIMA PLANA STIHL PORTALIMAS MULT. 0814 252 3001, STIHL LIMA MAQUINA MOTOSIERRA"/>
    <s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1"/>
    <s v="213"/>
  </r>
  <r>
    <n v="220200007285"/>
    <s v="D"/>
    <d v="2020-03-18T00:00:00"/>
    <n v="22020001461"/>
    <s v="2020 11 1361 22199"/>
    <n v="14.35"/>
    <x v="73"/>
    <s v="ACUERDO MARCO, EXPTE V.36/2017, LOTE 8: LAMPARA HALOGENA  400W 118MM OSRAM ( TOTAL 2 UNIDADES )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200005393"/>
    <s v="D"/>
    <d v="2020-03-10T00:00:00"/>
    <n v="22020000003"/>
    <s v="2020 11 1621 214"/>
    <n v="1218.81"/>
    <x v="579"/>
    <s v="SUMINISTRO DE REPUESTOS PARA REPARACIÓN VEHICULOS DEL Sº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200001955"/>
    <s v="ADO"/>
    <d v="2020-02-18T00:00:00"/>
    <n v="22020001994"/>
    <s v="2020 11 1321 213"/>
    <n v="898.52"/>
    <x v="76"/>
    <s v="MANTENIMIENTO INST. TÉRMICAS EDIFICIOS POLICIA DIC. 2019. ARTº 26.2.B   R.D. 500/90."/>
    <s v="240"/>
    <s v="MADRID"/>
    <s v="MADRID"/>
    <x v="0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1"/>
    <s v="213"/>
  </r>
  <r>
    <n v="220200003430"/>
    <s v="D"/>
    <d v="2020-03-04T00:00:00"/>
    <n v="22020000012"/>
    <s v="2020 11 1631 22199"/>
    <n v="176.18"/>
    <x v="80"/>
    <s v="AC MARCO EXP V36-2017: SUMINITRO ELEMENTOS DE CERRAJERIA PARA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2"/>
    <s v="22199"/>
  </r>
  <r>
    <n v="220200002656"/>
    <s v="AD"/>
    <d v="2020-02-27T00:00:00"/>
    <n v="22020002124"/>
    <s v="2020 11 1321 22199"/>
    <n v="1000"/>
    <x v="603"/>
    <s v="SUMINISTRO DE MATERIALES PLÁSTICOS SINGULARES NECESARIOS PARA EL SERVICIO.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2"/>
    <s v="22199"/>
  </r>
  <r>
    <n v="220200002657"/>
    <s v="AD"/>
    <d v="2020-02-27T00:00:00"/>
    <n v="22020002125"/>
    <s v="2020 11 1321 22699"/>
    <n v="2000"/>
    <x v="22"/>
    <s v="ADQUISICIÓN DE PAPEL PARA IMPRENTA MUNICIPAL ELABORACIÓN FORMULARIOS PARA POLICIA.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2"/>
    <s v="22699"/>
  </r>
  <r>
    <n v="220200005275"/>
    <s v="D"/>
    <d v="2020-03-10T00:00:00"/>
    <n v="22020001120"/>
    <s v="2020 11 1321 22199"/>
    <n v="79.55"/>
    <x v="80"/>
    <s v="ACUERDO MARCO. SUMINISTRO CERRADURAS, COPIAS DE LLAVE, ETC. PARA POLICÍA.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2"/>
    <s v="22199"/>
  </r>
  <r>
    <n v="220200005227"/>
    <s v="D"/>
    <d v="2020-03-10T00:00:00"/>
    <n v="22020001461"/>
    <s v="2020 11 1361 22199"/>
    <n v="48.4"/>
    <x v="80"/>
    <s v="ACUERDO MARCO, EXPTE V.36/2017, LOTE 8: TELA PLASTICO TRANS 4M (M.LINEAL) 120M G/600 (10 UNIDADES)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200002658"/>
    <s v="AD"/>
    <d v="2020-02-27T00:00:00"/>
    <n v="22020002126"/>
    <s v="2020 11 1321 213"/>
    <n v="1500"/>
    <x v="604"/>
    <s v="AMAESTRAMIENTOS ESPECIALES DE LLAVES PARA EL SERVICIO DE POLICIA.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1"/>
    <s v="213"/>
  </r>
  <r>
    <n v="220200002659"/>
    <s v="AD"/>
    <d v="2020-02-27T00:00:00"/>
    <n v="22020002127"/>
    <s v="2020 11 1321 22699"/>
    <n v="3267"/>
    <x v="605"/>
    <s v="ADQUISICIÓN DE ELECTRODOS PARA DESFIBRILADORES DE POLICÍA."/>
    <s v="220"/>
    <s v="OVIEDO"/>
    <s v="ASTURIAS"/>
    <x v="2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2"/>
    <s v="22699"/>
  </r>
  <r>
    <n v="220200009249"/>
    <s v="D"/>
    <d v="2020-03-25T00:00:00"/>
    <n v="22020001120"/>
    <s v="2020 11 1321 22199"/>
    <n v="33.06"/>
    <x v="80"/>
    <s v="ACUERDO MARCO. MATERIAL FERRETERIA PARA DEPENDENCIAS POLICÍA.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2"/>
    <s v="22199"/>
  </r>
  <r>
    <n v="220200005417"/>
    <s v="D"/>
    <d v="2020-03-10T00:00:00"/>
    <n v="22020000012"/>
    <s v="2020 11 1631 22199"/>
    <n v="15.77"/>
    <x v="80"/>
    <s v="AC MARCO EXP V36-2017: MATERIALES DE CERRAJERIA PARA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2"/>
    <s v="22199"/>
  </r>
  <r>
    <n v="220200003894"/>
    <s v="D"/>
    <d v="2020-03-05T00:00:00"/>
    <n v="22020001461"/>
    <s v="2020 11 1361 22199"/>
    <n v="9.92"/>
    <x v="80"/>
    <s v="ACUERDO MARCO EXPTE V.36/2017, LOTE 8: TORNILLO DIN 571 6.8 BARRAQUERO 8X120MM (12 UD), TACO FISCHER SX 12 NYLON (12 UD)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200003398"/>
    <s v="D"/>
    <d v="2020-03-04T00:00:00"/>
    <n v="22020000012"/>
    <s v="2020 11 1631 22199"/>
    <n v="371.32"/>
    <x v="348"/>
    <s v="AC MARCO EXP V36-2017: SUMINISTROS PARA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2"/>
    <s v="22199"/>
  </r>
  <r>
    <n v="220200002932"/>
    <s v="D"/>
    <d v="2020-03-02T00:00:00"/>
    <n v="22020001384"/>
    <s v="2020 11 1631 634"/>
    <n v="8872.5300000000007"/>
    <x v="606"/>
    <s v="SUSTITUIR MOTOR (RECONSTRUIDO) EN VEHICULO 3855 GLG DEL S. DE LIMPIEZA VIARI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31"/>
    <s v="1631. Limpieza viaria"/>
    <s v="63"/>
    <s v="634"/>
  </r>
  <r>
    <n v="220200003478"/>
    <s v="D"/>
    <d v="2020-03-04T00:00:00"/>
    <n v="22020000012"/>
    <s v="2020 11 1631 22199"/>
    <n v="142.86000000000001"/>
    <x v="348"/>
    <s v="AC MARCO EXP V36-2017: SUMINISTROS PARA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2"/>
    <s v="22199"/>
  </r>
  <r>
    <n v="220200002660"/>
    <s v="AD"/>
    <d v="2020-02-27T00:00:00"/>
    <n v="22020002130"/>
    <s v="2020 11 1321 214"/>
    <n v="1000"/>
    <x v="541"/>
    <s v="PEQUEÑAS REPARACIONES EN LAVADERO DE VEHÍCULOS DE POLICÍA.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1"/>
    <s v="214"/>
  </r>
  <r>
    <n v="220200003480"/>
    <s v="D"/>
    <d v="2020-03-04T00:00:00"/>
    <n v="22020000012"/>
    <s v="2020 11 1631 22199"/>
    <n v="68.86"/>
    <x v="348"/>
    <s v="AC MARCO EXP V36-2017: SUMINISTRO MATERAILES PARA EQUIPO QUITAPINTADAS PARA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2"/>
    <s v="22199"/>
  </r>
  <r>
    <n v="220200002661"/>
    <s v="AD"/>
    <d v="2020-02-27T00:00:00"/>
    <n v="22020002149"/>
    <s v="2020 11 1321 22199"/>
    <n v="7018"/>
    <x v="607"/>
    <s v="SUMINISTRO MATERIAL PARA GALERIA DE TIRO DESTINADO A LOS ALUMNOS EN PRÁCTICAS.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2"/>
    <s v="22199"/>
  </r>
  <r>
    <n v="220200002662"/>
    <s v="AD"/>
    <d v="2020-02-27T00:00:00"/>
    <n v="22020002148"/>
    <s v="2020 11 1321 213"/>
    <n v="1000"/>
    <x v="313"/>
    <s v="ELEMENTOS CORRECTIVOS EN INSTALACIONES EXISTENTES ( ASCENSORES)."/>
    <s v="220"/>
    <s v="VIGO"/>
    <s v="PONTEVEDRA"/>
    <x v="0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1"/>
    <s v="213"/>
  </r>
  <r>
    <n v="220200005415"/>
    <s v="D"/>
    <d v="2020-03-10T00:00:00"/>
    <n v="22020000012"/>
    <s v="2020 11 1631 22199"/>
    <n v="43.23"/>
    <x v="348"/>
    <s v="AC MARCO EXP V36-2017: SUMINISTRO MATERIALES PARA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2"/>
    <s v="22199"/>
  </r>
  <r>
    <n v="220200009950"/>
    <s v="D"/>
    <d v="2020-03-30T00:00:00"/>
    <n v="22020000012"/>
    <s v="2020 11 1631 22199"/>
    <n v="32.44"/>
    <x v="348"/>
    <s v="AC MARCO EXP 36-2017: SUMINISTRO MATERIALES PARA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2"/>
    <s v="22199"/>
  </r>
  <r>
    <n v="220199000008"/>
    <s v="AD"/>
    <d v="2020-01-02T00:00:00"/>
    <n v="22020000535"/>
    <s v="2020 11 3111 203"/>
    <n v="375"/>
    <x v="34"/>
    <s v="FOTOCOPIADORAS CASA DEL BARCO DEL 1 ENERO AL 7 DE FEBRERO DE 2020"/>
    <s v="220"/>
    <s v="ALCOBENDAS"/>
    <s v="MADRID"/>
    <x v="2"/>
    <s v="PrAbier - Procedimiento Abierto"/>
    <s v="UniC - Único Criterio"/>
    <x v="0"/>
    <x v="0"/>
    <s v="2"/>
    <s v="2. Gastos corrientes en bienes y servicios"/>
    <s v="11"/>
    <x v="10"/>
    <s v="3111"/>
    <s v="3111. Protección de la salubridad pública"/>
    <s v="20"/>
    <s v="203"/>
  </r>
  <r>
    <n v="220200003100"/>
    <s v="AD"/>
    <d v="2020-03-03T00:00:00"/>
    <n v="22020002321"/>
    <s v="2020 11 1621 22199"/>
    <n v="6534"/>
    <x v="588"/>
    <s v="SUMINISTRO DE 6 CONTENEDORES CARGA LATERAL GRIS 2400L"/>
    <s v="220"/>
    <s v="GETAFE"/>
    <s v="MADRID"/>
    <x v="2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2"/>
    <s v="22199"/>
  </r>
  <r>
    <n v="220199000202"/>
    <s v="AD"/>
    <d v="2020-01-02T00:00:00"/>
    <n v="22020000704"/>
    <s v="2020 11 3111 22700"/>
    <n v="6571.36"/>
    <x v="290"/>
    <s v="PRORROGA CONTRATO LIMPIEZA DEPENDENCIAS CENTRO CANINO AÑO 2020 - EXPTE. 19/2018 - LOTE 3"/>
    <s v="220"/>
    <s v="LLANERA"/>
    <s v="ASTURIAS"/>
    <x v="0"/>
    <s v="PrAbier - Procedimiento Abierto"/>
    <s v="MultiC - MultiCriterio"/>
    <x v="0"/>
    <x v="0"/>
    <s v="2"/>
    <s v="2. Gastos corrientes en bienes y servicios"/>
    <s v="11"/>
    <x v="10"/>
    <s v="3111"/>
    <s v="3111. Protección de la salubridad pública"/>
    <s v="22"/>
    <s v="22700"/>
  </r>
  <r>
    <n v="220200003432"/>
    <s v="D"/>
    <d v="2020-03-04T00:00:00"/>
    <n v="22020000012"/>
    <s v="2020 11 1631 22199"/>
    <n v="75.37"/>
    <x v="81"/>
    <s v="AC MARCO EXP. V36-2017: SUMINISTROS PARA LIMPIEZA VIARIA"/>
    <s v="300"/>
    <s v="BARCELONA"/>
    <s v="BARCELONA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2"/>
    <s v="22199"/>
  </r>
  <r>
    <n v="220200005295"/>
    <s v="D"/>
    <d v="2020-03-10T00:00:00"/>
    <n v="22020001120"/>
    <s v="2020 11 1321 22199"/>
    <n v="61.14"/>
    <x v="81"/>
    <s v="ACUERDO MARCO. SUMINISTRO MATERIAL ELECTRICO MANTENIMIENTO POLICÍA."/>
    <s v="300"/>
    <s v="BARCELONA"/>
    <s v="BARCELONA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2"/>
    <s v="22199"/>
  </r>
  <r>
    <n v="220190056376"/>
    <s v="AD"/>
    <d v="2020-03-18T00:00:00"/>
    <n v="22019007498"/>
    <s v="2020 05 9339 632"/>
    <n v="14198.78"/>
    <x v="124"/>
    <s v="CONTROL DE CALIDAD OBRAS AMPLIACIÓN AGENCIA INNOVACIÓN"/>
    <s v="220"/>
    <s v="ZARATÁN"/>
    <s v="VALLADOLID"/>
    <x v="0"/>
    <s v="PrAbier - Procedimiento Abierto"/>
    <s v="MultiC - MultiCriterio"/>
    <x v="0"/>
    <x v="0"/>
    <s v="6"/>
    <s v="6. Inversiones reales"/>
    <s v="05"/>
    <x v="4"/>
    <s v="9339"/>
    <s v="9339. Patrimonio I.F.S. área 05"/>
    <s v="63"/>
    <s v="632"/>
  </r>
  <r>
    <n v="220199000201"/>
    <s v="AD"/>
    <d v="2020-01-02T00:00:00"/>
    <n v="22020000703"/>
    <s v="2020 11 3111 22700"/>
    <n v="3289.35"/>
    <x v="290"/>
    <s v="PRORROGA CONTRATO LIMPIEZA DEPENDENCIAS CONSULTORIO PINAR ANTEQUERA AÑO 2020 - EXPTE. 19/2018 - LOTE 3"/>
    <s v="220"/>
    <s v="LLANERA"/>
    <s v="ASTURIAS"/>
    <x v="0"/>
    <s v="PrAbier - Procedimiento Abierto"/>
    <s v="MultiC - MultiCriterio"/>
    <x v="0"/>
    <x v="0"/>
    <s v="2"/>
    <s v="2. Gastos corrientes en bienes y servicios"/>
    <s v="11"/>
    <x v="10"/>
    <s v="3111"/>
    <s v="3111. Protección de la salubridad pública"/>
    <s v="22"/>
    <s v="22700"/>
  </r>
  <r>
    <n v="220200003818"/>
    <s v="AD"/>
    <d v="2020-03-04T00:00:00"/>
    <n v="22020002268"/>
    <s v="2020 11 1321 22706"/>
    <n v="2881.21"/>
    <x v="608"/>
    <s v="GESTIÓN TÉCNICA Y ADMINISTRATIVA AUDITORIA DE CALIDAD POLICÍA 2020."/>
    <s v="220"/>
    <s v="MADRID"/>
    <s v="MADRID"/>
    <x v="0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2"/>
    <s v="22706"/>
  </r>
  <r>
    <n v="220200002934"/>
    <s v="D"/>
    <d v="2020-03-02T00:00:00"/>
    <n v="22020001380"/>
    <s v="2020 11 1621 634"/>
    <n v="11076.86"/>
    <x v="606"/>
    <s v="ACUERDO MARCO EXP. V.14-2015: REPRACION EN MOTOR VEHICULO 0755DWR DEL SERVICIO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2911"/>
    <s v="D"/>
    <d v="2020-03-02T00:00:00"/>
    <n v="22020001380"/>
    <s v="2020 11 1621 634"/>
    <n v="7256.96"/>
    <x v="606"/>
    <s v="AC MARCO EXP V14-2015: REPARACION DIRECCIÓN EJE TRASERO VEHICULO 4743BXD DEL SERVICIO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3472"/>
    <s v="D"/>
    <d v="2020-03-04T00:00:00"/>
    <n v="22020001380"/>
    <s v="2020 11 1621 634"/>
    <n v="5444.54"/>
    <x v="606"/>
    <s v="AC MARCO EXP V14-2015: REPARACION EN MOTOR DE VEHICULO 0774 DWR DEL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7388"/>
    <s v="D"/>
    <d v="2020-03-18T00:00:00"/>
    <n v="22020001380"/>
    <s v="2020 11 1621 634"/>
    <n v="1091.3599999999999"/>
    <x v="606"/>
    <s v="AC MARCO EXP V14-2015: REPARACION EN CAJA CAMBIOS VEHICULO 6644CYY DEL Sº D E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3824"/>
    <s v="AD"/>
    <d v="2020-03-04T00:00:00"/>
    <n v="22020002080"/>
    <s v="2020 11 1621 214"/>
    <n v="3000"/>
    <x v="600"/>
    <s v="REPARACION SISTEMA DE PESAJE DE VEHICULO 4178JDZ (Sº LIMPIEZA) SUSTITUYENDO CÉLULA FLECTOR"/>
    <s v="220"/>
    <s v="SAN ESTEBAN DE LITERA"/>
    <s v="HUESCA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4"/>
  </r>
  <r>
    <n v="220200003825"/>
    <s v="AD"/>
    <d v="2020-03-04T00:00:00"/>
    <n v="22020002291"/>
    <s v="2020 11 1621 214"/>
    <n v="500"/>
    <x v="609"/>
    <s v="REPARACIÓN EN CULATA DE VEHICULO 1526DZM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4"/>
  </r>
  <r>
    <n v="220200002893"/>
    <s v="D"/>
    <d v="2020-03-02T00:00:00"/>
    <n v="22020001380"/>
    <s v="2020 11 1621 634"/>
    <n v="979.95"/>
    <x v="606"/>
    <s v="AC MARCO EXP V14-2015: SUSTITUIR VÁLVULA SECADORA VEHÍCULO 4459KLP DEL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5410"/>
    <s v="D"/>
    <d v="2020-03-10T00:00:00"/>
    <n v="22020001384"/>
    <s v="2020 11 1631 634"/>
    <n v="724.64"/>
    <x v="606"/>
    <s v="AC MARCO EXP V14-2015: REPUESTSO REPARACION VEHCIULOS DEL LIMPIEZA VIARI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31"/>
    <s v="1631. Limpieza viaria"/>
    <s v="63"/>
    <s v="634"/>
  </r>
  <r>
    <n v="220200003317"/>
    <s v="D"/>
    <d v="2020-03-04T00:00:00"/>
    <n v="22020001380"/>
    <s v="2020 11 1621 634"/>
    <n v="569.66999999999996"/>
    <x v="606"/>
    <s v="AC MARCO V14-2015: SUSTITUIR SENSOR NOX EN VEHICULO 4223 JDZ DEL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3838"/>
    <s v="AD"/>
    <d v="2020-03-04T00:00:00"/>
    <n v="22020002117"/>
    <s v="2020 11 1361 22199"/>
    <n v="1100"/>
    <x v="457"/>
    <s v="SUMINISTRO DE OXÍGENO MEDICINAL PARA EL SERVICIO DE EXTINCIÓN DE INCENDIOS."/>
    <s v="220"/>
    <s v="BARCELONA"/>
    <s v="BARCELONA"/>
    <x v="2"/>
    <s v="AdDirec - Adjudicación Directa"/>
    <s v="SinC - Sin Criterio"/>
    <x v="1"/>
    <x v="0"/>
    <s v="2"/>
    <s v="2. Gastos corrientes en bienes y servicios"/>
    <s v="11"/>
    <x v="10"/>
    <s v="1361"/>
    <s v="1361. Prevención y extinción de incencios"/>
    <s v="22"/>
    <s v="22199"/>
  </r>
  <r>
    <n v="220200005422"/>
    <s v="D"/>
    <d v="2020-03-10T00:00:00"/>
    <n v="22020001380"/>
    <s v="2020 11 1621 634"/>
    <n v="451.04"/>
    <x v="606"/>
    <s v="CAUERDO MARCO EXP V36-2017: REVISAR INYECTORES VEHICULO 0755 DWR-DEL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3315"/>
    <s v="D"/>
    <d v="2020-03-04T00:00:00"/>
    <n v="22020001380"/>
    <s v="2020 11 1621 634"/>
    <n v="90.75"/>
    <x v="606"/>
    <s v="AC MARCO EXP V14-2015: PROGRAMAR CENTRALITA SUSPENCIÓN DE VEHICULO 3383 GJN DEL Sº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3323"/>
    <s v="D"/>
    <d v="2020-03-04T00:00:00"/>
    <n v="22020001384"/>
    <s v="2020 11 1631 634"/>
    <n v="87.16"/>
    <x v="606"/>
    <s v="AC MARCO EXP. V14-2015: REPUESTO REPARACION VEHICULO 0984FGF DEL S DE LIMPIEZA VIARI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31"/>
    <s v="1631. Limpieza viaria"/>
    <s v="63"/>
    <s v="634"/>
  </r>
  <r>
    <n v="220200003309"/>
    <s v="D"/>
    <d v="2020-03-04T00:00:00"/>
    <n v="22020001380"/>
    <s v="2020 11 1621 634"/>
    <n v="75.63"/>
    <x v="606"/>
    <s v="AC MARCO EXP V14-2015: PROGRAMACION DE VALVULA SECADORA CON TEXA DE VEHICULO 0373GTW DEL Sº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3839"/>
    <s v="AD"/>
    <d v="2020-03-04T00:00:00"/>
    <n v="22020001868"/>
    <s v="2020 11 1361 22199"/>
    <n v="600"/>
    <x v="610"/>
    <s v="SUMINISTRO DE ADBLUE PARA VEHÍCULOS DEL SERVICIO DE EXTINCIÓN DE INCENDIOS."/>
    <s v="220"/>
    <s v="LA CISTERNIGA"/>
    <s v="VALLADOLID"/>
    <x v="2"/>
    <s v="AdDirec - Adjudicación Directa"/>
    <s v="SinC - Sin Criterio"/>
    <x v="1"/>
    <x v="0"/>
    <s v="2"/>
    <s v="2. Gastos corrientes en bienes y servicios"/>
    <s v="11"/>
    <x v="10"/>
    <s v="1361"/>
    <s v="1361. Prevención y extinción de incencios"/>
    <s v="22"/>
    <s v="22199"/>
  </r>
  <r>
    <n v="220200004257"/>
    <s v="AD"/>
    <d v="2020-03-06T00:00:00"/>
    <n v="22020002419"/>
    <s v="2020 11 3111 213"/>
    <n v="2000"/>
    <x v="238"/>
    <s v="CONTRATO DE MANTENIMIENTO PREVENTIVO CLIMATIZACION EDIFICIO CASA DEL BARCO Y CENTRO DE PROTECCION ANIMAL 2020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3111"/>
    <s v="3111. Protección de la salubridad pública"/>
    <s v="21"/>
    <s v="213"/>
  </r>
  <r>
    <n v="220200004259"/>
    <s v="AD"/>
    <d v="2020-03-06T00:00:00"/>
    <n v="22020002422"/>
    <s v="2020 11 3111 22199"/>
    <n v="204.73"/>
    <x v="222"/>
    <s v="ADQUISICIÓN TAQUILLAS PARA VESTUARIOS/WC FEMENINO DEL CMPA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3111"/>
    <s v="3111. Protección de la salubridad pública"/>
    <s v="22"/>
    <s v="22199"/>
  </r>
  <r>
    <n v="220200004268"/>
    <s v="AD"/>
    <d v="2020-03-06T00:00:00"/>
    <n v="22020002454"/>
    <s v="2020 11 1361 22199"/>
    <n v="71.930000000000007"/>
    <x v="611"/>
    <s v="2 FUNDAS MALETÍN PARA 2 ORDENADORES PORTÁTILES."/>
    <s v="220"/>
    <s v="ALICANTE"/>
    <s v="ALICANTE"/>
    <x v="2"/>
    <s v="AdDirec - Adjudicación Directa"/>
    <s v="SinC - Sin Criterio"/>
    <x v="1"/>
    <x v="0"/>
    <s v="2"/>
    <s v="2. Gastos corrientes en bienes y servicios"/>
    <s v="11"/>
    <x v="10"/>
    <s v="1361"/>
    <s v="1361. Prevención y extinción de incencios"/>
    <s v="22"/>
    <s v="22199"/>
  </r>
  <r>
    <n v="220200004277"/>
    <s v="AD"/>
    <d v="2020-03-06T00:00:00"/>
    <n v="22020002118"/>
    <s v="2020 11 1361 213"/>
    <n v="681.84"/>
    <x v="601"/>
    <s v="REPARACIÓN DE MOTOR ELÉCTRICO DE 3 ELECTROBOMBAS DEL SERVICIO DE EXTINCIÓN DE INCENDIOS.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361"/>
    <s v="1361. Prevención y extinción de incencios"/>
    <s v="21"/>
    <s v="213"/>
  </r>
  <r>
    <n v="220200004831"/>
    <s v="AD"/>
    <d v="2020-03-10T00:00:00"/>
    <n v="22020002483"/>
    <s v="2020 11 1361 16200"/>
    <n v="8950"/>
    <x v="612"/>
    <s v="CURSO TÉCNICAS DE INTERVENCIÓN CON MERCANCÍAS PELIGROSAS PARA MANDOS INTERMEDIOS DEL SERVICIO DE EXTINCIÓN DE INCENDIOS."/>
    <s v="220"/>
    <s v="ARGANDA DEL REY"/>
    <s v="MADRID"/>
    <x v="0"/>
    <s v="AdDirec - Adjudicación Directa"/>
    <s v="SinC - Sin Criterio"/>
    <x v="1"/>
    <x v="0"/>
    <s v="1"/>
    <s v="1. Gastos de personal"/>
    <s v="11"/>
    <x v="10"/>
    <s v="1361"/>
    <s v="1361. Prevención y extinción de incencios"/>
    <s v="16"/>
    <s v="16200"/>
  </r>
  <r>
    <n v="220200004433"/>
    <s v="D"/>
    <d v="2020-03-09T00:00:00"/>
    <n v="22020001120"/>
    <s v="2020 11 1321 22199"/>
    <n v="1233.0899999999999"/>
    <x v="364"/>
    <s v="ACUERDO MARCO. SUMINISTRO CINTA BALIZAMIENTO Y PILAS PARA POLICIA.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2"/>
    <s v="22199"/>
  </r>
  <r>
    <n v="220200003884"/>
    <s v="D"/>
    <d v="2020-03-05T00:00:00"/>
    <n v="22020001461"/>
    <s v="2020 11 1361 22199"/>
    <n v="494.21"/>
    <x v="364"/>
    <s v="ACUERDO MARCO V36/2017. LOTE 1: 4X 40 TORNILLO 8.8, 9021-M 4 ARAND.PL.ALA ANCHA, 80 DISCOS DE DIAMANTE TRONZADORA STIHL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200007318"/>
    <s v="D"/>
    <d v="2020-03-18T00:00:00"/>
    <n v="22020000011"/>
    <s v="2020 11 1631 22110"/>
    <n v="441.95"/>
    <x v="364"/>
    <s v="AC MARCO EXP V.36-2017: DESENGRASANTE USO GENERAL  25 kg.(3 UNIDADES) PARA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2"/>
    <s v="22110"/>
  </r>
  <r>
    <n v="220200005271"/>
    <s v="D"/>
    <d v="2020-03-10T00:00:00"/>
    <n v="22020001120"/>
    <s v="2020 11 1321 22199"/>
    <n v="423"/>
    <x v="364"/>
    <s v="ACUERDO MARCO. SUMINISTRO MATERIAL  MANTENIMIENTO POLICIA.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2"/>
    <s v="22199"/>
  </r>
  <r>
    <n v="220200007330"/>
    <s v="D"/>
    <d v="2020-03-18T00:00:00"/>
    <n v="22020000007"/>
    <s v="2020 11 1621 22199"/>
    <n v="415.09"/>
    <x v="364"/>
    <s v="AC MARCO EXP V.36-2017: SUMINISTROS VARIOS PARA EL SERVICIO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99"/>
  </r>
  <r>
    <n v="220200003436"/>
    <s v="D"/>
    <d v="2020-03-04T00:00:00"/>
    <n v="22020000011"/>
    <s v="2020 11 1631 22110"/>
    <n v="341.66"/>
    <x v="364"/>
    <s v="AC MARCO EXP V36-2017: DESENGRASANTE PARA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2"/>
    <s v="22110"/>
  </r>
  <r>
    <n v="220200004836"/>
    <s v="AD"/>
    <d v="2020-03-10T00:00:00"/>
    <n v="22020002455"/>
    <s v="2020 11 1361 22199"/>
    <n v="1894.86"/>
    <x v="548"/>
    <s v="SUMINISTRO DE 300 LITROS DE ESPUMÓGENO PARA HIDROCARBUROS Y SOLVENTES POLARES."/>
    <s v="220"/>
    <s v="MADRID"/>
    <s v="MADRID"/>
    <x v="2"/>
    <s v="AdDirec - Adjudicación Directa"/>
    <s v="SinC - Sin Criterio"/>
    <x v="1"/>
    <x v="0"/>
    <s v="2"/>
    <s v="2. Gastos corrientes en bienes y servicios"/>
    <s v="11"/>
    <x v="10"/>
    <s v="1361"/>
    <s v="1361. Prevención y extinción de incencios"/>
    <s v="22"/>
    <s v="22199"/>
  </r>
  <r>
    <n v="220200003422"/>
    <s v="D"/>
    <d v="2020-03-04T00:00:00"/>
    <n v="22020000003"/>
    <s v="2020 11 1621 214"/>
    <n v="193.24"/>
    <x v="364"/>
    <s v="AC MARCO EXP V36-2017: REPUESTOS VEHICULOS Sº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200003373"/>
    <s v="D"/>
    <d v="2020-03-04T00:00:00"/>
    <n v="22020000007"/>
    <s v="2020 11 1621 22199"/>
    <n v="11.33"/>
    <x v="364"/>
    <s v="AC MARCO EXP. V 36-2017: SUMINISTROS PARA EL SERVICIO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99"/>
  </r>
  <r>
    <n v="220200003394"/>
    <s v="D"/>
    <d v="2020-03-04T00:00:00"/>
    <n v="22020000012"/>
    <s v="2020 11 1631 22199"/>
    <n v="9.32"/>
    <x v="364"/>
    <s v="AC MARCO EXP V36-2017: SUMINISTROS PARA LIMPIEZA VIARA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2"/>
    <s v="22199"/>
  </r>
  <r>
    <n v="220200003412"/>
    <s v="D"/>
    <d v="2020-03-04T00:00:00"/>
    <n v="22020000003"/>
    <s v="2020 11 1621 214"/>
    <n v="819.03"/>
    <x v="613"/>
    <s v="AC MARCO EXP. V36-2017: REPUESTOS PARA VEHICULOS Sº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200008972"/>
    <s v="D"/>
    <d v="2020-03-23T00:00:00"/>
    <n v="22020000009"/>
    <s v="2020 11 1631 214"/>
    <n v="63.53"/>
    <x v="613"/>
    <s v="AC MARCO EXP V36-2017: TAPON COMBUSTIBLE S/M P892 (1 UNIDAD)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1"/>
    <s v="214"/>
  </r>
  <r>
    <n v="220200004435"/>
    <s v="D"/>
    <d v="2020-03-09T00:00:00"/>
    <n v="22020001119"/>
    <s v="2020 11 1321 214"/>
    <n v="3835.71"/>
    <x v="614"/>
    <s v="ACUERDO MARCO. SUMINISTRO MATERIALES TALLER REPARACIÓN VEHÍCULOS POLICIA.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4446"/>
    <s v="D"/>
    <d v="2020-03-09T00:00:00"/>
    <n v="22020001119"/>
    <s v="2020 11 1321 214"/>
    <n v="2039.89"/>
    <x v="614"/>
    <s v="ACUERDO MARCO. SUMINISTRO MATERIAL REPARACIÓN VEHÍCULOS POLICÍA.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7759"/>
    <s v="D"/>
    <d v="2020-03-19T00:00:00"/>
    <n v="22020001119"/>
    <s v="2020 11 1321 214"/>
    <n v="92.32"/>
    <x v="614"/>
    <s v="ACUERDO MARCO SUMINISTRO MATERIAL REPARACIÓN VEHÍCULOS.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3370"/>
    <s v="D"/>
    <d v="2020-03-04T00:00:00"/>
    <n v="22020000003"/>
    <s v="2020 11 1621 214"/>
    <n v="48.25"/>
    <x v="614"/>
    <s v="AC MARCO EXP V36-2017: RADIADAOR REPARACION VEHICULO VA1681AG DEL Sº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200005337"/>
    <s v="D"/>
    <d v="2020-03-10T00:00:00"/>
    <n v="22020000004"/>
    <s v="2020 11 1621 22103"/>
    <n v="1518.25"/>
    <x v="615"/>
    <s v="AC MARCO EXP V36-2017: SUMINISTRO ADITIVOS (BIOCIDA Y BACTERIZIDA) GASOLEO VEHCIULOS Sº LIMPIEZA"/>
    <s v="300"/>
    <s v="PALENCIA"/>
    <s v="PALENCIA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03"/>
  </r>
  <r>
    <n v="220200003384"/>
    <s v="D"/>
    <d v="2020-03-04T00:00:00"/>
    <n v="22020000004"/>
    <s v="2020 11 1621 22103"/>
    <n v="1334.87"/>
    <x v="615"/>
    <s v="AC MARCO EXP V.36-2017: LUBRICANTES PARA VEHICULOS DEL Sº DE LIMPIEZA"/>
    <s v="300"/>
    <s v="PALENCIA"/>
    <s v="PALENCIA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03"/>
  </r>
  <r>
    <n v="220200005333"/>
    <s v="D"/>
    <d v="2020-03-10T00:00:00"/>
    <n v="22020000004"/>
    <s v="2020 11 1621 22103"/>
    <n v="1334.87"/>
    <x v="615"/>
    <s v="AC MARCO EXP V36-2017: SUMINISTRO LUBICANTES PARA VEHICULOS DEL Sº DE LIMPIEZA"/>
    <s v="300"/>
    <s v="PALENCIA"/>
    <s v="PALENCIA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03"/>
  </r>
  <r>
    <n v="220200003461"/>
    <s v="D"/>
    <d v="2020-03-04T00:00:00"/>
    <n v="22020000004"/>
    <s v="2020 11 1621 22103"/>
    <n v="1298.4100000000001"/>
    <x v="615"/>
    <s v="AC MARCO EXP V36-2017. LUBRICANTES PARA MOTORES VEHICULOS Sº DE LIMPIEZA"/>
    <s v="300"/>
    <s v="PALENCIA"/>
    <s v="PALENCIA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03"/>
  </r>
  <r>
    <n v="220200005335"/>
    <s v="D"/>
    <d v="2020-03-10T00:00:00"/>
    <n v="22020000004"/>
    <s v="2020 11 1621 22103"/>
    <n v="600.16"/>
    <x v="615"/>
    <s v="AC MARCO EXP V36-2017: SUMINISTRO ADBLUE A GRANEL (1600 LITROS) PARA VEHICULOS Sº DE LIMPIEZA"/>
    <s v="300"/>
    <s v="PALENCIA"/>
    <s v="PALENCIA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03"/>
  </r>
  <r>
    <n v="220200005678"/>
    <s v="AD"/>
    <d v="2020-03-11T00:00:00"/>
    <n v="22020002500"/>
    <s v="2020 11 1321 22699"/>
    <n v="600"/>
    <x v="616"/>
    <s v="SUMINISTRO DE BOTELLAS DE AGUA PARA LA ACADEMIA DE POLICÍA."/>
    <s v="220"/>
    <s v="BURGOS"/>
    <s v="BURGOS"/>
    <x v="2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2"/>
    <s v="22699"/>
  </r>
  <r>
    <n v="220200005679"/>
    <s v="AD"/>
    <d v="2020-03-11T00:00:00"/>
    <n v="22020002529"/>
    <s v="2020 11 3111 213"/>
    <n v="500"/>
    <x v="617"/>
    <s v="MANTENIMIENTO PREVENTIVO Y SDERVICIO CORRECTIVO PLACAS SOLARES Y CALDERA ABIOMASA CENTRO MPAL DE PROTEC. ANIMAL - 2020"/>
    <s v="220"/>
    <s v="BOECILLO"/>
    <s v="VALLADOLID"/>
    <x v="0"/>
    <s v="AdDirec - Adjudicación Directa"/>
    <s v="SinC - Sin Criterio"/>
    <x v="1"/>
    <x v="0"/>
    <s v="2"/>
    <s v="2. Gastos corrientes en bienes y servicios"/>
    <s v="11"/>
    <x v="10"/>
    <s v="3111"/>
    <s v="3111. Protección de la salubridad pública"/>
    <s v="21"/>
    <s v="213"/>
  </r>
  <r>
    <n v="220200004444"/>
    <s v="D"/>
    <d v="2020-03-09T00:00:00"/>
    <n v="22020001119"/>
    <s v="2020 11 1321 214"/>
    <n v="569.09"/>
    <x v="615"/>
    <s v="ACUERDO MARCO. SUMINISTRO ACEITES PARA TALLER REPARACIÓN VEHÍCULOS POLICIA."/>
    <s v="300"/>
    <s v="PALENCIA"/>
    <s v="PALENCIA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9240"/>
    <s v="D"/>
    <d v="2020-03-25T00:00:00"/>
    <n v="22020001119"/>
    <s v="2020 11 1321 214"/>
    <n v="489.4"/>
    <x v="615"/>
    <s v="ACUERDO MARCO. SUMINISTRO PRODUCTOS TQALLER REPARACIÓN VEHÍCULOS."/>
    <s v="300"/>
    <s v="PALENCIA"/>
    <s v="PALENCIA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3463"/>
    <s v="D"/>
    <d v="2020-03-04T00:00:00"/>
    <n v="22020000004"/>
    <s v="2020 11 1621 22103"/>
    <n v="468.88"/>
    <x v="615"/>
    <s v="AC MARCO EXP V36-2017: SUMINISTRO AD BLUE PARA VEHICULOS DEL Sº DE LIMPIEZA"/>
    <s v="300"/>
    <s v="PALENCIA"/>
    <s v="PALENCIA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03"/>
  </r>
  <r>
    <n v="220200009313"/>
    <s v="D"/>
    <d v="2020-03-25T00:00:00"/>
    <n v="22020000004"/>
    <s v="2020 11 1621 22103"/>
    <n v="429.55"/>
    <x v="615"/>
    <s v="AC MARCO EXP V36-2017: SUMINISTRO ADITIVO BIOCIDA GASOIL PARA VEHICULOS Sº LIMPIEZA"/>
    <s v="300"/>
    <s v="PALENCIA"/>
    <s v="PALENCIA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03"/>
  </r>
  <r>
    <n v="220200004457"/>
    <s v="D"/>
    <d v="2020-03-09T00:00:00"/>
    <n v="22020001119"/>
    <s v="2020 11 1321 214"/>
    <n v="326.26"/>
    <x v="615"/>
    <s v="ACUERDO MARCO. SUMINISTRO MATERIAL  PARA TALLER DE REPARACIONES DE POLICÍA."/>
    <s v="300"/>
    <s v="PALENCIA"/>
    <s v="PALENCIA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10466"/>
    <s v="D"/>
    <d v="2020-03-30T00:00:00"/>
    <n v="22020001120"/>
    <s v="2020 11 1321 22199"/>
    <n v="221.45"/>
    <x v="615"/>
    <s v="ACUERDO MARCO. SUMINISTRO HERRAMIENTAS PARA POLICÍA"/>
    <s v="300"/>
    <s v="PALENCIA"/>
    <s v="PALENCIA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2"/>
    <s v="22199"/>
  </r>
  <r>
    <n v="220200009242"/>
    <s v="D"/>
    <d v="2020-03-25T00:00:00"/>
    <n v="22020001121"/>
    <s v="2020 11 1321 22699"/>
    <n v="114.95"/>
    <x v="615"/>
    <s v="ACUERDO MARCO. MANNESMANN MALETIN HERRAMIENTAS 215 PZAS"/>
    <s v="300"/>
    <s v="PALENCIA"/>
    <s v="PALENCIA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2"/>
    <s v="22699"/>
  </r>
  <r>
    <n v="220200009187"/>
    <s v="D"/>
    <d v="2020-03-25T00:00:00"/>
    <n v="22020001461"/>
    <s v="2020 11 1361 22199"/>
    <n v="130.81"/>
    <x v="125"/>
    <s v="ACUERDO MARCO, EXPTE V.36/2017, LOTE 8: REDONDO PINO LAMINADO 28, TIRAFONDOS SPAX EXPOSITOR, -4x60,200 udes, CORTES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200003328"/>
    <s v="ADO"/>
    <d v="2020-03-04T00:00:00"/>
    <n v="22020002239"/>
    <s v="2020 11 1321 22701"/>
    <n v="269.58999999999997"/>
    <x v="554"/>
    <s v="SERVICIO DE VIGILANCIA, CONTROL Y  ARCHIVO MUNICIPAL AMPLIACIÓN EXPOSICIÓN DIC.  2019. ARTº 26.2.B .    R.D. 500/90."/>
    <s v="240"/>
    <s v="LAS ROZAS"/>
    <s v="MADRID"/>
    <x v="0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701"/>
  </r>
  <r>
    <n v="220200003329"/>
    <s v="ADO"/>
    <d v="2020-03-04T00:00:00"/>
    <n v="22020002240"/>
    <s v="2020 11 1321 22701"/>
    <n v="1871.05"/>
    <x v="554"/>
    <s v="SERVICIO DE VIGILANCIA, CONTROL Y PROTECCIÓN ARCHIVO MUNICIPAL DIC. 2019. ARTº 26.2.B R.D. 500/90."/>
    <s v="240"/>
    <s v="LAS ROZAS"/>
    <s v="MADRID"/>
    <x v="0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701"/>
  </r>
  <r>
    <n v="220200006974"/>
    <s v="AD"/>
    <d v="2020-03-17T00:00:00"/>
    <n v="22020002541"/>
    <s v="2020 11 1321 22699"/>
    <n v="1000"/>
    <x v="618"/>
    <s v="CONSUMIBLES PARA EQUIPOS FOTOGRÁFICOS PARA USO DE LA POLICÍA MUNICIPAL. DURANTE 2020.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2"/>
    <s v="22699"/>
  </r>
  <r>
    <n v="220200006975"/>
    <s v="AD"/>
    <d v="2020-03-17T00:00:00"/>
    <n v="22020002542"/>
    <s v="2020 11 1321 22199"/>
    <n v="2000"/>
    <x v="619"/>
    <s v="SUMINISTRO DE MATERIALES CONSUMIBLES PARA LAS GRÚAS MUNICIPALES."/>
    <s v="220"/>
    <s v="INDUSTRIA 46"/>
    <s v="BARCELONA"/>
    <x v="2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2"/>
    <s v="22199"/>
  </r>
  <r>
    <n v="220200006976"/>
    <s v="AD"/>
    <d v="2020-03-17T00:00:00"/>
    <n v="22020002543"/>
    <s v="2020 11 1321 212"/>
    <n v="500"/>
    <x v="83"/>
    <s v="SUMINISTRO MATERIAL PARA REPARACIONES DEPENDENCIA POLICÍA POR PERSONAL MANTENIMIENTO.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1"/>
    <s v="212"/>
  </r>
  <r>
    <n v="220200006977"/>
    <s v="AD"/>
    <d v="2020-03-17T00:00:00"/>
    <n v="22020002544"/>
    <s v="2020 11 1321 213"/>
    <n v="4000"/>
    <x v="302"/>
    <s v="SUMINISTRO E INSTALACIÓN DE CONTADOR DE GAS Y OTROS EQUIPOS PARA DEPENDENCIAS POLICÍA.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1"/>
    <s v="213"/>
  </r>
  <r>
    <n v="220200006978"/>
    <s v="AD"/>
    <d v="2020-03-17T00:00:00"/>
    <n v="22020002545"/>
    <s v="2020 11 1321 213"/>
    <n v="1500"/>
    <x v="620"/>
    <s v="SUSTITUCIÓN DE HIDROLIMPIADORA Y VARIOS  PARA TALLER REPARACIÓN VEHÍCULOS POLICÍA MUNICIPAL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1"/>
    <s v="213"/>
  </r>
  <r>
    <n v="220200003326"/>
    <s v="ADO"/>
    <d v="2020-03-04T00:00:00"/>
    <n v="22020002237"/>
    <s v="2020 11 1321 22701"/>
    <n v="2017.8"/>
    <x v="554"/>
    <s v="SERVICIO DE VIGILANCIA, CONTROL Y PROTECCIÓN DE LA  CASA CONSISTORIAL MES DICIEMBRE 2019. ARTº 26.2.B. R.D. 500/90."/>
    <s v="240"/>
    <s v="LAS ROZAS"/>
    <s v="MADRID"/>
    <x v="0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701"/>
  </r>
  <r>
    <n v="220200006979"/>
    <s v="AD"/>
    <d v="2020-03-17T00:00:00"/>
    <n v="22020002641"/>
    <s v="2020 11 1321 22699"/>
    <n v="1742.4"/>
    <x v="621"/>
    <s v="REALIZACIÓN DE PRUEBAS CONFIRMATORIAS DE DROGA EN SALIVA."/>
    <s v="220"/>
    <s v="MADRID"/>
    <s v="MADRID"/>
    <x v="0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2"/>
    <s v="22699"/>
  </r>
  <r>
    <n v="220200003330"/>
    <s v="ADO"/>
    <d v="2020-03-04T00:00:00"/>
    <n v="22020002241"/>
    <s v="2020 11 1321 22701"/>
    <n v="3742.09"/>
    <x v="554"/>
    <s v="SERVICIO DE VIGILANCIA, CONTROL Y PROTECCIÓN EDIFICIO SAN BENITO DIC. 2019. ARTº 26.2.B R.D. 500/90."/>
    <s v="240"/>
    <s v="LAS ROZAS"/>
    <s v="MADRID"/>
    <x v="0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701"/>
  </r>
  <r>
    <n v="220200003325"/>
    <s v="ADO"/>
    <d v="2020-03-04T00:00:00"/>
    <n v="22020002235"/>
    <s v="2020 11 1321 22701"/>
    <n v="1871.05"/>
    <x v="554"/>
    <s v="SERVICIO DE VIGILANCIA, CONTROL Y PROTECCIÓN EDIFICIO SANTA ANA MES DICIEMBRE 2019. ARTº 26.2.B R.D. 500/90."/>
    <s v="240"/>
    <s v="LAS ROZAS"/>
    <s v="MADRID"/>
    <x v="0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701"/>
  </r>
  <r>
    <n v="220200008875"/>
    <s v="AD"/>
    <d v="2020-03-20T00:00:00"/>
    <n v="22020002771"/>
    <s v="2020 11 1631 214"/>
    <n v="2000"/>
    <x v="622"/>
    <s v="COLOCACION Y REPARACION CUBIERTAS EN BARREDORAS DEL SERVICIO DE LIMPIEZA VIARIA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631"/>
    <s v="1631. Limpieza viaria"/>
    <s v="21"/>
    <s v="214"/>
  </r>
  <r>
    <n v="220200008876"/>
    <s v="AD"/>
    <d v="2020-03-20T00:00:00"/>
    <n v="22020002770"/>
    <s v="2020 11 1321 22199"/>
    <n v="2000"/>
    <x v="573"/>
    <s v="SUMINISTRO MATERIALES TECNOLÓGICOS ESPECIALES PARA POLICÍA.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2"/>
    <s v="22199"/>
  </r>
  <r>
    <n v="220200008879"/>
    <s v="AD"/>
    <d v="2020-03-20T00:00:00"/>
    <n v="22020002649"/>
    <s v="2020 11 3111 214"/>
    <n v="400"/>
    <x v="623"/>
    <s v="LABADO DE VEHÍCULOS DEL SERVICIO DE SALUD Y CONSUMO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3111"/>
    <s v="3111. Protección de la salubridad pública"/>
    <s v="21"/>
    <s v="214"/>
  </r>
  <r>
    <n v="220200008894"/>
    <s v="AD"/>
    <d v="2020-03-20T00:00:00"/>
    <n v="22020001556"/>
    <s v="2020 11 1631 214"/>
    <n v="5320.15"/>
    <x v="586"/>
    <s v="REPUESTOS PARA REPARACION BUJES Y FRENOS DE BARREDORA E3814BDK PARA LIMPIEZA VIARIA"/>
    <s v="220"/>
    <s v="MADRID"/>
    <s v="MADRID"/>
    <x v="2"/>
    <s v="AdDirec - Adjudicación Directa"/>
    <s v="SinC - Sin Criterio"/>
    <x v="1"/>
    <x v="0"/>
    <s v="2"/>
    <s v="2. Gastos corrientes en bienes y servicios"/>
    <s v="11"/>
    <x v="10"/>
    <s v="1631"/>
    <s v="1631. Limpieza viaria"/>
    <s v="21"/>
    <s v="214"/>
  </r>
  <r>
    <n v="220200008897"/>
    <s v="AD"/>
    <d v="2020-03-20T00:00:00"/>
    <n v="22020002537"/>
    <s v="2020 11 1361 22199"/>
    <n v="113.62"/>
    <x v="624"/>
    <s v="3 BISAGRAS PARA TRES COFRES DE MATERIALES PESADOS PARA VEHÍCULO MÁQUINA URBANA PESADA"/>
    <s v="220"/>
    <s v="PARACUELLOS DE JARAMA (MADRID)"/>
    <s v="MADRID"/>
    <x v="2"/>
    <s v="AdDirec - Adjudicación Directa"/>
    <s v="SinC - Sin Criterio"/>
    <x v="1"/>
    <x v="0"/>
    <s v="2"/>
    <s v="2. Gastos corrientes en bienes y servicios"/>
    <s v="11"/>
    <x v="10"/>
    <s v="1361"/>
    <s v="1361. Prevención y extinción de incencios"/>
    <s v="22"/>
    <s v="22199"/>
  </r>
  <r>
    <n v="220200008905"/>
    <s v="AD"/>
    <d v="2020-03-20T00:00:00"/>
    <n v="22020002492"/>
    <s v="2020 11 1361 22602"/>
    <n v="327.76"/>
    <x v="360"/>
    <s v="MATERIALES PUBLICITARIOS Y OBSEQUIOS PARA VISITA AL CENTRO SAN JUAN DE DIOS CON MOTIVO CELEBRACIÓN PATRÓN BOMBEROS.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1361"/>
    <s v="1361. Prevención y extinción de incencios"/>
    <s v="22"/>
    <s v="22602"/>
  </r>
  <r>
    <n v="220200002906"/>
    <s v="D"/>
    <d v="2020-03-02T00:00:00"/>
    <n v="22020001380"/>
    <s v="2020 11 1621 634"/>
    <n v="300.77999999999997"/>
    <x v="625"/>
    <s v="AC MARCO EXP V14-2015: REPUESTOS REPARACION VEHICULO 4848GZT DEL SERVICIO DE LIMPIEZA"/>
    <s v="300"/>
    <s v="CIGALES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199000044"/>
    <s v="AD"/>
    <d v="2020-01-02T00:00:00"/>
    <n v="22020000698"/>
    <s v="2020 11 1361 213"/>
    <n v="65"/>
    <x v="34"/>
    <s v="CONTRATACIÓN DE LOS SISTEMAS DE IMPRESIÓN Y FOTOCOPIADO DEL 1 AL 31 DE ENERO 2020. SERVICIO DE EXTINCIÓN DE INCENDIOS."/>
    <s v="220"/>
    <s v="ALCOBENDAS"/>
    <s v="MADRID"/>
    <x v="2"/>
    <s v="PrAbier - Procedimiento Abierto"/>
    <s v="MultiC - MultiCriterio"/>
    <x v="0"/>
    <x v="0"/>
    <s v="2"/>
    <s v="2. Gastos corrientes en bienes y servicios"/>
    <s v="11"/>
    <x v="10"/>
    <s v="1361"/>
    <s v="1361. Prevención y extinción de incencios"/>
    <s v="21"/>
    <s v="213"/>
  </r>
  <r>
    <n v="220200005328"/>
    <s v="D"/>
    <d v="2020-03-10T00:00:00"/>
    <n v="22020001380"/>
    <s v="2020 11 1621 634"/>
    <n v="80.59"/>
    <x v="625"/>
    <s v="AC MARCO EXP V14-2015: LLAVE CONTACTO REPARACION VEHICULO 4848GZT DEL Sº DE LIMPIEZA"/>
    <s v="300"/>
    <s v="CIGALES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8937"/>
    <s v="AD"/>
    <d v="2020-03-23T00:00:00"/>
    <n v="22020002831"/>
    <s v="2020 11 1321 212"/>
    <n v="3012.9"/>
    <x v="602"/>
    <s v="REPARACIÓN TEJADO LOCAL MUNICIPAL CALLE MADRE DE DIOS, 4.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1"/>
    <s v="212"/>
  </r>
  <r>
    <n v="220200008938"/>
    <s v="AD"/>
    <d v="2020-03-23T00:00:00"/>
    <n v="22020002834"/>
    <s v="2020 11 1321 22199"/>
    <n v="6500.12"/>
    <x v="603"/>
    <s v="SUMINISTRO DE PRODUCTOS SEPI CON MOTIVO DEL COVID 19.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2"/>
    <s v="22199"/>
  </r>
  <r>
    <n v="220200008939"/>
    <s v="AD"/>
    <d v="2020-03-23T00:00:00"/>
    <n v="22020002781"/>
    <s v="2020 11 1321 22199"/>
    <n v="238.37"/>
    <x v="626"/>
    <s v="SUMINISTRO CUBIERTAS TALLER REPARACIÓN VEHÍCULOS."/>
    <s v="220"/>
    <s v="VALALDOLID"/>
    <s v="VALLADOLID"/>
    <x v="2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2"/>
    <s v="22199"/>
  </r>
  <r>
    <n v="220200008940"/>
    <s v="AD"/>
    <d v="2020-03-23T00:00:00"/>
    <n v="22020002782"/>
    <s v="2020 11 1321 22699"/>
    <n v="200"/>
    <x v="627"/>
    <s v="GRABADO DE PLACAS PROFESIONALES INDIVIDUALIZADAS DE POLICÍA.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2"/>
    <s v="22699"/>
  </r>
  <r>
    <n v="220200008941"/>
    <s v="AD"/>
    <d v="2020-03-23T00:00:00"/>
    <n v="22020002783"/>
    <s v="2020 11 1321 22699"/>
    <n v="1500"/>
    <x v="266"/>
    <s v="SUMINISTRO DE EMBLEMAS Y NÚMEROS PROFESIONALES.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2"/>
    <s v="22699"/>
  </r>
  <r>
    <n v="220200003886"/>
    <s v="D"/>
    <d v="2020-03-05T00:00:00"/>
    <n v="22020001461"/>
    <s v="2020 11 1361 22199"/>
    <n v="1531.7"/>
    <x v="421"/>
    <s v="ACUERDO MARCO V.36/2017. LOTE 10: SUMINISTRO DE DIVERSOS MATERIALES SEGUN PDF ADJUNTO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200008950"/>
    <s v="AD"/>
    <d v="2020-03-23T00:00:00"/>
    <n v="22020002857"/>
    <s v="2020 11 3111 22113"/>
    <n v="7260"/>
    <x v="628"/>
    <s v="ADQUISICION DE DIVERSIDAD DE PIENSO Y ARENA PARA EL CENTRO DE PROTECCIÓN ANIMAL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3111"/>
    <s v="3111. Protección de la salubridad pública"/>
    <s v="22"/>
    <s v="22113"/>
  </r>
  <r>
    <n v="220200008951"/>
    <s v="AD"/>
    <d v="2020-03-23T00:00:00"/>
    <n v="22020002858"/>
    <s v="2020 11 3111 22106"/>
    <n v="7260"/>
    <x v="629"/>
    <s v="ADQUISICION DE PRODUCTOS FARMACÉUTICOS VETERINARIOSY QUIRURGICOS PARA EL CENTRO MUNICIPAL DE PROTECCION ANIMAL - 2020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3111"/>
    <s v="3111. Protección de la salubridad pública"/>
    <s v="22"/>
    <s v="22106"/>
  </r>
  <r>
    <n v="220200008952"/>
    <s v="AD"/>
    <d v="2020-03-23T00:00:00"/>
    <n v="22020002827"/>
    <s v="2020 11 3111 22106"/>
    <n v="7260"/>
    <x v="630"/>
    <s v="ADQUISICION PRODUCTOS BIOCIDAS PARA CONTROL DE PLAGAS EN LA CIUDAD DE VALLADOLID"/>
    <s v="220"/>
    <s v="OROZKO"/>
    <s v="VIZCAYA"/>
    <x v="2"/>
    <s v="AdDirec - Adjudicación Directa"/>
    <s v="SinC - Sin Criterio"/>
    <x v="1"/>
    <x v="0"/>
    <s v="2"/>
    <s v="2. Gastos corrientes en bienes y servicios"/>
    <s v="11"/>
    <x v="10"/>
    <s v="3111"/>
    <s v="3111. Protección de la salubridad pública"/>
    <s v="22"/>
    <s v="22106"/>
  </r>
  <r>
    <n v="220200008956"/>
    <s v="AD"/>
    <d v="2020-03-23T00:00:00"/>
    <n v="22020002710"/>
    <s v="2020 11 1361 22199"/>
    <n v="2826.32"/>
    <x v="548"/>
    <s v="600 LITROS DE ESPUMÓGENO PARA LA EXTINCIÓN DE INCENDIOS DE LAS CLASES A Y B. SERVICIO DE EXTINCIÓN DE INCENDIOS."/>
    <s v="220"/>
    <s v="MADRID"/>
    <s v="MADRID"/>
    <x v="2"/>
    <s v="AdDirec - Adjudicación Directa"/>
    <s v="SinC - Sin Criterio"/>
    <x v="1"/>
    <x v="0"/>
    <s v="2"/>
    <s v="2. Gastos corrientes en bienes y servicios"/>
    <s v="11"/>
    <x v="10"/>
    <s v="1361"/>
    <s v="1361. Prevención y extinción de incencios"/>
    <s v="22"/>
    <s v="22199"/>
  </r>
  <r>
    <n v="220200008957"/>
    <s v="AD"/>
    <d v="2020-03-23T00:00:00"/>
    <n v="22020002780"/>
    <s v="2020 11 1321 22699"/>
    <n v="1000"/>
    <x v="227"/>
    <s v="TROQUELADO DE DEFENSAS INDIVIDUALIZADA Y RÓTULOS SEÑALIZACIÓN.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2"/>
    <s v="22699"/>
  </r>
  <r>
    <n v="220200008959"/>
    <s v="AD"/>
    <d v="2020-03-23T00:00:00"/>
    <n v="22020002772"/>
    <s v="2020 11 1621 214"/>
    <n v="6000"/>
    <x v="631"/>
    <s v="COLOCACION Y REPARACION CUBIERTAS EN VEHICULOS DEL SERVICIO DE LIMPIEZA"/>
    <s v="220"/>
    <s v="SAN SEBASTIAN DE LOS REYES"/>
    <s v="MADRID"/>
    <x v="0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4"/>
  </r>
  <r>
    <n v="220200004450"/>
    <s v="D"/>
    <d v="2020-03-09T00:00:00"/>
    <n v="22020001119"/>
    <s v="2020 11 1321 214"/>
    <n v="1269.3499999999999"/>
    <x v="421"/>
    <s v="ACUERDO MARCO.  SUMINISTRO MATERIALES REPARACION VEHÍCULOS POLICIA.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3457"/>
    <s v="D"/>
    <d v="2020-03-04T00:00:00"/>
    <n v="22020000003"/>
    <s v="2020 11 1621 214"/>
    <n v="998.63"/>
    <x v="421"/>
    <s v="AC MARCO EXP V36-2017. REPUESTOS PARA REPARACION VEHICULOS Sº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200004442"/>
    <s v="D"/>
    <d v="2020-03-09T00:00:00"/>
    <n v="22020001119"/>
    <s v="2020 11 1321 214"/>
    <n v="734.85"/>
    <x v="421"/>
    <s v="ACUERDO MARCO. SUMINISTRO MATERIAL PARA TALLER REPARACIONES POLICIA MUNICIPAL.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3902"/>
    <s v="D"/>
    <d v="2020-03-05T00:00:00"/>
    <n v="22020001461"/>
    <s v="2020 11 1361 22199"/>
    <n v="399.3"/>
    <x v="421"/>
    <s v="ACUERDO MARCO, EXPTE V.36/2017, LOTE 10: SUMINISTRO DE SEPIOLITA 30 - 60 (ALBARAN 174182)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200007323"/>
    <s v="D"/>
    <d v="2020-03-18T00:00:00"/>
    <n v="22020000003"/>
    <s v="2020 11 1621 214"/>
    <n v="558.77"/>
    <x v="632"/>
    <s v="AC MARCO EXP V.36-2017: RADIADOR RENAULT PREMIUN REPARACION VEHIUCLO 1526 DZM DEL Sº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200003418"/>
    <s v="D"/>
    <d v="2020-03-04T00:00:00"/>
    <n v="22020000003"/>
    <s v="2020 11 1621 214"/>
    <n v="549.34"/>
    <x v="632"/>
    <s v="AC MARCO EXP V36-2017: RADAIADOR E INTERCOOLER PARA REPARACION VEHICULOS 0999 FVN DEL Sº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200007328"/>
    <s v="D"/>
    <d v="2020-03-18T00:00:00"/>
    <n v="22020000003"/>
    <s v="2020 11 1621 214"/>
    <n v="1642.99"/>
    <x v="88"/>
    <s v="AC MARCO EXP V.36-2017: RECAMBIOS PARA REPARACION VEHICULOS DEL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200007321"/>
    <s v="D"/>
    <d v="2020-03-18T00:00:00"/>
    <n v="22020000009"/>
    <s v="2020 11 1631 214"/>
    <n v="780.56"/>
    <x v="88"/>
    <s v="AC MARCO EXP V36-2017. FILTROS HIDRAULICOS PARA REPARACION BARREDORAS DE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1"/>
    <s v="214"/>
  </r>
  <r>
    <n v="220200009251"/>
    <s v="D"/>
    <d v="2020-03-25T00:00:00"/>
    <n v="22020001120"/>
    <s v="2020 11 1321 22199"/>
    <n v="416.76"/>
    <x v="364"/>
    <s v="ACUERDO MARCO SUMINISTRO VARIOS MATERIALES PARA POLICIA.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2"/>
    <s v="22199"/>
  </r>
  <r>
    <n v="220200007337"/>
    <s v="D"/>
    <d v="2020-03-18T00:00:00"/>
    <n v="22020000003"/>
    <s v="2020 11 1621 214"/>
    <n v="329.06"/>
    <x v="88"/>
    <s v="AC MARCO EXP V36-2017. FILTROS HIDRAULICOS PARA REPARACION VEHICULOS DEL Sº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4"/>
  </r>
  <r>
    <n v="220200003900"/>
    <s v="D"/>
    <d v="2020-03-05T00:00:00"/>
    <n v="22020001461"/>
    <s v="2020 11 1361 22199"/>
    <n v="18.71"/>
    <x v="88"/>
    <s v="ACUERDO MARCO EXPTE V.36/2017, LOTE 11: AMOLU/165A - LAMP. PLAFONIER 24V 10W 11X44 (12 UNIDADES)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200003414"/>
    <s v="D"/>
    <d v="2020-03-04T00:00:00"/>
    <n v="22020000007"/>
    <s v="2020 11 1621 22199"/>
    <n v="807.08"/>
    <x v="633"/>
    <s v="AC MARCO EXP V.36-2017: SUMINISTROS DEL SERVICIO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99"/>
  </r>
  <r>
    <n v="220200007326"/>
    <s v="D"/>
    <d v="2020-03-18T00:00:00"/>
    <n v="22020000007"/>
    <s v="2020 11 1621 22199"/>
    <n v="415.68"/>
    <x v="633"/>
    <s v="AC MARCO EXP V36-2017:  SUMINISTRO MATERIALES PARA EL SERVICIO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99"/>
  </r>
  <r>
    <n v="220200003416"/>
    <s v="D"/>
    <d v="2020-03-04T00:00:00"/>
    <n v="22020000007"/>
    <s v="2020 11 1621 22199"/>
    <n v="385.31"/>
    <x v="633"/>
    <s v="AC MARCO EXP V36-2017: ESCOBIJOS, MANGOS Y ESCOBAS PARA EL Sº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99"/>
  </r>
  <r>
    <n v="220200005412"/>
    <s v="D"/>
    <d v="2020-03-10T00:00:00"/>
    <n v="22020000012"/>
    <s v="2020 11 1631 22199"/>
    <n v="324.08999999999997"/>
    <x v="633"/>
    <s v="AC MARCO EXP V36-2017: ESCOBIJO BARRENDERO CON MANGO 90MM (72 UNIDADES)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2"/>
    <s v="22199"/>
  </r>
  <r>
    <n v="220190056377"/>
    <s v="AD"/>
    <d v="2020-03-18T00:00:00"/>
    <n v="22019007499"/>
    <s v="2020 05 9339 632"/>
    <n v="2981.74"/>
    <x v="129"/>
    <s v="COORDINACIÓN SEGURIDAD Y SALUD OBRAS AMPLIACIÓN AGENCIA DE INNOVACIÓN"/>
    <s v="220"/>
    <s v="MADRID"/>
    <s v="MADRID"/>
    <x v="0"/>
    <s v="PrAbier - Procedimiento Abierto"/>
    <s v="MultiC - MultiCriterio"/>
    <x v="0"/>
    <x v="0"/>
    <s v="6"/>
    <s v="6. Inversiones reales"/>
    <s v="05"/>
    <x v="4"/>
    <s v="9339"/>
    <s v="9339. Patrimonio I.F.S. área 05"/>
    <s v="63"/>
    <s v="632"/>
  </r>
  <r>
    <n v="220200009415"/>
    <s v="AD"/>
    <d v="2020-03-26T00:00:00"/>
    <n v="22020002816"/>
    <s v="2020 11 1631 22110"/>
    <n v="7235.8"/>
    <x v="634"/>
    <s v="SUMINISTRO LIMPIADOR DESINFECTANTE PARA LIMPIEZA VIARIA. COVID-19"/>
    <s v="220"/>
    <s v="ARABA"/>
    <s v="VITORIA-GASTEIZ"/>
    <x v="2"/>
    <s v="AdDirec - Adjudicación Directa"/>
    <s v="SinC - Sin Criterio"/>
    <x v="1"/>
    <x v="0"/>
    <s v="2"/>
    <s v="2. Gastos corrientes en bienes y servicios"/>
    <s v="11"/>
    <x v="10"/>
    <s v="1631"/>
    <s v="1631. Limpieza viaria"/>
    <s v="22"/>
    <s v="22110"/>
  </r>
  <r>
    <n v="220200009103"/>
    <s v="AD"/>
    <d v="2020-03-24T00:00:00"/>
    <n v="22020002453"/>
    <s v="2020 11 1361 22699"/>
    <n v="200"/>
    <x v="635"/>
    <s v="CORONA FUNERARIA CON MOTIVO DEL FALLECIMIENTO DE UN BOMBERO.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1361"/>
    <s v="1361. Prevención y extinción de incencios"/>
    <s v="22"/>
    <s v="22699"/>
  </r>
  <r>
    <n v="220200009491"/>
    <s v="AD"/>
    <d v="2020-03-27T00:00:00"/>
    <n v="22020002851"/>
    <s v="2020 11 1361 203"/>
    <n v="395.31"/>
    <x v="34"/>
    <s v="ALQUILER DE 2 FOTOCOPIADORAS CANON DEL 01/11/2019 AL 31/01/2020 EN PARQUE DE LAS ERAS"/>
    <s v="220"/>
    <s v="ALCOBENDAS"/>
    <s v="MADRID"/>
    <x v="0"/>
    <s v="PrAbier - Procedimiento Abierto"/>
    <s v="MultiC - MultiCriterio"/>
    <x v="0"/>
    <x v="0"/>
    <s v="2"/>
    <s v="2. Gastos corrientes en bienes y servicios"/>
    <s v="11"/>
    <x v="10"/>
    <s v="1361"/>
    <s v="1361. Prevención y extinción de incencios"/>
    <s v="20"/>
    <s v="203"/>
  </r>
  <r>
    <n v="220200007761"/>
    <s v="D"/>
    <d v="2020-03-19T00:00:00"/>
    <n v="22020001120"/>
    <s v="2020 11 1321 22199"/>
    <n v="285.41000000000003"/>
    <x v="47"/>
    <s v="ACUERDO MARCO. SUMINISTRO MATERIAL PROTECCIÓN POLICÍA."/>
    <s v="300"/>
    <s v="VALDELAFUENTE"/>
    <s v="LEON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2"/>
    <s v="22199"/>
  </r>
  <r>
    <n v="220200004437"/>
    <s v="D"/>
    <d v="2020-03-09T00:00:00"/>
    <n v="22020001120"/>
    <s v="2020 11 1321 22199"/>
    <n v="183.28"/>
    <x v="47"/>
    <s v="ACUERDO MARCO. SUMINISTRO MATERIAL PARA MANTENIMINETO POLICIA."/>
    <s v="300"/>
    <s v="VALDELAFUENTE"/>
    <s v="LEON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2"/>
    <s v="22199"/>
  </r>
  <r>
    <n v="220200009970"/>
    <s v="D"/>
    <d v="2020-03-30T00:00:00"/>
    <n v="22020000007"/>
    <s v="2020 11 1621 22199"/>
    <n v="87.37"/>
    <x v="47"/>
    <s v="AC MARCO EXP V36-2017: SUMINISTROS MATERIAL FONTANERIA PARA EL SERVCIO DE LIMPIEZA C/ TOPACIO"/>
    <s v="300"/>
    <s v="VALDELAFUENTE"/>
    <s v="LEON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99"/>
  </r>
  <r>
    <n v="220200009414"/>
    <s v="AD"/>
    <d v="2020-03-26T00:00:00"/>
    <n v="22020002866"/>
    <s v="2020 11 1631 22110"/>
    <n v="2450.25"/>
    <x v="462"/>
    <s v="SUMINISTRO DE 500 UNIDADES DE GELES HIDROALCOHÓLICOS PARA EL PERSONAL DEL SERVICIO DE LIMPIEZA. COVID-19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1631"/>
    <s v="1631. Limpieza viaria"/>
    <s v="22"/>
    <s v="22110"/>
  </r>
  <r>
    <n v="220200005269"/>
    <s v="D"/>
    <d v="2020-03-10T00:00:00"/>
    <n v="22020001120"/>
    <s v="2020 11 1321 22199"/>
    <n v="51.74"/>
    <x v="47"/>
    <s v="ACUERDO MARCO. SUMINISTRO MATERIAL DE FONTANERIA PARA MANTENIMIENTO DEPENDENCIA POLICIA."/>
    <s v="300"/>
    <s v="VALDELAFUENTE"/>
    <s v="LEON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2"/>
    <s v="22199"/>
  </r>
  <r>
    <n v="220200005273"/>
    <s v="D"/>
    <d v="2020-03-10T00:00:00"/>
    <n v="22020001120"/>
    <s v="2020 11 1321 22199"/>
    <n v="25.3"/>
    <x v="47"/>
    <s v="ACUERDO MARCO. SUMINISTRO MATERIAL FONTANERIA DEPENDENCIAS DISTRITO 3º POLICIA."/>
    <s v="300"/>
    <s v="VALDELAFUENTE"/>
    <s v="LEON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2"/>
    <s v="22199"/>
  </r>
  <r>
    <n v="220200006256"/>
    <s v="D"/>
    <d v="2020-03-13T00:00:00"/>
    <n v="22020001922"/>
    <s v="2020 11 3111 22199"/>
    <n v="67.55"/>
    <x v="58"/>
    <s v="A.M. SUM. - CAJA EST GEWISS GW44002 REDO/ PROYECTOR LEDVANCE LED/ TASA ECORAEE / REGLETA   //// DESTINO: DEPOSITO CANINO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3111"/>
    <s v="3111. Protección de la salubridad pública"/>
    <s v="22"/>
    <s v="22199"/>
  </r>
  <r>
    <n v="220200006425"/>
    <s v="D"/>
    <d v="2020-03-13T00:00:00"/>
    <n v="22020001922"/>
    <s v="2020 11 3111 22199"/>
    <n v="77.78"/>
    <x v="72"/>
    <s v="A.M. SUMINISTRO- Emisor dos canales motion con codIgo cambiante de alta seguridad CAREN (Albaranes 28727 y 28910)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3111"/>
    <s v="3111. Protección de la salubridad pública"/>
    <s v="22"/>
    <s v="22199"/>
  </r>
  <r>
    <n v="220200006254"/>
    <s v="D"/>
    <d v="2020-03-13T00:00:00"/>
    <n v="22020001922"/>
    <s v="2020 11 3111 22199"/>
    <n v="33.67"/>
    <x v="80"/>
    <s v="A.M.- SUMINISTRO - REPOSAPIES ERGO AJUSTABLE (1 UNIDAD)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3111"/>
    <s v="3111. Protección de la salubridad pública"/>
    <s v="22"/>
    <s v="22199"/>
  </r>
  <r>
    <n v="220200009419"/>
    <s v="AD"/>
    <d v="2020-03-26T00:00:00"/>
    <n v="22020002767"/>
    <s v="2020 11 1631 22700"/>
    <n v="12500"/>
    <x v="462"/>
    <s v="TRABAJOS DE DESINFECCIÓN CABINAS VEHICULOS Y VESTUARIOS PERSONAL Sº LIMPIEZA (MEDIADS PREVENTIVAS COVID-19)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631"/>
    <s v="1631. Limpieza viaria"/>
    <s v="22"/>
    <s v="22700"/>
  </r>
  <r>
    <n v="220200003892"/>
    <s v="D"/>
    <d v="2020-03-05T00:00:00"/>
    <n v="22020001461"/>
    <s v="2020 11 1361 22199"/>
    <n v="62.17"/>
    <x v="93"/>
    <s v="ACUERDO MARCO EXPTE V.36/2017, LOTE 1: CERRADURA LINCE 5056B-70 (2 UNIDADES)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200006250"/>
    <s v="D"/>
    <d v="2020-03-13T00:00:00"/>
    <n v="22020001922"/>
    <s v="2020 11 3111 22199"/>
    <n v="17.34"/>
    <x v="348"/>
    <s v="ALB: 19-231117 PED: 19-054705-1006 S/PED: / REF.57300020 BOYA PLASTICO DN110 1/2 (M-6) / REF.57400020 VALVULA FLOTADOR L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3111"/>
    <s v="3111. Protección de la salubridad pública"/>
    <s v="22"/>
    <s v="22199"/>
  </r>
  <r>
    <n v="220200006865"/>
    <s v="D"/>
    <d v="2020-03-17T00:00:00"/>
    <n v="22020001922"/>
    <s v="2020 11 3111 22199"/>
    <n v="159.28"/>
    <x v="364"/>
    <s v="A.M. - SUMINISTROS -BOBINA DE RAFIA BL. (8) / CINTA AMERICANA (3) / PISTOLA MET. (3) / ESCARPIA (1) / PULIMENTO LIQ. (1)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3111"/>
    <s v="3111. Protección de la salubridad pública"/>
    <s v="22"/>
    <s v="22199"/>
  </r>
  <r>
    <n v="220200003402"/>
    <s v="D"/>
    <d v="2020-03-04T00:00:00"/>
    <n v="22020000012"/>
    <s v="2020 11 1631 22199"/>
    <n v="27.6"/>
    <x v="93"/>
    <s v="AC MARCO EXP V.36-2017: CERRADURA CVL 11B VESTUARIO DE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2"/>
    <s v="22199"/>
  </r>
  <r>
    <n v="220200009236"/>
    <s v="D"/>
    <d v="2020-03-25T00:00:00"/>
    <n v="22020001120"/>
    <s v="2020 11 1321 22199"/>
    <n v="24.28"/>
    <x v="93"/>
    <s v="ACUERDO MARCO. SUMINISTRO DIVERSO MATERIAL PARA POLICICA.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2"/>
    <s v="22199"/>
  </r>
  <r>
    <n v="220200006252"/>
    <s v="D"/>
    <d v="2020-03-13T00:00:00"/>
    <n v="22020001922"/>
    <s v="2020 11 3111 22199"/>
    <n v="69.540000000000006"/>
    <x v="364"/>
    <s v="A.M. SUNMINISTRO - ADAPTADOR RAPIDO HEMBRA Y MACHO/ CONECTOR RIEGO/ CINTA DE EMBALAJE/ CUTTER TAJIMA/ ALICATE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3111"/>
    <s v="3111. Protección de la salubridad pública"/>
    <s v="22"/>
    <s v="22199"/>
  </r>
  <r>
    <n v="220200006411"/>
    <s v="D"/>
    <d v="2020-03-13T00:00:00"/>
    <n v="22020001922"/>
    <s v="2020 11 3111 22199"/>
    <n v="86.43"/>
    <x v="47"/>
    <s v="A. M. SUMIN.- (CASA DEL BARCO) TE 90º HHH A-2  40/ CODO 90º HH A-1 40/ TUBERIA EVAC. B 40 5/ HOSTEL-GRIFO RELLENA VASOS"/>
    <s v="300"/>
    <s v="VALDELAFUENTE"/>
    <s v="LEON"/>
    <x v="2"/>
    <s v="PrAbier - Procedimiento Abierto"/>
    <s v="MultiC - MultiCriterio"/>
    <x v="2"/>
    <x v="0"/>
    <s v="2"/>
    <s v="2. Gastos corrientes en bienes y servicios"/>
    <s v="11"/>
    <x v="10"/>
    <s v="3111"/>
    <s v="3111. Protección de la salubridad pública"/>
    <s v="22"/>
    <s v="22199"/>
  </r>
  <r>
    <n v="220200006258"/>
    <s v="D"/>
    <d v="2020-03-13T00:00:00"/>
    <n v="22020001922"/>
    <s v="2020 11 3111 22199"/>
    <n v="23.35"/>
    <x v="93"/>
    <s v="ACUARDO MARCO SUMINISTRO - CERRADURA LINCE 5570-25 (1 UD)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3111"/>
    <s v="3111. Protección de la salubridad pública"/>
    <s v="22"/>
    <s v="22199"/>
  </r>
  <r>
    <n v="220200005225"/>
    <s v="D"/>
    <d v="2020-03-10T00:00:00"/>
    <n v="22020001461"/>
    <s v="2020 11 1361 22199"/>
    <n v="13.43"/>
    <x v="93"/>
    <s v="ACUERDO MARCO, EXPTE V.36/2017, LOTE 1: TIRADOR ALMA 2124 BLANCO (2 UNIDADES)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200009905"/>
    <s v="AD"/>
    <d v="2020-03-28T00:00:00"/>
    <n v="22020002935"/>
    <s v="2020 11 1321 213"/>
    <n v="1240"/>
    <x v="636"/>
    <s v="REPARACIONES DE MATERIAL AUDIOVISUAL DEPENDENCIAS POLICIA.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1"/>
    <s v="213"/>
  </r>
  <r>
    <n v="220200009907"/>
    <s v="AD"/>
    <d v="2020-03-28T00:00:00"/>
    <n v="22020002945"/>
    <s v="2020 11 1321 214"/>
    <n v="4000"/>
    <x v="623"/>
    <s v="DESINFECCIÓN DE VEHÍCULOS POLICIALES."/>
    <s v="220"/>
    <s v="VALLADOLID"/>
    <s v="VALLADOLID"/>
    <x v="0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1"/>
    <s v="214"/>
  </r>
  <r>
    <n v="220200009908"/>
    <s v="AD"/>
    <d v="2020-03-28T00:00:00"/>
    <n v="22020002957"/>
    <s v="2020 11 1621 214"/>
    <n v="3000"/>
    <x v="637"/>
    <s v="SUMINISTRO REPUESTOS PARA REPARACION RECOLECORES MARCA GEESINK VEHICULOS DEL Sº DE LIMPIEZA"/>
    <s v="220"/>
    <s v="TORREJÓN DE ARDOZ"/>
    <s v="MADRID"/>
    <x v="2"/>
    <s v="AdDirec - Adjudicación Directa"/>
    <s v="SinC - Sin Criterio"/>
    <x v="1"/>
    <x v="0"/>
    <s v="2"/>
    <s v="2. Gastos corrientes en bienes y servicios"/>
    <s v="11"/>
    <x v="10"/>
    <s v="1621"/>
    <s v="1621. Servicio de limpieza"/>
    <s v="21"/>
    <s v="214"/>
  </r>
  <r>
    <n v="220200003438"/>
    <s v="D"/>
    <d v="2020-03-04T00:00:00"/>
    <n v="22020000011"/>
    <s v="2020 11 1631 22110"/>
    <n v="6812.78"/>
    <x v="433"/>
    <s v="AC MARCO EXP V36-2017: SUMINISTRO MATERIALES LIMPIEZA (HIDROLIMPIADORA, BOMBA Y CAÑON)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2"/>
    <s v="22110"/>
  </r>
  <r>
    <n v="220200005251"/>
    <s v="D"/>
    <d v="2020-03-10T00:00:00"/>
    <n v="22020000007"/>
    <s v="2020 11 1621 22199"/>
    <n v="951.39"/>
    <x v="433"/>
    <s v="AC MARCO EXP V36-2017_ SUMINISTRO MATERIALES PARA REALIZAR ESTANTERIAS PARA TALLER MECÁNICO Sº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99"/>
  </r>
  <r>
    <n v="220200005326"/>
    <s v="D"/>
    <d v="2020-03-10T00:00:00"/>
    <n v="22020000007"/>
    <s v="2020 11 1621 22199"/>
    <n v="688.41"/>
    <x v="433"/>
    <s v="AC MARCO EXP V36-2017: JUEGO HERRAMIENTAS PERSONAL TALLER Sº DE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99"/>
  </r>
  <r>
    <n v="220200003453"/>
    <s v="D"/>
    <d v="2020-03-04T00:00:00"/>
    <n v="22020000007"/>
    <s v="2020 11 1621 22199"/>
    <n v="676.04"/>
    <x v="433"/>
    <s v="AC MARCO EXP V36-2017: SUMINISTROS VARIOS Sº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99"/>
  </r>
  <r>
    <n v="220199000193"/>
    <s v="AD"/>
    <d v="2020-01-02T00:00:00"/>
    <n v="22020001621"/>
    <s v="2020 11 1321 22103"/>
    <n v="115000"/>
    <x v="3"/>
    <s v="SUMINISTRO GASÓLEO PARA VEHÍCULOS POLICÍA DEL 1 DE ENERO AL 31 DE DICIEMBRE DE 2020."/>
    <s v="220"/>
    <s v="MADRID"/>
    <s v="MADRID"/>
    <x v="2"/>
    <s v="PrAbier - Procedimiento Abierto"/>
    <s v="MultiC - MultiCriterio"/>
    <x v="0"/>
    <x v="0"/>
    <s v="2"/>
    <s v="2. Gastos corrientes en bienes y servicios"/>
    <s v="11"/>
    <x v="10"/>
    <s v="1321"/>
    <s v="1321. Policía municipal"/>
    <s v="22"/>
    <s v="22103"/>
  </r>
  <r>
    <n v="220200005253"/>
    <s v="D"/>
    <d v="2020-03-10T00:00:00"/>
    <n v="22020000012"/>
    <s v="2020 11 1631 22199"/>
    <n v="197.56"/>
    <x v="433"/>
    <s v="AC MARCO EXP V36-2017: SUMINISTROS PARA LIMPIEZA VIARI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31"/>
    <s v="1631. Limpieza viaria"/>
    <s v="22"/>
    <s v="22199"/>
  </r>
  <r>
    <n v="220200003455"/>
    <s v="D"/>
    <d v="2020-03-04T00:00:00"/>
    <n v="22020000007"/>
    <s v="2020 11 1621 22199"/>
    <n v="141.79"/>
    <x v="433"/>
    <s v="AC MARCO EXP V36-2017: SUMINSITROS SERVICIO LIMPIEZA"/>
    <s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99"/>
  </r>
  <r>
    <n v="220200005223"/>
    <s v="D"/>
    <d v="2020-03-10T00:00:00"/>
    <n v="22020001461"/>
    <s v="2020 11 1361 22199"/>
    <n v="135.52000000000001"/>
    <x v="433"/>
    <s v="ACUERDO MARCO, EXPTE V.36/2017, LOTE 1: LAVAVAJILLAS MANUAL CIDASOL AMARILLO (100 UNIDADES)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2"/>
    <s v="22199"/>
  </r>
  <r>
    <n v="220200003428"/>
    <s v="D"/>
    <d v="2020-03-04T00:00:00"/>
    <n v="22020000007"/>
    <s v="2020 11 1621 22199"/>
    <n v="126.12"/>
    <x v="433"/>
    <s v="AC MARCO EXP V36-2017: SUMINISTROS VARIOS Sº LIMPIEZ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99"/>
  </r>
  <r>
    <n v="220200003426"/>
    <s v="D"/>
    <d v="2020-03-04T00:00:00"/>
    <n v="22020000007"/>
    <s v="2020 11 1621 22199"/>
    <n v="123.42"/>
    <x v="433"/>
    <s v="AC MARCO EXP V36-2017: SUMINISTROS PARA Sº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99"/>
  </r>
  <r>
    <n v="220200003424"/>
    <s v="D"/>
    <d v="2020-03-04T00:00:00"/>
    <n v="22020000007"/>
    <s v="2020 11 1621 22199"/>
    <n v="14.52"/>
    <x v="433"/>
    <s v="AC MARCO EXP V36-2017: BOQUILLA QUEMADOR PARA EL Sº D E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2"/>
    <s v="22199"/>
  </r>
  <r>
    <n v="220200007769"/>
    <s v="D"/>
    <d v="2020-03-19T00:00:00"/>
    <n v="22020001383"/>
    <s v="2020 11 1321 214"/>
    <n v="815.44"/>
    <x v="33"/>
    <s v="ACUERDO MARCO_REPARACIÓN VEHÍCULO 5170HHZ: POLICIA."/>
    <s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7290"/>
    <s v="D"/>
    <d v="2020-03-18T00:00:00"/>
    <n v="22020001705"/>
    <s v="2020 11 1361 214"/>
    <n v="371.43"/>
    <x v="33"/>
    <s v="ACUERDO MARCO, EXPTE V.014/2015, LOTE 5: REPARACIÓN DE 1791CRZ: BOMBINES Y ZAPATAS TRASERAS Y LIQUIDO DE FRENOS"/>
    <s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10"/>
    <s v="1361"/>
    <s v="1361. Prevención y extinción de incencios"/>
    <s v="21"/>
    <s v="214"/>
  </r>
  <r>
    <n v="220200005281"/>
    <s v="D"/>
    <d v="2020-03-10T00:00:00"/>
    <n v="22020001383"/>
    <s v="2020 11 1321 214"/>
    <n v="328.27"/>
    <x v="33"/>
    <s v="ACUERDO MARCO. REPARACIÓN VEHÍCULO 3999JKP."/>
    <s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5356"/>
    <s v="D"/>
    <d v="2020-03-10T00:00:00"/>
    <n v="22020001383"/>
    <s v="2020 11 1321 214"/>
    <n v="325.42"/>
    <x v="33"/>
    <s v="ACUERDO MARCO REPARACIÓN VEHÍCULO 2098 HCN DE POLICÍA."/>
    <s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5403"/>
    <s v="D"/>
    <d v="2020-03-10T00:00:00"/>
    <n v="22020001383"/>
    <s v="2020 11 1321 214"/>
    <n v="309.37"/>
    <x v="33"/>
    <s v="ACUERDO MARCO. REPARACIÓN VEHÍCULO 5170HHZ POLICIA"/>
    <s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5359"/>
    <s v="D"/>
    <d v="2020-03-10T00:00:00"/>
    <n v="22020001383"/>
    <s v="2020 11 1321 214"/>
    <n v="290.55"/>
    <x v="33"/>
    <s v="ACUERDO MARCO. REPARACIÓN VEHÍCULO 3722KGD POLICIA."/>
    <s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5362"/>
    <s v="D"/>
    <d v="2020-03-10T00:00:00"/>
    <n v="22020001383"/>
    <s v="2020 11 1321 214"/>
    <n v="290.55"/>
    <x v="33"/>
    <s v="ACUERDO MARCO. REPARACIÓN VEHÍCULO 3715KGD DE POLICIA."/>
    <s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5285"/>
    <s v="D"/>
    <d v="2020-03-10T00:00:00"/>
    <n v="22020001383"/>
    <s v="2020 11 1321 214"/>
    <n v="164.95"/>
    <x v="33"/>
    <s v="ACUERDO MARCO REPARACIÓN VEHÍCULO 3551FZR POLICIA."/>
    <s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7757"/>
    <s v="D"/>
    <d v="2020-03-19T00:00:00"/>
    <n v="22020001383"/>
    <s v="2020 11 1321 214"/>
    <n v="156.09"/>
    <x v="33"/>
    <s v="ACUERDO MARCO REPARACION VEHICULO: 8693-DHV DE POLICIA"/>
    <s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5283"/>
    <s v="D"/>
    <d v="2020-03-10T00:00:00"/>
    <n v="22020001383"/>
    <s v="2020 11 1321 214"/>
    <n v="48.98"/>
    <x v="33"/>
    <s v="ACUERDO MARCO. REPARACIÓN VEHÍCULO 4078JKP POLICIA."/>
    <s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4483"/>
    <s v="D"/>
    <d v="2020-03-09T00:00:00"/>
    <n v="22020001383"/>
    <s v="2020 11 1321 214"/>
    <n v="26.02"/>
    <x v="33"/>
    <s v="ACUERDO MARCO. REPARACIÓN VEHÍCULO 4078JKP. POLICIA."/>
    <s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10"/>
    <s v="1321"/>
    <s v="1321. Policía municipal"/>
    <s v="21"/>
    <s v="214"/>
  </r>
  <r>
    <n v="220200002901"/>
    <s v="D"/>
    <d v="2020-03-02T00:00:00"/>
    <n v="22020001380"/>
    <s v="2020 11 1621 634"/>
    <n v="954.7"/>
    <x v="638"/>
    <s v="AC MARCO EXP V14-2015:RENOVACION TIS WEB ANUAL VÁLIDO HASTA EL 01/01/2021 GESTIÓN TAC´GRAFOS VEH´CULOS Sº DE LIMPIEZA"/>
    <s v="300"/>
    <s v="VALLADOLID"/>
    <s v="VALLADOLID"/>
    <x v="0"/>
    <s v="PrAbier - Procedimiento Abierto"/>
    <s v="MultiC - MultiCriterio"/>
    <x v="2"/>
    <x v="0"/>
    <s v="6"/>
    <s v="6. Inversiones reales"/>
    <s v="11"/>
    <x v="10"/>
    <s v="1621"/>
    <s v="1621. Servicio de limpieza"/>
    <s v="63"/>
    <s v="634"/>
  </r>
  <r>
    <n v="220200009972"/>
    <s v="D"/>
    <d v="2020-03-30T00:00:00"/>
    <n v="22020000002"/>
    <s v="2020 11 1621 213"/>
    <n v="977.68"/>
    <x v="302"/>
    <s v="AC MARCO EXP V36-2017: MATERIALES REPARACION INSTALACIOINES ACS Y CLIMATIZACION Sº LIMPIEZA"/>
    <s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10"/>
    <s v="1621"/>
    <s v="1621. Servicio de limpieza"/>
    <s v="21"/>
    <s v="213"/>
  </r>
  <r>
    <n v="220199000190"/>
    <s v="AD"/>
    <d v="2020-01-02T00:00:00"/>
    <n v="22020000617"/>
    <s v="2020 11 3111 22103"/>
    <n v="2700"/>
    <x v="3"/>
    <s v="PRORROGA CONTRATO SUMINISTRO GASOLEO VEHICULOS SALUD PUBLICA 2020 - LOTE 5"/>
    <s v="220"/>
    <s v="MADRID"/>
    <s v="MADRID"/>
    <x v="2"/>
    <s v="PrAbier - Procedimiento Abierto"/>
    <s v="UniC - Único Criterio"/>
    <x v="0"/>
    <x v="0"/>
    <s v="2"/>
    <s v="2. Gastos corrientes en bienes y servicios"/>
    <s v="11"/>
    <x v="10"/>
    <s v="3111"/>
    <s v="3111. Protección de la salubridad pública"/>
    <s v="22"/>
    <s v="22103"/>
  </r>
  <r>
    <n v="220200009490"/>
    <s v="AD"/>
    <d v="2020-03-27T00:00:00"/>
    <n v="22020002850"/>
    <s v="2020 11 1361 22199"/>
    <n v="185.15"/>
    <x v="34"/>
    <s v="COPIAS B&amp;N Y COLOR DEL 01/11/2019 A 31/01/2020 DE 2 FOTOCOPIADORAS CANON EN PARQUE DE LAS ERAS."/>
    <s v="220"/>
    <s v="ALCOBENDAS"/>
    <s v="MADRID"/>
    <x v="2"/>
    <s v="PrAbier - Procedimiento Abierto"/>
    <s v="MultiC - MultiCriterio"/>
    <x v="0"/>
    <x v="0"/>
    <s v="2"/>
    <s v="2. Gastos corrientes en bienes y servicios"/>
    <s v="11"/>
    <x v="10"/>
    <s v="1361"/>
    <s v="1361. Prevención y extinción de incencios"/>
    <s v="22"/>
    <s v="22199"/>
  </r>
  <r>
    <n v="220200010550"/>
    <s v="AD"/>
    <d v="2020-03-31T00:00:00"/>
    <n v="22020003052"/>
    <s v="2020 11 1321 22699"/>
    <n v="529.53"/>
    <x v="639"/>
    <s v="VERIFICACIÓN Y CERTIFICADO DE LA MISMA ETILOMETRO POLICÍA."/>
    <s v="220"/>
    <s v="TRES CANTOS"/>
    <s v="MADRID"/>
    <x v="2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2"/>
    <s v="22699"/>
  </r>
  <r>
    <n v="220200010551"/>
    <s v="AD"/>
    <d v="2020-03-31T00:00:00"/>
    <n v="22020003042"/>
    <s v="2020 11 1321 22699"/>
    <n v="1500"/>
    <x v="319"/>
    <s v="SUMINISTRO DE MATERIAL ACADÉMICO ALUMNOS ACADEMIA DE POLICÍA.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2"/>
    <s v="22699"/>
  </r>
  <r>
    <n v="220200010553"/>
    <s v="AD"/>
    <d v="2020-03-31T00:00:00"/>
    <n v="22020003018"/>
    <s v="2020 11 1321 22699"/>
    <n v="208.77"/>
    <x v="457"/>
    <s v="SUMINISTRO ANUAL RECARGA GAS PISTOLAS GALERIA DE TIRO VIRTUAL POLICÍA."/>
    <s v="220"/>
    <s v="BARCELONA"/>
    <s v="BARCELONA"/>
    <x v="2"/>
    <s v="AdDirec - Adjudicación Directa"/>
    <s v="SinC - Sin Criterio"/>
    <x v="1"/>
    <x v="0"/>
    <s v="2"/>
    <s v="2. Gastos corrientes en bienes y servicios"/>
    <s v="11"/>
    <x v="10"/>
    <s v="1321"/>
    <s v="1321. Policía municipal"/>
    <s v="22"/>
    <s v="22699"/>
  </r>
  <r>
    <n v="220200010554"/>
    <s v="AD"/>
    <d v="2020-03-31T00:00:00"/>
    <n v="22020002996"/>
    <s v="2020 11 3111 213"/>
    <n v="384.3"/>
    <x v="87"/>
    <s v="REVISION Y ACTUALIZACIÓN EXTINTORES CASA DEL BARCO Y CENTRO MUNICIPAL DE PROTECCIÓN ANIMAL - AÑO 2020"/>
    <s v="220"/>
    <s v="VALLADOLID"/>
    <s v="VALLADOLID"/>
    <x v="2"/>
    <s v="AdDirec - Adjudicación Directa"/>
    <s v="SinC - Sin Criterio"/>
    <x v="1"/>
    <x v="0"/>
    <s v="2"/>
    <s v="2. Gastos corrientes en bienes y servicios"/>
    <s v="11"/>
    <x v="10"/>
    <s v="3111"/>
    <s v="3111. Protección de la salubridad pública"/>
    <s v="21"/>
    <s v="213"/>
  </r>
  <r>
    <n v="220200010640"/>
    <s v="ADO"/>
    <d v="2020-03-31T00:00:00"/>
    <n v="22020003061"/>
    <s v="2020 11 1321 16200"/>
    <n v="1800"/>
    <x v="640"/>
    <s v="CURSO DE INGLÉS DE 30 HORAS PARA FORMACIÓN DE POLICÍA MUNICIPAL."/>
    <s v="240"/>
    <s v="VALLADOLID"/>
    <s v="VALLADOLID"/>
    <x v="0"/>
    <s v="AdDirec - Adjudicación Directa"/>
    <s v="SinC - Sin Criterio"/>
    <x v="1"/>
    <x v="0"/>
    <s v="1"/>
    <s v="1. Gastos de personal"/>
    <s v="11"/>
    <x v="10"/>
    <s v="1321"/>
    <s v="1321. Policía municipal"/>
    <s v="16"/>
    <s v="162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1" cacheId="1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4:B447" firstHeaderRow="1" firstDataRow="1" firstDataCol="1" rowPageCount="1" colPageCount="1"/>
  <pivotFields count="24">
    <pivotField numFmtId="1" showAll="0"/>
    <pivotField showAll="0"/>
    <pivotField numFmtId="14" showAll="0"/>
    <pivotField showAll="0"/>
    <pivotField showAll="0"/>
    <pivotField dataField="1" numFmtId="4" showAll="0"/>
    <pivotField axis="axisRow" showAll="0">
      <items count="1254">
        <item x="253"/>
        <item m="1" x="905"/>
        <item m="1" x="874"/>
        <item m="1" x="850"/>
        <item x="10"/>
        <item m="1" x="840"/>
        <item m="1" x="1199"/>
        <item m="1" x="844"/>
        <item x="188"/>
        <item m="1" x="659"/>
        <item x="374"/>
        <item x="298"/>
        <item x="505"/>
        <item m="1" x="1162"/>
        <item x="11"/>
        <item m="1" x="1150"/>
        <item m="1" x="703"/>
        <item x="85"/>
        <item x="12"/>
        <item x="20"/>
        <item x="575"/>
        <item m="1" x="990"/>
        <item x="256"/>
        <item x="178"/>
        <item x="543"/>
        <item m="1" x="654"/>
        <item x="387"/>
        <item x="390"/>
        <item m="1" x="1213"/>
        <item m="1" x="984"/>
        <item m="1" x="1223"/>
        <item m="1" x="766"/>
        <item x="97"/>
        <item m="1" x="873"/>
        <item x="323"/>
        <item m="1" x="861"/>
        <item m="1" x="674"/>
        <item m="1" x="700"/>
        <item x="139"/>
        <item m="1" x="834"/>
        <item x="98"/>
        <item x="549"/>
        <item x="92"/>
        <item m="1" x="1215"/>
        <item x="456"/>
        <item x="59"/>
        <item x="281"/>
        <item x="556"/>
        <item x="571"/>
        <item m="1" x="1216"/>
        <item m="1" x="1020"/>
        <item m="1" x="1136"/>
        <item m="1" x="1178"/>
        <item m="1" x="824"/>
        <item m="1" x="941"/>
        <item x="115"/>
        <item x="453"/>
        <item x="198"/>
        <item x="275"/>
        <item m="1" x="1027"/>
        <item x="546"/>
        <item m="1" x="643"/>
        <item m="1" x="915"/>
        <item m="1" x="721"/>
        <item m="1" x="711"/>
        <item m="1" x="835"/>
        <item m="1" x="1028"/>
        <item m="1" x="804"/>
        <item m="1" x="842"/>
        <item x="132"/>
        <item x="4"/>
        <item x="57"/>
        <item m="1" x="1011"/>
        <item m="1" x="986"/>
        <item m="1" x="1034"/>
        <item x="427"/>
        <item m="1" x="1190"/>
        <item m="1" x="1007"/>
        <item m="1" x="736"/>
        <item x="297"/>
        <item m="1" x="696"/>
        <item x="0"/>
        <item x="229"/>
        <item x="629"/>
        <item m="1" x="778"/>
        <item m="1" x="1018"/>
        <item x="293"/>
        <item m="1" x="1165"/>
        <item m="1" x="737"/>
        <item x="559"/>
        <item m="1" x="1186"/>
        <item m="1" x="937"/>
        <item x="270"/>
        <item x="599"/>
        <item x="313"/>
        <item x="61"/>
        <item m="1" x="1167"/>
        <item x="113"/>
        <item m="1" x="1246"/>
        <item m="1" x="752"/>
        <item m="1" x="762"/>
        <item m="1" x="660"/>
        <item m="1" x="668"/>
        <item m="1" x="920"/>
        <item m="1" x="889"/>
        <item x="157"/>
        <item x="108"/>
        <item m="1" x="714"/>
        <item x="335"/>
        <item m="1" x="688"/>
        <item m="1" x="1085"/>
        <item m="1" x="1071"/>
        <item m="1" x="1064"/>
        <item x="107"/>
        <item m="1" x="888"/>
        <item m="1" x="1168"/>
        <item m="1" x="1120"/>
        <item m="1" x="717"/>
        <item m="1" x="1078"/>
        <item m="1" x="1023"/>
        <item m="1" x="695"/>
        <item m="1" x="1166"/>
        <item m="1" x="991"/>
        <item m="1" x="682"/>
        <item x="273"/>
        <item m="1" x="1245"/>
        <item x="274"/>
        <item m="1" x="1074"/>
        <item m="1" x="1205"/>
        <item m="1" x="1014"/>
        <item m="1" x="1236"/>
        <item m="1" x="725"/>
        <item x="148"/>
        <item x="160"/>
        <item m="1" x="780"/>
        <item m="1" x="1214"/>
        <item x="276"/>
        <item x="123"/>
        <item m="1" x="768"/>
        <item x="133"/>
        <item x="173"/>
        <item x="359"/>
        <item m="1" x="716"/>
        <item m="1" x="1210"/>
        <item x="563"/>
        <item m="1" x="710"/>
        <item x="516"/>
        <item m="1" x="1105"/>
        <item m="1" x="989"/>
        <item m="1" x="869"/>
        <item m="1" x="1131"/>
        <item x="542"/>
        <item x="19"/>
        <item x="206"/>
        <item x="561"/>
        <item x="331"/>
        <item x="200"/>
        <item x="199"/>
        <item m="1" x="836"/>
        <item x="564"/>
        <item x="45"/>
        <item m="1" x="715"/>
        <item m="1" x="779"/>
        <item m="1" x="924"/>
        <item m="1" x="705"/>
        <item x="317"/>
        <item m="1" x="830"/>
        <item x="153"/>
        <item m="1" x="1230"/>
        <item m="1" x="846"/>
        <item m="1" x="866"/>
        <item x="219"/>
        <item m="1" x="975"/>
        <item x="220"/>
        <item x="568"/>
        <item m="1" x="1251"/>
        <item m="1" x="890"/>
        <item x="147"/>
        <item m="1" x="1124"/>
        <item x="179"/>
        <item x="395"/>
        <item x="443"/>
        <item x="491"/>
        <item m="1" x="817"/>
        <item m="1" x="664"/>
        <item m="1" x="862"/>
        <item m="1" x="667"/>
        <item x="252"/>
        <item x="262"/>
        <item m="1" x="731"/>
        <item m="1" x="1126"/>
        <item m="1" x="739"/>
        <item x="58"/>
        <item x="181"/>
        <item x="300"/>
        <item m="1" x="1077"/>
        <item m="1" x="1147"/>
        <item x="391"/>
        <item x="34"/>
        <item x="628"/>
        <item x="149"/>
        <item m="1" x="1016"/>
        <item m="1" x="693"/>
        <item x="17"/>
        <item m="1" x="948"/>
        <item m="1" x="1114"/>
        <item m="1" x="732"/>
        <item m="1" x="1217"/>
        <item x="381"/>
        <item x="570"/>
        <item m="1" x="932"/>
        <item x="26"/>
        <item m="1" x="747"/>
        <item m="1" x="825"/>
        <item m="1" x="951"/>
        <item x="573"/>
        <item m="1" x="691"/>
        <item x="65"/>
        <item m="1" x="988"/>
        <item m="1" x="1187"/>
        <item x="255"/>
        <item m="1" x="821"/>
        <item m="1" x="970"/>
        <item m="1" x="853"/>
        <item x="180"/>
        <item m="1" x="1248"/>
        <item x="244"/>
        <item x="210"/>
        <item x="639"/>
        <item m="1" x="801"/>
        <item m="1" x="1086"/>
        <item m="1" x="670"/>
        <item m="1" x="1146"/>
        <item x="66"/>
        <item x="608"/>
        <item x="403"/>
        <item m="1" x="831"/>
        <item x="547"/>
        <item x="151"/>
        <item m="1" x="879"/>
        <item m="1" x="952"/>
        <item m="1" x="1119"/>
        <item m="1" x="1171"/>
        <item m="1" x="1193"/>
        <item m="1" x="859"/>
        <item m="1" x="926"/>
        <item x="318"/>
        <item x="483"/>
        <item x="263"/>
        <item x="51"/>
        <item m="1" x="1036"/>
        <item x="230"/>
        <item m="1" x="1220"/>
        <item m="1" x="1043"/>
        <item m="1" x="906"/>
        <item m="1" x="793"/>
        <item m="1" x="761"/>
        <item x="598"/>
        <item x="392"/>
        <item x="579"/>
        <item m="1" x="957"/>
        <item x="257"/>
        <item x="437"/>
        <item m="1" x="815"/>
        <item x="62"/>
        <item m="1" x="1089"/>
        <item x="13"/>
        <item x="536"/>
        <item x="366"/>
        <item m="1" x="1174"/>
        <item x="474"/>
        <item x="103"/>
        <item x="503"/>
        <item m="1" x="882"/>
        <item m="1" x="1048"/>
        <item m="1" x="954"/>
        <item x="355"/>
        <item m="1" x="1249"/>
        <item x="431"/>
        <item x="435"/>
        <item x="565"/>
        <item x="90"/>
        <item x="588"/>
        <item x="479"/>
        <item x="246"/>
        <item m="1" x="720"/>
        <item x="498"/>
        <item m="1" x="733"/>
        <item m="1" x="1151"/>
        <item x="87"/>
        <item m="1" x="1038"/>
        <item x="592"/>
        <item x="118"/>
        <item x="64"/>
        <item m="1" x="907"/>
        <item m="1" x="648"/>
        <item x="400"/>
        <item x="94"/>
        <item m="1" x="881"/>
        <item m="1" x="735"/>
        <item m="1" x="935"/>
        <item x="369"/>
        <item m="1" x="829"/>
        <item x="557"/>
        <item m="1" x="1021"/>
        <item x="591"/>
        <item x="212"/>
        <item x="604"/>
        <item x="78"/>
        <item x="445"/>
        <item m="1" x="718"/>
        <item m="1" x="878"/>
        <item m="1" x="726"/>
        <item m="1" x="1058"/>
        <item x="396"/>
        <item x="465"/>
        <item m="1" x="1111"/>
        <item x="111"/>
        <item m="1" x="740"/>
        <item x="6"/>
        <item x="337"/>
        <item m="1" x="1239"/>
        <item m="1" x="1244"/>
        <item x="202"/>
        <item x="128"/>
        <item x="322"/>
        <item x="315"/>
        <item x="164"/>
        <item m="1" x="912"/>
        <item m="1" x="857"/>
        <item x="25"/>
        <item x="203"/>
        <item x="589"/>
        <item x="208"/>
        <item x="600"/>
        <item m="1" x="1000"/>
        <item m="1" x="936"/>
        <item x="223"/>
        <item x="424"/>
        <item x="562"/>
        <item x="102"/>
        <item x="630"/>
        <item m="1" x="1006"/>
        <item m="1" x="706"/>
        <item m="1" x="1066"/>
        <item m="1" x="655"/>
        <item x="333"/>
        <item x="295"/>
        <item x="583"/>
        <item m="1" x="767"/>
        <item x="329"/>
        <item x="5"/>
        <item m="1" x="676"/>
        <item m="1" x="968"/>
        <item m="1" x="995"/>
        <item x="216"/>
        <item x="287"/>
        <item x="314"/>
        <item x="454"/>
        <item m="1" x="792"/>
        <item m="1" x="677"/>
        <item x="75"/>
        <item x="69"/>
        <item x="266"/>
        <item m="1" x="956"/>
        <item x="7"/>
        <item x="31"/>
        <item x="76"/>
        <item m="1" x="828"/>
        <item x="412"/>
        <item m="1" x="1134"/>
        <item x="406"/>
        <item m="1" x="855"/>
        <item m="1" x="854"/>
        <item m="1" x="772"/>
        <item m="1" x="1133"/>
        <item x="422"/>
        <item x="378"/>
        <item x="15"/>
        <item m="1" x="647"/>
        <item x="509"/>
        <item x="72"/>
        <item m="1" x="1097"/>
        <item m="1" x="644"/>
        <item m="1" x="741"/>
        <item x="410"/>
        <item x="167"/>
        <item m="1" x="993"/>
        <item x="375"/>
        <item m="1" x="758"/>
        <item x="539"/>
        <item x="517"/>
        <item m="1" x="686"/>
        <item x="296"/>
        <item x="347"/>
        <item m="1" x="810"/>
        <item m="1" x="1083"/>
        <item x="189"/>
        <item m="1" x="744"/>
        <item x="566"/>
        <item x="176"/>
        <item x="489"/>
        <item m="1" x="727"/>
        <item m="1" x="1015"/>
        <item m="1" x="658"/>
        <item x="21"/>
        <item x="578"/>
        <item m="1" x="1218"/>
        <item x="357"/>
        <item x="468"/>
        <item x="473"/>
        <item m="1" x="864"/>
        <item x="73"/>
        <item m="1" x="813"/>
        <item x="404"/>
        <item x="294"/>
        <item m="1" x="1172"/>
        <item m="1" x="734"/>
        <item m="1" x="886"/>
        <item m="1" x="680"/>
        <item x="291"/>
        <item x="46"/>
        <item m="1" x="787"/>
        <item m="1" x="1197"/>
        <item m="1" x="852"/>
        <item m="1" x="987"/>
        <item x="80"/>
        <item x="430"/>
        <item x="459"/>
        <item m="1" x="895"/>
        <item x="100"/>
        <item x="36"/>
        <item m="1" x="723"/>
        <item m="1" x="933"/>
        <item x="635"/>
        <item x="348"/>
        <item x="619"/>
        <item m="1" x="1115"/>
        <item m="1" x="749"/>
        <item m="1" x="753"/>
        <item x="490"/>
        <item m="1" x="1159"/>
        <item x="120"/>
        <item m="1" x="973"/>
        <item m="1" x="919"/>
        <item x="519"/>
        <item m="1" x="1087"/>
        <item m="1" x="908"/>
        <item m="1" x="892"/>
        <item m="1" x="918"/>
        <item m="1" x="969"/>
        <item x="91"/>
        <item m="1" x="1206"/>
        <item x="238"/>
        <item x="301"/>
        <item x="500"/>
        <item x="343"/>
        <item m="1" x="709"/>
        <item m="1" x="1149"/>
        <item m="1" x="1229"/>
        <item m="1" x="806"/>
        <item x="531"/>
        <item x="272"/>
        <item x="283"/>
        <item x="130"/>
        <item m="1" x="1004"/>
        <item x="86"/>
        <item x="228"/>
        <item m="1" x="1182"/>
        <item m="1" x="962"/>
        <item m="1" x="1130"/>
        <item x="50"/>
        <item x="576"/>
        <item x="567"/>
        <item x="637"/>
        <item x="174"/>
        <item x="191"/>
        <item m="1" x="963"/>
        <item m="1" x="769"/>
        <item x="106"/>
        <item m="1" x="1129"/>
        <item m="1" x="823"/>
        <item x="241"/>
        <item x="548"/>
        <item x="207"/>
        <item m="1" x="1156"/>
        <item m="1" x="671"/>
        <item m="1" x="701"/>
        <item m="1" x="1241"/>
        <item m="1" x="785"/>
        <item m="1" x="724"/>
        <item m="1" x="900"/>
        <item m="1" x="713"/>
        <item x="166"/>
        <item m="1" x="796"/>
        <item m="1" x="845"/>
        <item x="362"/>
        <item m="1" x="1050"/>
        <item x="121"/>
        <item x="81"/>
        <item m="1" x="1123"/>
        <item x="40"/>
        <item m="1" x="642"/>
        <item m="1" x="994"/>
        <item x="250"/>
        <item m="1" x="1008"/>
        <item x="142"/>
        <item m="1" x="1049"/>
        <item x="332"/>
        <item x="309"/>
        <item x="23"/>
        <item x="79"/>
        <item m="1" x="1106"/>
        <item m="1" x="1250"/>
        <item x="344"/>
        <item m="1" x="1017"/>
        <item x="401"/>
        <item m="1" x="999"/>
        <item m="1" x="916"/>
        <item m="1" x="996"/>
        <item m="1" x="1079"/>
        <item m="1" x="884"/>
        <item x="606"/>
        <item m="1" x="1175"/>
        <item m="1" x="958"/>
        <item m="1" x="729"/>
        <item m="1" x="1059"/>
        <item m="1" x="891"/>
        <item x="440"/>
        <item x="269"/>
        <item x="553"/>
        <item m="1" x="1069"/>
        <item m="1" x="910"/>
        <item x="376"/>
        <item m="1" x="1212"/>
        <item m="1" x="950"/>
        <item x="18"/>
        <item m="1" x="944"/>
        <item m="1" x="755"/>
        <item x="264"/>
        <item x="475"/>
        <item x="312"/>
        <item x="480"/>
        <item x="414"/>
        <item x="161"/>
        <item m="1" x="971"/>
        <item m="1" x="775"/>
        <item x="259"/>
        <item x="525"/>
        <item m="1" x="1046"/>
        <item m="1" x="1180"/>
        <item m="1" x="983"/>
        <item m="1" x="1060"/>
        <item x="279"/>
        <item m="1" x="997"/>
        <item x="419"/>
        <item m="1" x="1222"/>
        <item x="311"/>
        <item x="124"/>
        <item x="129"/>
        <item m="1" x="934"/>
        <item m="1" x="675"/>
        <item x="185"/>
        <item m="1" x="746"/>
        <item x="496"/>
        <item m="1" x="964"/>
        <item x="377"/>
        <item x="389"/>
        <item m="1" x="673"/>
        <item x="429"/>
        <item m="1" x="1102"/>
        <item m="1" x="702"/>
        <item x="441"/>
        <item m="1" x="1207"/>
        <item m="1" x="931"/>
        <item x="418"/>
        <item x="495"/>
        <item x="560"/>
        <item m="1" x="722"/>
        <item x="155"/>
        <item m="1" x="1238"/>
        <item m="1" x="773"/>
        <item m="1" x="651"/>
        <item x="605"/>
        <item x="290"/>
        <item m="1" x="1169"/>
        <item m="1" x="1108"/>
        <item m="1" x="1101"/>
        <item m="1" x="927"/>
        <item x="593"/>
        <item x="68"/>
        <item m="1" x="800"/>
        <item x="56"/>
        <item m="1" x="646"/>
        <item m="1" x="661"/>
        <item x="169"/>
        <item x="328"/>
        <item m="1" x="1090"/>
        <item m="1" x="967"/>
        <item m="1" x="1179"/>
        <item x="393"/>
        <item x="508"/>
        <item m="1" x="822"/>
        <item m="1" x="913"/>
        <item m="1" x="1154"/>
        <item m="1" x="681"/>
        <item m="1" x="921"/>
        <item m="1" x="652"/>
        <item x="320"/>
        <item m="1" x="1091"/>
        <item m="1" x="745"/>
        <item x="485"/>
        <item m="1" x="980"/>
        <item x="324"/>
        <item m="1" x="712"/>
        <item m="1" x="809"/>
        <item m="1" x="1160"/>
        <item x="140"/>
        <item m="1" x="795"/>
        <item m="1" x="1211"/>
        <item m="1" x="650"/>
        <item m="1" x="1237"/>
        <item x="271"/>
        <item x="502"/>
        <item m="1" x="759"/>
        <item x="364"/>
        <item m="1" x="839"/>
        <item m="1" x="1195"/>
        <item m="1" x="1227"/>
        <item m="1" x="1202"/>
        <item m="1" x="1010"/>
        <item m="1" x="982"/>
        <item x="622"/>
        <item x="32"/>
        <item x="460"/>
        <item x="63"/>
        <item m="1" x="788"/>
        <item m="1" x="1201"/>
        <item x="636"/>
        <item x="84"/>
        <item m="1" x="750"/>
        <item m="1" x="1061"/>
        <item x="127"/>
        <item x="613"/>
        <item m="1" x="789"/>
        <item x="1"/>
        <item m="1" x="645"/>
        <item m="1" x="751"/>
        <item m="1" x="1001"/>
        <item x="623"/>
        <item m="1" x="877"/>
        <item m="1" x="1099"/>
        <item m="1" x="1132"/>
        <item m="1" x="1030"/>
        <item x="136"/>
        <item x="398"/>
        <item m="1" x="974"/>
        <item m="1" x="883"/>
        <item m="1" x="841"/>
        <item x="439"/>
        <item m="1" x="692"/>
        <item m="1" x="797"/>
        <item m="1" x="1135"/>
        <item x="358"/>
        <item m="1" x="832"/>
        <item x="248"/>
        <item x="292"/>
        <item m="1" x="925"/>
        <item m="1" x="1155"/>
        <item m="1" x="777"/>
        <item m="1" x="949"/>
        <item x="52"/>
        <item m="1" x="1242"/>
        <item m="1" x="1122"/>
        <item m="1" x="826"/>
        <item x="163"/>
        <item m="1" x="1189"/>
        <item m="1" x="875"/>
        <item m="1" x="1041"/>
        <item x="44"/>
        <item x="363"/>
        <item x="289"/>
        <item x="555"/>
        <item x="614"/>
        <item m="1" x="979"/>
        <item x="615"/>
        <item x="610"/>
        <item m="1" x="1095"/>
        <item m="1" x="820"/>
        <item m="1" x="730"/>
        <item x="119"/>
        <item m="1" x="976"/>
        <item m="1" x="783"/>
        <item x="168"/>
        <item m="1" x="656"/>
        <item m="1" x="849"/>
        <item m="1" x="1056"/>
        <item m="1" x="662"/>
        <item m="1" x="1240"/>
        <item m="1" x="742"/>
        <item m="1" x="939"/>
        <item m="1" x="1139"/>
        <item x="394"/>
        <item m="1" x="1044"/>
        <item x="159"/>
        <item m="1" x="863"/>
        <item m="1" x="880"/>
        <item m="1" x="808"/>
        <item m="1" x="790"/>
        <item x="260"/>
        <item x="232"/>
        <item x="183"/>
        <item x="186"/>
        <item m="1" x="1042"/>
        <item m="1" x="1157"/>
        <item x="584"/>
        <item m="1" x="807"/>
        <item m="1" x="683"/>
        <item x="138"/>
        <item x="43"/>
        <item m="1" x="981"/>
        <item m="1" x="1051"/>
        <item m="1" x="782"/>
        <item m="1" x="689"/>
        <item m="1" x="1094"/>
        <item x="165"/>
        <item x="325"/>
        <item x="471"/>
        <item m="1" x="940"/>
        <item x="327"/>
        <item m="1" x="1221"/>
        <item x="143"/>
        <item x="104"/>
        <item m="1" x="843"/>
        <item x="247"/>
        <item m="1" x="1181"/>
        <item x="125"/>
        <item m="1" x="1235"/>
        <item m="1" x="1092"/>
        <item m="1" x="663"/>
        <item m="1" x="942"/>
        <item m="1" x="1063"/>
        <item m="1" x="1203"/>
        <item m="1" x="1153"/>
        <item m="1" x="1200"/>
        <item m="1" x="1055"/>
        <item x="602"/>
        <item x="319"/>
        <item x="520"/>
        <item x="510"/>
        <item m="1" x="685"/>
        <item m="1" x="1068"/>
        <item m="1" x="1185"/>
        <item m="1" x="802"/>
        <item x="134"/>
        <item m="1" x="1192"/>
        <item m="1" x="860"/>
        <item m="1" x="978"/>
        <item x="214"/>
        <item x="234"/>
        <item m="1" x="805"/>
        <item m="1" x="930"/>
        <item x="9"/>
        <item m="1" x="1170"/>
        <item m="1" x="901"/>
        <item m="1" x="1019"/>
        <item x="236"/>
        <item x="74"/>
        <item m="1" x="1113"/>
        <item m="1" x="719"/>
        <item x="515"/>
        <item x="99"/>
        <item m="1" x="904"/>
        <item m="1" x="1107"/>
        <item x="529"/>
        <item x="534"/>
        <item m="1" x="959"/>
        <item x="618"/>
        <item m="1" x="657"/>
        <item x="116"/>
        <item m="1" x="757"/>
        <item x="472"/>
        <item m="1" x="1137"/>
        <item m="1" x="858"/>
        <item x="574"/>
        <item m="1" x="1096"/>
        <item m="1" x="669"/>
        <item m="1" x="1232"/>
        <item m="1" x="774"/>
        <item x="530"/>
        <item m="1" x="678"/>
        <item x="507"/>
        <item m="1" x="1112"/>
        <item m="1" x="961"/>
        <item x="442"/>
        <item x="196"/>
        <item x="30"/>
        <item x="245"/>
        <item x="137"/>
        <item m="1" x="1188"/>
        <item m="1" x="781"/>
        <item m="1" x="903"/>
        <item m="1" x="876"/>
        <item m="1" x="1252"/>
        <item x="55"/>
        <item m="1" x="856"/>
        <item m="1" x="1025"/>
        <item x="172"/>
        <item x="28"/>
        <item m="1" x="811"/>
        <item m="1" x="1009"/>
        <item x="49"/>
        <item x="144"/>
        <item m="1" x="1219"/>
        <item m="1" x="1080"/>
        <item m="1" x="679"/>
        <item m="1" x="803"/>
        <item x="554"/>
        <item m="1" x="887"/>
        <item x="235"/>
        <item m="1" x="1093"/>
        <item x="184"/>
        <item m="1" x="1125"/>
        <item x="209"/>
        <item m="1" x="1163"/>
        <item m="1" x="985"/>
        <item x="154"/>
        <item x="304"/>
        <item x="316"/>
        <item x="577"/>
        <item m="1" x="743"/>
        <item x="277"/>
        <item x="552"/>
        <item m="1" x="923"/>
        <item m="1" x="791"/>
        <item m="1" x="672"/>
        <item m="1" x="1145"/>
        <item m="1" x="946"/>
        <item x="625"/>
        <item m="1" x="799"/>
        <item m="1" x="1100"/>
        <item m="1" x="1243"/>
        <item m="1" x="1191"/>
        <item m="1" x="1141"/>
        <item m="1" x="1103"/>
        <item m="1" x="694"/>
        <item m="1" x="838"/>
        <item m="1" x="687"/>
        <item x="162"/>
        <item x="345"/>
        <item m="1" x="847"/>
        <item m="1" x="1033"/>
        <item m="1" x="1177"/>
        <item m="1" x="748"/>
        <item x="353"/>
        <item x="227"/>
        <item m="1" x="1208"/>
        <item m="1" x="1062"/>
        <item m="1" x="1176"/>
        <item m="1" x="943"/>
        <item m="1" x="665"/>
        <item m="1" x="798"/>
        <item x="386"/>
        <item m="1" x="1158"/>
        <item m="1" x="1039"/>
        <item m="1" x="1196"/>
        <item m="1" x="1013"/>
        <item x="305"/>
        <item m="1" x="1224"/>
        <item x="603"/>
        <item m="1" x="1143"/>
        <item m="1" x="1116"/>
        <item m="1" x="1072"/>
        <item x="122"/>
        <item m="1" x="1233"/>
        <item m="1" x="833"/>
        <item m="1" x="1057"/>
        <item x="538"/>
        <item x="35"/>
        <item m="1" x="1138"/>
        <item x="421"/>
        <item x="632"/>
        <item m="1" x="1121"/>
        <item m="1" x="945"/>
        <item m="1" x="837"/>
        <item x="581"/>
        <item m="1" x="955"/>
        <item m="1" x="1204"/>
        <item m="1" x="911"/>
        <item m="1" x="819"/>
        <item x="88"/>
        <item x="82"/>
        <item x="380"/>
        <item m="1" x="992"/>
        <item x="446"/>
        <item x="195"/>
        <item m="1" x="1022"/>
        <item x="14"/>
        <item m="1" x="1005"/>
        <item x="526"/>
        <item m="1" x="764"/>
        <item x="582"/>
        <item m="1" x="1026"/>
        <item m="1" x="1037"/>
        <item x="633"/>
        <item m="1" x="848"/>
        <item m="1" x="760"/>
        <item m="1" x="914"/>
        <item m="1" x="1142"/>
        <item m="1" x="965"/>
        <item m="1" x="960"/>
        <item m="1" x="1148"/>
        <item x="594"/>
        <item m="1" x="1098"/>
        <item x="493"/>
        <item m="1" x="953"/>
        <item x="96"/>
        <item x="307"/>
        <item x="38"/>
        <item m="1" x="698"/>
        <item x="29"/>
        <item x="360"/>
        <item x="2"/>
        <item m="1" x="1198"/>
        <item m="1" x="784"/>
        <item x="484"/>
        <item x="572"/>
        <item x="550"/>
        <item m="1" x="928"/>
        <item m="1" x="812"/>
        <item m="1" x="1067"/>
        <item m="1" x="1081"/>
        <item x="126"/>
        <item m="1" x="653"/>
        <item m="1" x="1161"/>
        <item m="1" x="827"/>
        <item m="1" x="1194"/>
        <item x="131"/>
        <item m="1" x="794"/>
        <item m="1" x="1075"/>
        <item x="545"/>
        <item m="1" x="872"/>
        <item x="299"/>
        <item x="457"/>
        <item x="83"/>
        <item m="1" x="1226"/>
        <item m="1" x="947"/>
        <item m="1" x="1032"/>
        <item m="1" x="1152"/>
        <item m="1" x="1117"/>
        <item x="224"/>
        <item x="288"/>
        <item x="487"/>
        <item m="1" x="922"/>
        <item m="1" x="1144"/>
        <item x="617"/>
        <item m="1" x="977"/>
        <item x="308"/>
        <item x="528"/>
        <item x="488"/>
        <item m="1" x="1109"/>
        <item m="1" x="1184"/>
        <item m="1" x="704"/>
        <item x="436"/>
        <item x="544"/>
        <item m="1" x="699"/>
        <item m="1" x="756"/>
        <item x="146"/>
        <item m="1" x="966"/>
        <item m="1" x="1082"/>
        <item m="1" x="894"/>
        <item x="16"/>
        <item x="477"/>
        <item x="399"/>
        <item x="586"/>
        <item x="379"/>
        <item x="39"/>
        <item x="171"/>
        <item m="1" x="1127"/>
        <item m="1" x="1076"/>
        <item x="3"/>
        <item m="1" x="666"/>
        <item m="1" x="1234"/>
        <item x="243"/>
        <item m="1" x="1140"/>
        <item m="1" x="917"/>
        <item m="1" x="1104"/>
        <item m="1" x="1031"/>
        <item x="222"/>
        <item x="233"/>
        <item m="1" x="898"/>
        <item m="1" x="816"/>
        <item m="1" x="1118"/>
        <item x="595"/>
        <item m="1" x="641"/>
        <item m="1" x="697"/>
        <item x="47"/>
        <item x="24"/>
        <item x="551"/>
        <item x="93"/>
        <item x="433"/>
        <item x="597"/>
        <item x="211"/>
        <item x="70"/>
        <item x="494"/>
        <item m="1" x="909"/>
        <item x="261"/>
        <item m="1" x="1024"/>
        <item m="1" x="1073"/>
        <item x="339"/>
        <item m="1" x="865"/>
        <item x="201"/>
        <item m="1" x="929"/>
        <item x="33"/>
        <item x="638"/>
        <item x="590"/>
        <item x="463"/>
        <item x="624"/>
        <item x="524"/>
        <item m="1" x="765"/>
        <item m="1" x="896"/>
        <item x="569"/>
        <item x="370"/>
        <item x="135"/>
        <item m="1" x="851"/>
        <item x="384"/>
        <item x="512"/>
        <item x="365"/>
        <item x="302"/>
        <item m="1" x="1047"/>
        <item m="1" x="786"/>
        <item x="541"/>
        <item m="1" x="1035"/>
        <item x="466"/>
        <item m="1" x="763"/>
        <item m="1" x="1002"/>
        <item m="1" x="770"/>
        <item m="1" x="972"/>
        <item m="1" x="1231"/>
        <item x="310"/>
        <item x="204"/>
        <item m="1" x="754"/>
        <item m="1" x="1040"/>
        <item m="1" x="1110"/>
        <item x="428"/>
        <item m="1" x="814"/>
        <item x="60"/>
        <item m="1" x="1247"/>
        <item x="540"/>
        <item x="231"/>
        <item m="1" x="1228"/>
        <item m="1" x="1225"/>
        <item m="1" x="998"/>
        <item m="1" x="818"/>
        <item x="621"/>
        <item x="41"/>
        <item x="587"/>
        <item x="558"/>
        <item m="1" x="707"/>
        <item m="1" x="1183"/>
        <item x="53"/>
        <item x="408"/>
        <item x="382"/>
        <item m="1" x="1003"/>
        <item m="1" x="1054"/>
        <item m="1" x="1084"/>
        <item m="1" x="776"/>
        <item x="177"/>
        <item m="1" x="1070"/>
        <item m="1" x="897"/>
        <item m="1" x="1029"/>
        <item x="101"/>
        <item m="1" x="1128"/>
        <item x="373"/>
        <item x="105"/>
        <item m="1" x="649"/>
        <item x="197"/>
        <item x="267"/>
        <item x="499"/>
        <item m="1" x="868"/>
        <item x="523"/>
        <item m="1" x="738"/>
        <item x="537"/>
        <item x="193"/>
        <item x="425"/>
        <item m="1" x="1052"/>
        <item m="1" x="870"/>
        <item x="48"/>
        <item m="1" x="885"/>
        <item m="1" x="684"/>
        <item x="486"/>
        <item x="501"/>
        <item x="194"/>
        <item m="1" x="902"/>
        <item m="1" x="771"/>
        <item x="54"/>
        <item x="504"/>
        <item x="22"/>
        <item m="1" x="1065"/>
        <item m="1" x="899"/>
        <item x="497"/>
        <item m="1" x="1173"/>
        <item x="388"/>
        <item m="1" x="867"/>
        <item x="352"/>
        <item m="1" x="1088"/>
        <item m="1" x="1012"/>
        <item m="1" x="690"/>
        <item m="1" x="1053"/>
        <item m="1" x="893"/>
        <item x="397"/>
        <item x="585"/>
        <item x="640"/>
        <item m="1" x="1209"/>
        <item m="1" x="708"/>
        <item x="450"/>
        <item m="1" x="938"/>
        <item m="1" x="1164"/>
        <item m="1" x="871"/>
        <item x="361"/>
        <item x="426"/>
        <item m="1" x="728"/>
        <item x="280"/>
        <item x="341"/>
        <item m="1" x="1045"/>
        <item x="372"/>
        <item x="8"/>
        <item x="27"/>
        <item x="37"/>
        <item x="42"/>
        <item x="67"/>
        <item x="71"/>
        <item x="77"/>
        <item x="89"/>
        <item x="95"/>
        <item x="109"/>
        <item x="110"/>
        <item x="112"/>
        <item x="114"/>
        <item x="117"/>
        <item x="141"/>
        <item x="145"/>
        <item x="150"/>
        <item x="152"/>
        <item x="156"/>
        <item x="158"/>
        <item x="170"/>
        <item x="175"/>
        <item x="182"/>
        <item x="187"/>
        <item x="190"/>
        <item x="192"/>
        <item x="205"/>
        <item x="213"/>
        <item x="215"/>
        <item x="217"/>
        <item x="218"/>
        <item x="221"/>
        <item x="225"/>
        <item x="226"/>
        <item x="237"/>
        <item x="239"/>
        <item x="240"/>
        <item x="242"/>
        <item x="249"/>
        <item x="251"/>
        <item x="254"/>
        <item x="258"/>
        <item x="265"/>
        <item x="268"/>
        <item x="278"/>
        <item x="282"/>
        <item x="284"/>
        <item x="285"/>
        <item x="286"/>
        <item x="303"/>
        <item x="306"/>
        <item x="321"/>
        <item x="326"/>
        <item x="330"/>
        <item x="334"/>
        <item x="336"/>
        <item x="338"/>
        <item x="340"/>
        <item x="342"/>
        <item x="346"/>
        <item x="349"/>
        <item x="350"/>
        <item x="351"/>
        <item x="354"/>
        <item x="356"/>
        <item x="367"/>
        <item x="368"/>
        <item x="371"/>
        <item x="383"/>
        <item x="385"/>
        <item x="402"/>
        <item x="405"/>
        <item x="407"/>
        <item x="409"/>
        <item x="411"/>
        <item x="413"/>
        <item x="415"/>
        <item x="416"/>
        <item x="417"/>
        <item x="420"/>
        <item x="423"/>
        <item x="432"/>
        <item x="434"/>
        <item x="438"/>
        <item x="444"/>
        <item x="447"/>
        <item x="448"/>
        <item x="449"/>
        <item x="451"/>
        <item x="452"/>
        <item x="455"/>
        <item x="458"/>
        <item x="461"/>
        <item x="462"/>
        <item x="464"/>
        <item x="467"/>
        <item x="469"/>
        <item x="470"/>
        <item x="476"/>
        <item x="478"/>
        <item x="481"/>
        <item x="482"/>
        <item x="492"/>
        <item x="506"/>
        <item x="511"/>
        <item x="513"/>
        <item x="514"/>
        <item x="518"/>
        <item x="521"/>
        <item x="522"/>
        <item x="527"/>
        <item x="532"/>
        <item x="533"/>
        <item x="535"/>
        <item x="580"/>
        <item x="596"/>
        <item x="601"/>
        <item x="607"/>
        <item x="609"/>
        <item x="611"/>
        <item x="612"/>
        <item x="616"/>
        <item x="620"/>
        <item x="626"/>
        <item x="627"/>
        <item x="631"/>
        <item x="634"/>
        <item t="default"/>
      </items>
    </pivotField>
    <pivotField showAll="0"/>
    <pivotField showAll="0"/>
    <pivotField showAll="0" defaultSubtotal="0"/>
    <pivotField showAll="0" defaultSubtotal="0"/>
    <pivotField showAll="0"/>
    <pivotField showAll="0"/>
    <pivotField showAll="0"/>
    <pivotField axis="axisPage" multipleItemSelectionAllowed="1" showAll="0">
      <items count="9">
        <item m="1" x="6"/>
        <item h="1" x="2"/>
        <item x="1"/>
        <item m="1" x="5"/>
        <item m="1" x="7"/>
        <item h="1" x="0"/>
        <item h="1" x="3"/>
        <item h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443">
    <i>
      <x v="4"/>
    </i>
    <i>
      <x v="8"/>
    </i>
    <i>
      <x v="14"/>
    </i>
    <i>
      <x v="17"/>
    </i>
    <i>
      <x v="18"/>
    </i>
    <i>
      <x v="19"/>
    </i>
    <i>
      <x v="20"/>
    </i>
    <i>
      <x v="22"/>
    </i>
    <i>
      <x v="26"/>
    </i>
    <i>
      <x v="34"/>
    </i>
    <i>
      <x v="38"/>
    </i>
    <i>
      <x v="42"/>
    </i>
    <i>
      <x v="44"/>
    </i>
    <i>
      <x v="46"/>
    </i>
    <i>
      <x v="48"/>
    </i>
    <i>
      <x v="55"/>
    </i>
    <i>
      <x v="56"/>
    </i>
    <i>
      <x v="58"/>
    </i>
    <i>
      <x v="69"/>
    </i>
    <i>
      <x v="70"/>
    </i>
    <i>
      <x v="82"/>
    </i>
    <i>
      <x v="83"/>
    </i>
    <i>
      <x v="92"/>
    </i>
    <i>
      <x v="93"/>
    </i>
    <i>
      <x v="94"/>
    </i>
    <i>
      <x v="95"/>
    </i>
    <i>
      <x v="97"/>
    </i>
    <i>
      <x v="105"/>
    </i>
    <i>
      <x v="106"/>
    </i>
    <i>
      <x v="108"/>
    </i>
    <i>
      <x v="113"/>
    </i>
    <i>
      <x v="124"/>
    </i>
    <i>
      <x v="126"/>
    </i>
    <i>
      <x v="132"/>
    </i>
    <i>
      <x v="133"/>
    </i>
    <i>
      <x v="136"/>
    </i>
    <i>
      <x v="139"/>
    </i>
    <i>
      <x v="140"/>
    </i>
    <i>
      <x v="141"/>
    </i>
    <i>
      <x v="146"/>
    </i>
    <i>
      <x v="151"/>
    </i>
    <i>
      <x v="152"/>
    </i>
    <i>
      <x v="155"/>
    </i>
    <i>
      <x v="160"/>
    </i>
    <i>
      <x v="165"/>
    </i>
    <i>
      <x v="167"/>
    </i>
    <i>
      <x v="171"/>
    </i>
    <i>
      <x v="173"/>
    </i>
    <i>
      <x v="174"/>
    </i>
    <i>
      <x v="177"/>
    </i>
    <i>
      <x v="180"/>
    </i>
    <i>
      <x v="181"/>
    </i>
    <i>
      <x v="188"/>
    </i>
    <i>
      <x v="192"/>
    </i>
    <i>
      <x v="193"/>
    </i>
    <i>
      <x v="194"/>
    </i>
    <i>
      <x v="199"/>
    </i>
    <i>
      <x v="200"/>
    </i>
    <i>
      <x v="208"/>
    </i>
    <i>
      <x v="211"/>
    </i>
    <i>
      <x v="215"/>
    </i>
    <i>
      <x v="220"/>
    </i>
    <i>
      <x v="228"/>
    </i>
    <i>
      <x v="234"/>
    </i>
    <i>
      <x v="235"/>
    </i>
    <i>
      <x v="238"/>
    </i>
    <i>
      <x v="246"/>
    </i>
    <i>
      <x v="248"/>
    </i>
    <i>
      <x v="249"/>
    </i>
    <i>
      <x v="251"/>
    </i>
    <i>
      <x v="257"/>
    </i>
    <i>
      <x v="264"/>
    </i>
    <i>
      <x v="266"/>
    </i>
    <i>
      <x v="268"/>
    </i>
    <i>
      <x v="276"/>
    </i>
    <i>
      <x v="279"/>
    </i>
    <i>
      <x v="281"/>
    </i>
    <i>
      <x v="282"/>
    </i>
    <i>
      <x v="283"/>
    </i>
    <i>
      <x v="284"/>
    </i>
    <i>
      <x v="286"/>
    </i>
    <i>
      <x v="289"/>
    </i>
    <i>
      <x v="291"/>
    </i>
    <i>
      <x v="296"/>
    </i>
    <i>
      <x v="297"/>
    </i>
    <i>
      <x v="301"/>
    </i>
    <i>
      <x v="306"/>
    </i>
    <i>
      <x v="307"/>
    </i>
    <i>
      <x v="308"/>
    </i>
    <i>
      <x v="309"/>
    </i>
    <i>
      <x v="314"/>
    </i>
    <i>
      <x v="317"/>
    </i>
    <i>
      <x v="319"/>
    </i>
    <i>
      <x v="320"/>
    </i>
    <i>
      <x v="324"/>
    </i>
    <i>
      <x v="325"/>
    </i>
    <i>
      <x v="326"/>
    </i>
    <i>
      <x v="327"/>
    </i>
    <i>
      <x v="330"/>
    </i>
    <i>
      <x v="332"/>
    </i>
    <i>
      <x v="334"/>
    </i>
    <i>
      <x v="340"/>
    </i>
    <i>
      <x v="341"/>
    </i>
    <i>
      <x v="346"/>
    </i>
    <i>
      <x v="348"/>
    </i>
    <i>
      <x v="350"/>
    </i>
    <i>
      <x v="351"/>
    </i>
    <i>
      <x v="356"/>
    </i>
    <i>
      <x v="357"/>
    </i>
    <i>
      <x v="358"/>
    </i>
    <i>
      <x v="361"/>
    </i>
    <i>
      <x v="363"/>
    </i>
    <i>
      <x v="365"/>
    </i>
    <i>
      <x v="366"/>
    </i>
    <i>
      <x v="367"/>
    </i>
    <i>
      <x v="369"/>
    </i>
    <i>
      <x v="371"/>
    </i>
    <i>
      <x v="376"/>
    </i>
    <i>
      <x v="385"/>
    </i>
    <i>
      <x v="386"/>
    </i>
    <i>
      <x v="388"/>
    </i>
    <i>
      <x v="390"/>
    </i>
    <i>
      <x v="391"/>
    </i>
    <i>
      <x v="405"/>
    </i>
    <i>
      <x v="406"/>
    </i>
    <i>
      <x v="408"/>
    </i>
    <i>
      <x v="409"/>
    </i>
    <i>
      <x v="421"/>
    </i>
    <i>
      <x v="427"/>
    </i>
    <i>
      <x v="431"/>
    </i>
    <i>
      <x v="434"/>
    </i>
    <i>
      <x v="436"/>
    </i>
    <i>
      <x v="442"/>
    </i>
    <i>
      <x v="445"/>
    </i>
    <i>
      <x v="451"/>
    </i>
    <i>
      <x v="453"/>
    </i>
    <i>
      <x v="454"/>
    </i>
    <i>
      <x v="455"/>
    </i>
    <i>
      <x v="456"/>
    </i>
    <i>
      <x v="461"/>
    </i>
    <i>
      <x v="462"/>
    </i>
    <i>
      <x v="463"/>
    </i>
    <i>
      <x v="464"/>
    </i>
    <i>
      <x v="466"/>
    </i>
    <i>
      <x v="467"/>
    </i>
    <i>
      <x v="471"/>
    </i>
    <i>
      <x v="472"/>
    </i>
    <i>
      <x v="473"/>
    </i>
    <i>
      <x v="474"/>
    </i>
    <i>
      <x v="476"/>
    </i>
    <i>
      <x v="482"/>
    </i>
    <i>
      <x v="483"/>
    </i>
    <i>
      <x v="493"/>
    </i>
    <i>
      <x v="496"/>
    </i>
    <i>
      <x v="498"/>
    </i>
    <i>
      <x v="501"/>
    </i>
    <i>
      <x v="506"/>
    </i>
    <i>
      <x v="508"/>
    </i>
    <i>
      <x v="509"/>
    </i>
    <i>
      <x v="510"/>
    </i>
    <i>
      <x v="511"/>
    </i>
    <i>
      <x v="514"/>
    </i>
    <i>
      <x v="516"/>
    </i>
    <i>
      <x v="528"/>
    </i>
    <i>
      <x v="540"/>
    </i>
    <i>
      <x v="542"/>
    </i>
    <i>
      <x v="543"/>
    </i>
    <i>
      <x v="544"/>
    </i>
    <i>
      <x v="553"/>
    </i>
    <i>
      <x v="555"/>
    </i>
    <i>
      <x v="564"/>
    </i>
    <i>
      <x v="572"/>
    </i>
    <i>
      <x v="575"/>
    </i>
    <i>
      <x v="576"/>
    </i>
    <i>
      <x v="579"/>
    </i>
    <i>
      <x v="583"/>
    </i>
    <i>
      <x v="589"/>
    </i>
    <i>
      <x v="590"/>
    </i>
    <i>
      <x v="592"/>
    </i>
    <i>
      <x v="595"/>
    </i>
    <i>
      <x v="596"/>
    </i>
    <i>
      <x v="600"/>
    </i>
    <i>
      <x v="601"/>
    </i>
    <i>
      <x v="608"/>
    </i>
    <i>
      <x v="613"/>
    </i>
    <i>
      <x v="617"/>
    </i>
    <i>
      <x v="623"/>
    </i>
    <i>
      <x v="632"/>
    </i>
    <i>
      <x v="633"/>
    </i>
    <i>
      <x v="638"/>
    </i>
    <i>
      <x v="639"/>
    </i>
    <i>
      <x v="642"/>
    </i>
    <i>
      <x v="645"/>
    </i>
    <i>
      <x v="649"/>
    </i>
    <i>
      <x v="654"/>
    </i>
    <i>
      <x v="655"/>
    </i>
    <i>
      <x v="663"/>
    </i>
    <i>
      <x v="671"/>
    </i>
    <i>
      <x v="675"/>
    </i>
    <i>
      <x v="679"/>
    </i>
    <i>
      <x v="686"/>
    </i>
    <i>
      <x v="690"/>
    </i>
    <i>
      <x v="693"/>
    </i>
    <i>
      <x v="702"/>
    </i>
    <i>
      <x v="704"/>
    </i>
    <i>
      <x v="710"/>
    </i>
    <i>
      <x v="715"/>
    </i>
    <i>
      <x v="718"/>
    </i>
    <i>
      <x v="719"/>
    </i>
    <i>
      <x v="725"/>
    </i>
    <i>
      <x v="726"/>
    </i>
    <i>
      <x v="729"/>
    </i>
    <i>
      <x v="731"/>
    </i>
    <i>
      <x v="746"/>
    </i>
    <i>
      <x v="747"/>
    </i>
    <i>
      <x v="748"/>
    </i>
    <i>
      <x v="749"/>
    </i>
    <i>
      <x v="754"/>
    </i>
    <i>
      <x v="758"/>
    </i>
    <i>
      <x v="759"/>
    </i>
    <i>
      <x v="762"/>
    </i>
    <i>
      <x v="766"/>
    </i>
    <i>
      <x v="767"/>
    </i>
    <i>
      <x v="770"/>
    </i>
    <i>
      <x v="774"/>
    </i>
    <i>
      <x v="775"/>
    </i>
    <i>
      <x v="777"/>
    </i>
    <i>
      <x v="779"/>
    </i>
    <i>
      <x v="781"/>
    </i>
    <i>
      <x v="784"/>
    </i>
    <i>
      <x v="789"/>
    </i>
    <i>
      <x v="791"/>
    </i>
    <i>
      <x v="794"/>
    </i>
    <i>
      <x v="796"/>
    </i>
    <i>
      <x v="797"/>
    </i>
    <i>
      <x v="798"/>
    </i>
    <i>
      <x v="804"/>
    </i>
    <i>
      <x v="812"/>
    </i>
    <i>
      <x v="821"/>
    </i>
    <i>
      <x v="823"/>
    </i>
    <i>
      <x v="826"/>
    </i>
    <i>
      <x v="828"/>
    </i>
    <i>
      <x v="829"/>
    </i>
    <i>
      <x v="831"/>
    </i>
    <i>
      <x v="848"/>
    </i>
    <i>
      <x v="849"/>
    </i>
    <i>
      <x v="854"/>
    </i>
    <i>
      <x v="855"/>
    </i>
    <i>
      <x v="862"/>
    </i>
    <i>
      <x v="867"/>
    </i>
    <i>
      <x v="869"/>
    </i>
    <i>
      <x v="873"/>
    </i>
    <i>
      <x v="877"/>
    </i>
    <i>
      <x v="878"/>
    </i>
    <i>
      <x v="885"/>
    </i>
    <i>
      <x v="891"/>
    </i>
    <i>
      <x v="892"/>
    </i>
    <i>
      <x v="894"/>
    </i>
    <i>
      <x v="899"/>
    </i>
    <i>
      <x v="901"/>
    </i>
    <i>
      <x v="912"/>
    </i>
    <i>
      <x v="914"/>
    </i>
    <i>
      <x v="916"/>
    </i>
    <i>
      <x v="918"/>
    </i>
    <i>
      <x v="920"/>
    </i>
    <i>
      <x v="921"/>
    </i>
    <i>
      <x v="922"/>
    </i>
    <i>
      <x v="926"/>
    </i>
    <i>
      <x v="937"/>
    </i>
    <i>
      <x v="943"/>
    </i>
    <i>
      <x v="944"/>
    </i>
    <i>
      <x v="950"/>
    </i>
    <i>
      <x v="951"/>
    </i>
    <i>
      <x v="952"/>
    </i>
    <i>
      <x v="955"/>
    </i>
    <i>
      <x v="958"/>
    </i>
    <i>
      <x v="963"/>
    </i>
    <i>
      <x v="967"/>
    </i>
    <i>
      <x v="973"/>
    </i>
    <i>
      <x v="974"/>
    </i>
    <i>
      <x v="975"/>
    </i>
    <i>
      <x v="976"/>
    </i>
    <i>
      <x v="980"/>
    </i>
    <i>
      <x v="988"/>
    </i>
    <i>
      <x v="989"/>
    </i>
    <i>
      <x v="993"/>
    </i>
    <i>
      <x v="997"/>
    </i>
    <i>
      <x v="1000"/>
    </i>
    <i>
      <x v="1001"/>
    </i>
    <i>
      <x v="1002"/>
    </i>
    <i>
      <x v="1003"/>
    </i>
    <i>
      <x v="1004"/>
    </i>
    <i>
      <x v="1009"/>
    </i>
    <i>
      <x v="1015"/>
    </i>
    <i>
      <x v="1016"/>
    </i>
    <i>
      <x v="1017"/>
    </i>
    <i>
      <x v="1021"/>
    </i>
    <i>
      <x v="1023"/>
    </i>
    <i>
      <x v="1026"/>
    </i>
    <i>
      <x v="1027"/>
    </i>
    <i>
      <x v="1028"/>
    </i>
    <i>
      <x v="1031"/>
    </i>
    <i>
      <x v="1033"/>
    </i>
    <i>
      <x v="1039"/>
    </i>
    <i>
      <x v="1040"/>
    </i>
    <i>
      <x v="1046"/>
    </i>
    <i>
      <x v="1048"/>
    </i>
    <i>
      <x v="1049"/>
    </i>
    <i>
      <x v="1054"/>
    </i>
    <i>
      <x v="1055"/>
    </i>
    <i>
      <x v="1056"/>
    </i>
    <i>
      <x v="1060"/>
    </i>
    <i>
      <x v="1061"/>
    </i>
    <i>
      <x v="1062"/>
    </i>
    <i>
      <x v="1067"/>
    </i>
    <i>
      <x v="1073"/>
    </i>
    <i>
      <x v="1078"/>
    </i>
    <i>
      <x v="1080"/>
    </i>
    <i>
      <x v="1095"/>
    </i>
    <i>
      <x v="1097"/>
    </i>
    <i>
      <x v="1100"/>
    </i>
    <i>
      <x v="1104"/>
    </i>
    <i>
      <x v="1110"/>
    </i>
    <i>
      <x v="1111"/>
    </i>
    <i>
      <x v="1112"/>
    </i>
    <i>
      <x v="1115"/>
    </i>
    <i>
      <x v="1119"/>
    </i>
    <i>
      <x v="1120"/>
    </i>
    <i>
      <x v="1122"/>
    </i>
    <i>
      <x v="1123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8"/>
    </i>
    <i>
      <x v="1151"/>
    </i>
    <i>
      <x v="1152"/>
    </i>
    <i>
      <x v="1154"/>
    </i>
    <i>
      <x v="1155"/>
    </i>
    <i>
      <x v="1157"/>
    </i>
    <i>
      <x v="1160"/>
    </i>
    <i>
      <x v="1161"/>
    </i>
    <i>
      <x v="1162"/>
    </i>
    <i>
      <x v="1164"/>
    </i>
    <i>
      <x v="1166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1"/>
    </i>
    <i>
      <x v="1222"/>
    </i>
    <i>
      <x v="1224"/>
    </i>
    <i>
      <x v="1225"/>
    </i>
    <i>
      <x v="1226"/>
    </i>
    <i>
      <x v="1227"/>
    </i>
    <i>
      <x v="1228"/>
    </i>
    <i>
      <x v="1230"/>
    </i>
    <i>
      <x v="1231"/>
    </i>
    <i>
      <x v="1232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 t="grand">
      <x/>
    </i>
  </rowItems>
  <colItems count="1">
    <i/>
  </colItems>
  <pageFields count="1">
    <pageField fld="14" hier="-1"/>
  </pageFields>
  <dataFields count="1">
    <dataField name="Suma de Importe" fld="5" baseField="9" baseItem="4" numFmtId="4"/>
  </dataFields>
  <formats count="25">
    <format dxfId="3169">
      <pivotArea grandRow="1" outline="0" collapsedLevelsAreSubtotals="1" fieldPosition="0"/>
    </format>
    <format dxfId="3168">
      <pivotArea dataOnly="0" labelOnly="1" grandRow="1" outline="0" fieldPosition="0"/>
    </format>
    <format dxfId="3167">
      <pivotArea dataOnly="0" labelOnly="1" outline="0" axis="axisValues" fieldPosition="0"/>
    </format>
    <format dxfId="3166">
      <pivotArea dataOnly="0" labelOnly="1" outline="0" axis="axisValues" fieldPosition="0"/>
    </format>
    <format dxfId="3165">
      <pivotArea dataOnly="0" labelOnly="1" outline="0" axis="axisValues" fieldPosition="0"/>
    </format>
    <format dxfId="3164">
      <pivotArea dataOnly="0" labelOnly="1" outline="0" axis="axisValues" fieldPosition="0"/>
    </format>
    <format dxfId="3163">
      <pivotArea type="all" dataOnly="0" outline="0" fieldPosition="0"/>
    </format>
    <format dxfId="3162">
      <pivotArea outline="0" collapsedLevelsAreSubtotals="1" fieldPosition="0"/>
    </format>
    <format dxfId="3161">
      <pivotArea field="6" type="button" dataOnly="0" labelOnly="1" outline="0" axis="axisRow" fieldPosition="0"/>
    </format>
    <format dxfId="3160">
      <pivotArea dataOnly="0" labelOnly="1" outline="0" axis="axisValues" fieldPosition="0"/>
    </format>
    <format dxfId="3159">
      <pivotArea dataOnly="0" labelOnly="1" fieldPosition="0">
        <references count="1">
          <reference field="6" count="50">
            <x v="1"/>
            <x v="2"/>
            <x v="3"/>
            <x v="4"/>
            <x v="7"/>
            <x v="12"/>
            <x v="13"/>
            <x v="17"/>
            <x v="21"/>
            <x v="24"/>
            <x v="25"/>
            <x v="26"/>
            <x v="28"/>
            <x v="29"/>
            <x v="30"/>
            <x v="32"/>
            <x v="34"/>
            <x v="35"/>
            <x v="36"/>
            <x v="37"/>
            <x v="38"/>
            <x v="39"/>
            <x v="40"/>
            <x v="42"/>
            <x v="43"/>
            <x v="44"/>
            <x v="45"/>
            <x v="46"/>
            <x v="50"/>
            <x v="52"/>
            <x v="54"/>
            <x v="55"/>
            <x v="56"/>
            <x v="58"/>
            <x v="59"/>
            <x v="61"/>
            <x v="63"/>
            <x v="64"/>
            <x v="65"/>
            <x v="66"/>
            <x v="67"/>
            <x v="68"/>
            <x v="72"/>
            <x v="73"/>
            <x v="74"/>
            <x v="76"/>
            <x v="78"/>
            <x v="82"/>
            <x v="83"/>
            <x v="85"/>
          </reference>
        </references>
      </pivotArea>
    </format>
    <format dxfId="3158">
      <pivotArea dataOnly="0" labelOnly="1" fieldPosition="0">
        <references count="1">
          <reference field="6" count="50">
            <x v="87"/>
            <x v="89"/>
            <x v="90"/>
            <x v="93"/>
            <x v="95"/>
            <x v="96"/>
            <x v="97"/>
            <x v="98"/>
            <x v="101"/>
            <x v="102"/>
            <x v="103"/>
            <x v="104"/>
            <x v="105"/>
            <x v="106"/>
            <x v="107"/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4"/>
            <x v="126"/>
            <x v="127"/>
            <x v="131"/>
            <x v="132"/>
            <x v="133"/>
            <x v="134"/>
            <x v="135"/>
            <x v="136"/>
            <x v="137"/>
            <x v="139"/>
            <x v="141"/>
            <x v="142"/>
            <x v="143"/>
            <x v="145"/>
            <x v="146"/>
            <x v="150"/>
            <x v="151"/>
            <x v="152"/>
            <x v="158"/>
            <x v="163"/>
            <x v="164"/>
            <x v="166"/>
          </reference>
        </references>
      </pivotArea>
    </format>
    <format dxfId="3157">
      <pivotArea dataOnly="0" labelOnly="1" fieldPosition="0">
        <references count="1">
          <reference field="6" count="50">
            <x v="167"/>
            <x v="168"/>
            <x v="169"/>
            <x v="171"/>
            <x v="172"/>
            <x v="173"/>
            <x v="174"/>
            <x v="176"/>
            <x v="177"/>
            <x v="178"/>
            <x v="180"/>
            <x v="181"/>
            <x v="182"/>
            <x v="185"/>
            <x v="188"/>
            <x v="190"/>
            <x v="191"/>
            <x v="192"/>
            <x v="194"/>
            <x v="195"/>
            <x v="196"/>
            <x v="199"/>
            <x v="200"/>
            <x v="201"/>
            <x v="202"/>
            <x v="203"/>
            <x v="204"/>
            <x v="205"/>
            <x v="206"/>
            <x v="207"/>
            <x v="208"/>
            <x v="211"/>
            <x v="212"/>
            <x v="213"/>
            <x v="214"/>
            <x v="215"/>
            <x v="216"/>
            <x v="217"/>
            <x v="218"/>
            <x v="219"/>
            <x v="220"/>
            <x v="225"/>
            <x v="226"/>
            <x v="231"/>
            <x v="232"/>
            <x v="233"/>
            <x v="235"/>
            <x v="236"/>
            <x v="238"/>
            <x v="241"/>
          </reference>
        </references>
      </pivotArea>
    </format>
    <format dxfId="3156">
      <pivotArea dataOnly="0" labelOnly="1" fieldPosition="0">
        <references count="1">
          <reference field="6" count="50">
            <x v="243"/>
            <x v="244"/>
            <x v="245"/>
            <x v="248"/>
            <x v="249"/>
            <x v="251"/>
            <x v="252"/>
            <x v="255"/>
            <x v="257"/>
            <x v="260"/>
            <x v="263"/>
            <x v="264"/>
            <x v="266"/>
            <x v="269"/>
            <x v="276"/>
            <x v="277"/>
            <x v="278"/>
            <x v="279"/>
            <x v="281"/>
            <x v="283"/>
            <x v="284"/>
            <x v="285"/>
            <x v="286"/>
            <x v="287"/>
            <x v="288"/>
            <x v="289"/>
            <x v="290"/>
            <x v="291"/>
            <x v="295"/>
            <x v="296"/>
            <x v="299"/>
            <x v="300"/>
            <x v="301"/>
            <x v="302"/>
            <x v="303"/>
            <x v="306"/>
            <x v="307"/>
            <x v="308"/>
            <x v="309"/>
            <x v="312"/>
            <x v="313"/>
            <x v="315"/>
            <x v="316"/>
            <x v="317"/>
            <x v="318"/>
            <x v="324"/>
            <x v="325"/>
            <x v="327"/>
            <x v="330"/>
            <x v="331"/>
          </reference>
        </references>
      </pivotArea>
    </format>
    <format dxfId="3155">
      <pivotArea dataOnly="0" labelOnly="1" fieldPosition="0">
        <references count="1">
          <reference field="6" count="50">
            <x v="332"/>
            <x v="335"/>
            <x v="336"/>
            <x v="342"/>
            <x v="343"/>
            <x v="344"/>
            <x v="352"/>
            <x v="353"/>
            <x v="358"/>
            <x v="359"/>
            <x v="362"/>
            <x v="363"/>
            <x v="364"/>
            <x v="366"/>
            <x v="369"/>
            <x v="370"/>
            <x v="371"/>
            <x v="372"/>
            <x v="374"/>
            <x v="375"/>
            <x v="376"/>
            <x v="381"/>
            <x v="382"/>
            <x v="383"/>
            <x v="386"/>
            <x v="389"/>
            <x v="391"/>
            <x v="392"/>
            <x v="396"/>
            <x v="399"/>
            <x v="400"/>
            <x v="406"/>
            <x v="407"/>
            <x v="408"/>
            <x v="409"/>
            <x v="410"/>
            <x v="411"/>
            <x v="412"/>
            <x v="413"/>
            <x v="415"/>
            <x v="416"/>
            <x v="417"/>
            <x v="419"/>
            <x v="420"/>
            <x v="421"/>
            <x v="422"/>
            <x v="423"/>
            <x v="425"/>
            <x v="426"/>
            <x v="427"/>
          </reference>
        </references>
      </pivotArea>
    </format>
    <format dxfId="3154">
      <pivotArea dataOnly="0" labelOnly="1" fieldPosition="0">
        <references count="1">
          <reference field="6" count="50">
            <x v="428"/>
            <x v="434"/>
            <x v="435"/>
            <x v="437"/>
            <x v="438"/>
            <x v="439"/>
            <x v="440"/>
            <x v="441"/>
            <x v="442"/>
            <x v="443"/>
            <x v="444"/>
            <x v="445"/>
            <x v="447"/>
            <x v="448"/>
            <x v="451"/>
            <x v="452"/>
            <x v="453"/>
            <x v="454"/>
            <x v="455"/>
            <x v="457"/>
            <x v="460"/>
            <x v="461"/>
            <x v="462"/>
            <x v="463"/>
            <x v="464"/>
            <x v="466"/>
            <x v="467"/>
            <x v="468"/>
            <x v="469"/>
            <x v="472"/>
            <x v="473"/>
            <x v="477"/>
            <x v="486"/>
            <x v="488"/>
            <x v="490"/>
            <x v="491"/>
            <x v="492"/>
            <x v="493"/>
            <x v="494"/>
            <x v="495"/>
            <x v="496"/>
            <x v="497"/>
            <x v="498"/>
            <x v="501"/>
            <x v="502"/>
            <x v="503"/>
            <x v="505"/>
            <x v="506"/>
            <x v="510"/>
            <x v="512"/>
          </reference>
        </references>
      </pivotArea>
    </format>
    <format dxfId="3153">
      <pivotArea dataOnly="0" labelOnly="1" fieldPosition="0">
        <references count="1">
          <reference field="6" count="50">
            <x v="513"/>
            <x v="520"/>
            <x v="524"/>
            <x v="526"/>
            <x v="527"/>
            <x v="528"/>
            <x v="530"/>
            <x v="532"/>
            <x v="534"/>
            <x v="537"/>
            <x v="541"/>
            <x v="542"/>
            <x v="543"/>
            <x v="544"/>
            <x v="545"/>
            <x v="548"/>
            <x v="551"/>
            <x v="552"/>
            <x v="553"/>
            <x v="554"/>
            <x v="557"/>
            <x v="558"/>
            <x v="560"/>
            <x v="563"/>
            <x v="564"/>
            <x v="566"/>
            <x v="570"/>
            <x v="572"/>
            <x v="578"/>
            <x v="579"/>
            <x v="580"/>
            <x v="581"/>
            <x v="582"/>
            <x v="587"/>
            <x v="588"/>
            <x v="590"/>
            <x v="593"/>
            <x v="594"/>
            <x v="595"/>
            <x v="596"/>
            <x v="599"/>
            <x v="600"/>
            <x v="601"/>
            <x v="602"/>
            <x v="604"/>
            <x v="605"/>
            <x v="607"/>
            <x v="608"/>
            <x v="609"/>
            <x v="610"/>
          </reference>
        </references>
      </pivotArea>
    </format>
    <format dxfId="3152">
      <pivotArea dataOnly="0" labelOnly="1" fieldPosition="0">
        <references count="1">
          <reference field="6" count="50">
            <x v="612"/>
            <x v="613"/>
            <x v="614"/>
            <x v="616"/>
            <x v="617"/>
            <x v="619"/>
            <x v="621"/>
            <x v="622"/>
            <x v="623"/>
            <x v="624"/>
            <x v="625"/>
            <x v="631"/>
            <x v="632"/>
            <x v="633"/>
            <x v="635"/>
            <x v="636"/>
            <x v="638"/>
            <x v="639"/>
            <x v="644"/>
            <x v="645"/>
            <x v="646"/>
            <x v="647"/>
            <x v="648"/>
            <x v="649"/>
            <x v="650"/>
            <x v="651"/>
            <x v="654"/>
            <x v="655"/>
            <x v="656"/>
            <x v="657"/>
            <x v="662"/>
            <x v="663"/>
            <x v="664"/>
            <x v="666"/>
            <x v="667"/>
            <x v="668"/>
            <x v="669"/>
            <x v="670"/>
            <x v="671"/>
            <x v="674"/>
            <x v="675"/>
            <x v="676"/>
            <x v="677"/>
            <x v="679"/>
            <x v="686"/>
            <x v="688"/>
            <x v="691"/>
            <x v="692"/>
            <x v="694"/>
            <x v="695"/>
          </reference>
        </references>
      </pivotArea>
    </format>
    <format dxfId="3151">
      <pivotArea dataOnly="0" labelOnly="1" fieldPosition="0">
        <references count="1">
          <reference field="6" count="50">
            <x v="696"/>
            <x v="699"/>
            <x v="700"/>
            <x v="702"/>
            <x v="703"/>
            <x v="704"/>
            <x v="707"/>
            <x v="708"/>
            <x v="710"/>
            <x v="713"/>
            <x v="714"/>
            <x v="718"/>
            <x v="719"/>
            <x v="721"/>
            <x v="722"/>
            <x v="723"/>
            <x v="724"/>
            <x v="725"/>
            <x v="726"/>
            <x v="727"/>
            <x v="728"/>
            <x v="729"/>
            <x v="730"/>
            <x v="731"/>
            <x v="733"/>
            <x v="734"/>
            <x v="735"/>
            <x v="736"/>
            <x v="738"/>
            <x v="739"/>
            <x v="740"/>
            <x v="742"/>
            <x v="743"/>
            <x v="747"/>
            <x v="748"/>
            <x v="749"/>
            <x v="753"/>
            <x v="754"/>
            <x v="755"/>
            <x v="757"/>
            <x v="759"/>
            <x v="761"/>
            <x v="762"/>
            <x v="763"/>
            <x v="764"/>
            <x v="765"/>
            <x v="766"/>
            <x v="769"/>
            <x v="770"/>
            <x v="771"/>
          </reference>
        </references>
      </pivotArea>
    </format>
    <format dxfId="3150">
      <pivotArea dataOnly="0" labelOnly="1" fieldPosition="0">
        <references count="1">
          <reference field="6" count="50">
            <x v="772"/>
            <x v="773"/>
            <x v="774"/>
            <x v="775"/>
            <x v="776"/>
            <x v="777"/>
            <x v="778"/>
            <x v="779"/>
            <x v="780"/>
            <x v="784"/>
            <x v="785"/>
            <x v="788"/>
            <x v="789"/>
            <x v="790"/>
            <x v="795"/>
            <x v="796"/>
            <x v="797"/>
            <x v="798"/>
            <x v="803"/>
            <x v="804"/>
            <x v="805"/>
            <x v="806"/>
            <x v="809"/>
            <x v="810"/>
            <x v="813"/>
            <x v="814"/>
            <x v="815"/>
            <x v="816"/>
            <x v="821"/>
            <x v="822"/>
            <x v="823"/>
            <x v="824"/>
            <x v="825"/>
            <x v="826"/>
            <x v="829"/>
            <x v="830"/>
            <x v="831"/>
            <x v="834"/>
            <x v="835"/>
            <x v="836"/>
            <x v="837"/>
            <x v="839"/>
            <x v="842"/>
            <x v="843"/>
            <x v="844"/>
            <x v="845"/>
            <x v="846"/>
            <x v="849"/>
            <x v="850"/>
            <x v="851"/>
          </reference>
        </references>
      </pivotArea>
    </format>
    <format dxfId="3149">
      <pivotArea dataOnly="0" labelOnly="1" fieldPosition="0">
        <references count="1">
          <reference field="6" count="50">
            <x v="852"/>
            <x v="853"/>
            <x v="854"/>
            <x v="855"/>
            <x v="857"/>
            <x v="861"/>
            <x v="862"/>
            <x v="863"/>
            <x v="866"/>
            <x v="867"/>
            <x v="869"/>
            <x v="870"/>
            <x v="871"/>
            <x v="873"/>
            <x v="874"/>
            <x v="876"/>
            <x v="877"/>
            <x v="883"/>
            <x v="884"/>
            <x v="885"/>
            <x v="886"/>
            <x v="891"/>
            <x v="892"/>
            <x v="893"/>
            <x v="894"/>
            <x v="896"/>
            <x v="898"/>
            <x v="899"/>
            <x v="903"/>
            <x v="905"/>
            <x v="907"/>
            <x v="908"/>
            <x v="909"/>
            <x v="910"/>
            <x v="911"/>
            <x v="913"/>
            <x v="914"/>
            <x v="916"/>
            <x v="918"/>
            <x v="919"/>
            <x v="920"/>
            <x v="921"/>
            <x v="922"/>
            <x v="923"/>
            <x v="924"/>
            <x v="929"/>
            <x v="934"/>
            <x v="937"/>
            <x v="939"/>
            <x v="941"/>
          </reference>
        </references>
      </pivotArea>
    </format>
    <format dxfId="3148">
      <pivotArea dataOnly="0" labelOnly="1" fieldPosition="0">
        <references count="1">
          <reference field="6" count="50">
            <x v="944"/>
            <x v="945"/>
            <x v="946"/>
            <x v="949"/>
            <x v="950"/>
            <x v="951"/>
            <x v="953"/>
            <x v="954"/>
            <x v="955"/>
            <x v="956"/>
            <x v="958"/>
            <x v="960"/>
            <x v="962"/>
            <x v="963"/>
            <x v="967"/>
            <x v="968"/>
            <x v="969"/>
            <x v="972"/>
            <x v="973"/>
            <x v="975"/>
            <x v="982"/>
            <x v="984"/>
            <x v="985"/>
            <x v="986"/>
            <x v="987"/>
            <x v="988"/>
            <x v="990"/>
            <x v="992"/>
            <x v="995"/>
            <x v="997"/>
            <x v="999"/>
            <x v="1000"/>
            <x v="1001"/>
            <x v="1002"/>
            <x v="1003"/>
            <x v="1004"/>
            <x v="1007"/>
            <x v="1008"/>
            <x v="1010"/>
            <x v="1013"/>
            <x v="1015"/>
            <x v="1016"/>
            <x v="1019"/>
            <x v="1023"/>
            <x v="1026"/>
            <x v="1027"/>
            <x v="1028"/>
            <x v="1029"/>
            <x v="1030"/>
            <x v="1031"/>
          </reference>
        </references>
      </pivotArea>
    </format>
    <format dxfId="3147">
      <pivotArea dataOnly="0" labelOnly="1" fieldPosition="0">
        <references count="1">
          <reference field="6" count="48">
            <x v="1036"/>
            <x v="1038"/>
            <x v="1039"/>
            <x v="1042"/>
            <x v="1043"/>
            <x v="1045"/>
            <x v="1046"/>
            <x v="1047"/>
            <x v="1048"/>
            <x v="1049"/>
            <x v="1050"/>
            <x v="1051"/>
            <x v="1052"/>
            <x v="1053"/>
            <x v="1055"/>
            <x v="1058"/>
            <x v="1059"/>
            <x v="1060"/>
            <x v="1061"/>
            <x v="1062"/>
            <x v="1064"/>
            <x v="1069"/>
            <x v="1071"/>
            <x v="1078"/>
            <x v="1080"/>
            <x v="1081"/>
            <x v="1094"/>
            <x v="1095"/>
            <x v="1097"/>
            <x v="1099"/>
            <x v="1101"/>
            <x v="1104"/>
            <x v="1105"/>
            <x v="1106"/>
            <x v="1107"/>
            <x v="1108"/>
            <x v="1109"/>
            <x v="1110"/>
            <x v="1111"/>
            <x v="1112"/>
            <x v="1114"/>
            <x v="1115"/>
            <x v="1118"/>
            <x v="1119"/>
            <x v="1120"/>
            <x v="1122"/>
            <x v="1124"/>
            <x v="1125"/>
          </reference>
        </references>
      </pivotArea>
    </format>
    <format dxfId="3146">
      <pivotArea dataOnly="0" labelOnly="1" grandRow="1" outline="0" fieldPosition="0"/>
    </format>
    <format dxfId="3145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Dinámica1" cacheId="19" applyNumberFormats="0" applyBorderFormats="0" applyFontFormats="0" applyPatternFormats="0" applyAlignmentFormats="0" applyWidthHeightFormats="1" dataCaption="Valores" updatedVersion="6" minRefreshableVersion="3" itemPrintTitles="1" createdVersion="6" indent="0" outline="1" outlineData="1" multipleFieldFilters="0">
  <location ref="A3:M10" firstHeaderRow="1" firstDataRow="2" firstDataCol="1" rowPageCount="1" colPageCount="1"/>
  <pivotFields count="24">
    <pivotField numFmtId="1" showAll="0"/>
    <pivotField showAll="0"/>
    <pivotField numFmtId="14" showAll="0"/>
    <pivotField showAll="0"/>
    <pivotField showAll="0"/>
    <pivotField dataField="1" numFmtId="4"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axis="axisRow" showAll="0">
      <items count="9">
        <item x="2"/>
        <item x="1"/>
        <item x="0"/>
        <item x="3"/>
        <item x="4"/>
        <item m="1" x="5"/>
        <item m="1" x="6"/>
        <item m="1" x="7"/>
        <item t="default"/>
      </items>
    </pivotField>
    <pivotField axis="axisPage" multipleItemSelectionAllowed="1" showAll="0">
      <items count="5">
        <item x="0"/>
        <item h="1" m="1" x="1"/>
        <item h="1" m="1" x="2"/>
        <item h="1" m="1" x="3"/>
        <item t="default"/>
      </items>
    </pivotField>
    <pivotField showAll="0"/>
    <pivotField showAll="0"/>
    <pivotField showAll="0"/>
    <pivotField axis="axisCol" showAll="0" sortType="ascending">
      <items count="19">
        <item x="0"/>
        <item x="1"/>
        <item m="1" x="12"/>
        <item x="2"/>
        <item m="1" x="13"/>
        <item m="1" x="14"/>
        <item x="3"/>
        <item x="4"/>
        <item m="1" x="15"/>
        <item x="7"/>
        <item m="1" x="16"/>
        <item x="8"/>
        <item x="5"/>
        <item m="1" x="11"/>
        <item x="9"/>
        <item m="1" x="17"/>
        <item x="6"/>
        <item x="10"/>
        <item t="default"/>
      </items>
    </pivotField>
    <pivotField showAll="0"/>
    <pivotField showAll="0"/>
    <pivotField showAll="0"/>
    <pivotField showAl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9"/>
  </colFields>
  <colItems count="12">
    <i>
      <x/>
    </i>
    <i>
      <x v="1"/>
    </i>
    <i>
      <x v="3"/>
    </i>
    <i>
      <x v="6"/>
    </i>
    <i>
      <x v="7"/>
    </i>
    <i>
      <x v="9"/>
    </i>
    <i>
      <x v="11"/>
    </i>
    <i>
      <x v="12"/>
    </i>
    <i>
      <x v="14"/>
    </i>
    <i>
      <x v="16"/>
    </i>
    <i>
      <x v="17"/>
    </i>
    <i t="grand">
      <x/>
    </i>
  </colItems>
  <pageFields count="1">
    <pageField fld="15" hier="-1"/>
  </pageFields>
  <dataFields count="1">
    <dataField name="Suma de Importe" fld="5" baseField="14" baseItem="0" numFmtId="4"/>
  </dataFields>
  <formats count="58">
    <format dxfId="3067">
      <pivotArea type="all" dataOnly="0" outline="0" fieldPosition="0"/>
    </format>
    <format dxfId="3066">
      <pivotArea outline="0" collapsedLevelsAreSubtotals="1" fieldPosition="0"/>
    </format>
    <format dxfId="3065">
      <pivotArea type="origin" dataOnly="0" labelOnly="1" outline="0" fieldPosition="0"/>
    </format>
    <format dxfId="3064">
      <pivotArea field="19" type="button" dataOnly="0" labelOnly="1" outline="0" axis="axisCol" fieldPosition="0"/>
    </format>
    <format dxfId="3063">
      <pivotArea type="topRight" dataOnly="0" labelOnly="1" outline="0" fieldPosition="0"/>
    </format>
    <format dxfId="3062">
      <pivotArea field="14" type="button" dataOnly="0" labelOnly="1" outline="0" axis="axisRow" fieldPosition="0"/>
    </format>
    <format dxfId="3061">
      <pivotArea dataOnly="0" labelOnly="1" fieldPosition="0">
        <references count="1">
          <reference field="14" count="0"/>
        </references>
      </pivotArea>
    </format>
    <format dxfId="3060">
      <pivotArea dataOnly="0" labelOnly="1" grandRow="1" outline="0" fieldPosition="0"/>
    </format>
    <format dxfId="3059">
      <pivotArea dataOnly="0" labelOnly="1" fieldPosition="0">
        <references count="1">
          <reference field="19" count="0"/>
        </references>
      </pivotArea>
    </format>
    <format dxfId="3058">
      <pivotArea dataOnly="0" labelOnly="1" grandCol="1" outline="0" fieldPosition="0"/>
    </format>
    <format dxfId="3057">
      <pivotArea type="all" dataOnly="0" outline="0" fieldPosition="0"/>
    </format>
    <format dxfId="3056">
      <pivotArea outline="0" collapsedLevelsAreSubtotals="1" fieldPosition="0"/>
    </format>
    <format dxfId="3055">
      <pivotArea type="origin" dataOnly="0" labelOnly="1" outline="0" fieldPosition="0"/>
    </format>
    <format dxfId="3054">
      <pivotArea field="19" type="button" dataOnly="0" labelOnly="1" outline="0" axis="axisCol" fieldPosition="0"/>
    </format>
    <format dxfId="3053">
      <pivotArea type="topRight" dataOnly="0" labelOnly="1" outline="0" fieldPosition="0"/>
    </format>
    <format dxfId="3052">
      <pivotArea field="14" type="button" dataOnly="0" labelOnly="1" outline="0" axis="axisRow" fieldPosition="0"/>
    </format>
    <format dxfId="3051">
      <pivotArea dataOnly="0" labelOnly="1" fieldPosition="0">
        <references count="1">
          <reference field="14" count="0"/>
        </references>
      </pivotArea>
    </format>
    <format dxfId="3050">
      <pivotArea dataOnly="0" labelOnly="1" grandRow="1" outline="0" fieldPosition="0"/>
    </format>
    <format dxfId="3049">
      <pivotArea dataOnly="0" labelOnly="1" fieldPosition="0">
        <references count="1">
          <reference field="19" count="0"/>
        </references>
      </pivotArea>
    </format>
    <format dxfId="3048">
      <pivotArea dataOnly="0" labelOnly="1" grandCol="1" outline="0" fieldPosition="0"/>
    </format>
    <format dxfId="3047">
      <pivotArea type="all" dataOnly="0" outline="0" fieldPosition="0"/>
    </format>
    <format dxfId="3046">
      <pivotArea outline="0" collapsedLevelsAreSubtotals="1" fieldPosition="0"/>
    </format>
    <format dxfId="3045">
      <pivotArea type="origin" dataOnly="0" labelOnly="1" outline="0" fieldPosition="0"/>
    </format>
    <format dxfId="3044">
      <pivotArea field="19" type="button" dataOnly="0" labelOnly="1" outline="0" axis="axisCol" fieldPosition="0"/>
    </format>
    <format dxfId="3043">
      <pivotArea type="topRight" dataOnly="0" labelOnly="1" outline="0" fieldPosition="0"/>
    </format>
    <format dxfId="3042">
      <pivotArea field="14" type="button" dataOnly="0" labelOnly="1" outline="0" axis="axisRow" fieldPosition="0"/>
    </format>
    <format dxfId="3041">
      <pivotArea dataOnly="0" labelOnly="1" fieldPosition="0">
        <references count="1">
          <reference field="14" count="0"/>
        </references>
      </pivotArea>
    </format>
    <format dxfId="3040">
      <pivotArea dataOnly="0" labelOnly="1" grandRow="1" outline="0" fieldPosition="0"/>
    </format>
    <format dxfId="3039">
      <pivotArea dataOnly="0" labelOnly="1" fieldPosition="0">
        <references count="1">
          <reference field="19" count="0"/>
        </references>
      </pivotArea>
    </format>
    <format dxfId="3038">
      <pivotArea dataOnly="0" labelOnly="1" grandCol="1" outline="0" fieldPosition="0"/>
    </format>
    <format dxfId="3037">
      <pivotArea type="all" dataOnly="0" outline="0" fieldPosition="0"/>
    </format>
    <format dxfId="3036">
      <pivotArea outline="0" collapsedLevelsAreSubtotals="1" fieldPosition="0"/>
    </format>
    <format dxfId="3035">
      <pivotArea type="origin" dataOnly="0" labelOnly="1" outline="0" fieldPosition="0"/>
    </format>
    <format dxfId="3034">
      <pivotArea field="19" type="button" dataOnly="0" labelOnly="1" outline="0" axis="axisCol" fieldPosition="0"/>
    </format>
    <format dxfId="3033">
      <pivotArea type="topRight" dataOnly="0" labelOnly="1" outline="0" fieldPosition="0"/>
    </format>
    <format dxfId="3032">
      <pivotArea field="14" type="button" dataOnly="0" labelOnly="1" outline="0" axis="axisRow" fieldPosition="0"/>
    </format>
    <format dxfId="3031">
      <pivotArea dataOnly="0" labelOnly="1" fieldPosition="0">
        <references count="1">
          <reference field="14" count="0"/>
        </references>
      </pivotArea>
    </format>
    <format dxfId="3030">
      <pivotArea dataOnly="0" labelOnly="1" grandRow="1" outline="0" fieldPosition="0"/>
    </format>
    <format dxfId="3029">
      <pivotArea dataOnly="0" labelOnly="1" fieldPosition="0">
        <references count="1">
          <reference field="19" count="0"/>
        </references>
      </pivotArea>
    </format>
    <format dxfId="3028">
      <pivotArea dataOnly="0" labelOnly="1" grandCol="1" outline="0" fieldPosition="0"/>
    </format>
    <format dxfId="3027">
      <pivotArea outline="0" collapsedLevelsAreSubtotals="1" fieldPosition="0"/>
    </format>
    <format dxfId="3026">
      <pivotArea dataOnly="0" labelOnly="1" fieldPosition="0">
        <references count="1">
          <reference field="14" count="0"/>
        </references>
      </pivotArea>
    </format>
    <format dxfId="3025">
      <pivotArea dataOnly="0" labelOnly="1" grandRow="1" outline="0" fieldPosition="0"/>
    </format>
    <format dxfId="3024">
      <pivotArea dataOnly="0" labelOnly="1" fieldPosition="0">
        <references count="1">
          <reference field="19" count="0"/>
        </references>
      </pivotArea>
    </format>
    <format dxfId="3023">
      <pivotArea dataOnly="0" labelOnly="1" grandCol="1" outline="0" fieldPosition="0"/>
    </format>
    <format dxfId="3022">
      <pivotArea field="14" type="button" dataOnly="0" labelOnly="1" outline="0" axis="axisRow" fieldPosition="0"/>
    </format>
    <format dxfId="3021">
      <pivotArea dataOnly="0" labelOnly="1" fieldPosition="0">
        <references count="1">
          <reference field="19" count="0"/>
        </references>
      </pivotArea>
    </format>
    <format dxfId="3020">
      <pivotArea dataOnly="0" labelOnly="1" grandCol="1" outline="0" fieldPosition="0"/>
    </format>
    <format dxfId="3019">
      <pivotArea type="all" dataOnly="0" outline="0" fieldPosition="0"/>
    </format>
    <format dxfId="3018">
      <pivotArea outline="0" collapsedLevelsAreSubtotals="1" fieldPosition="0"/>
    </format>
    <format dxfId="3017">
      <pivotArea type="origin" dataOnly="0" labelOnly="1" outline="0" fieldPosition="0"/>
    </format>
    <format dxfId="3016">
      <pivotArea field="19" type="button" dataOnly="0" labelOnly="1" outline="0" axis="axisCol" fieldPosition="0"/>
    </format>
    <format dxfId="3015">
      <pivotArea type="topRight" dataOnly="0" labelOnly="1" outline="0" fieldPosition="0"/>
    </format>
    <format dxfId="3014">
      <pivotArea field="14" type="button" dataOnly="0" labelOnly="1" outline="0" axis="axisRow" fieldPosition="0"/>
    </format>
    <format dxfId="3013">
      <pivotArea dataOnly="0" labelOnly="1" fieldPosition="0">
        <references count="1">
          <reference field="14" count="4">
            <x v="0"/>
            <x v="1"/>
            <x v="2"/>
            <x v="3"/>
          </reference>
        </references>
      </pivotArea>
    </format>
    <format dxfId="3012">
      <pivotArea dataOnly="0" labelOnly="1" grandRow="1" outline="0" fieldPosition="0"/>
    </format>
    <format dxfId="3011">
      <pivotArea dataOnly="0" labelOnly="1" fieldPosition="0">
        <references count="1">
          <reference field="19" count="0"/>
        </references>
      </pivotArea>
    </format>
    <format dxfId="301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laDinámica6" cacheId="1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16:B22" firstHeaderRow="1" firstDataRow="1" firstDataCol="1" rowPageCount="1" colPageCount="1"/>
  <pivotFields count="24">
    <pivotField numFmtId="1" showAll="0"/>
    <pivotField showAll="0"/>
    <pivotField numFmtId="14" showAll="0"/>
    <pivotField showAll="0"/>
    <pivotField showAll="0"/>
    <pivotField dataField="1" numFmtId="4"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axis="axisRow" showAll="0">
      <items count="9">
        <item x="2"/>
        <item x="1"/>
        <item x="0"/>
        <item x="3"/>
        <item x="4"/>
        <item m="1" x="5"/>
        <item m="1" x="6"/>
        <item m="1" x="7"/>
        <item t="default"/>
      </items>
    </pivotField>
    <pivotField axis="axisPage" multipleItemSelectionAllowed="1" showAll="0">
      <items count="5">
        <item x="0"/>
        <item m="1" x="1"/>
        <item m="1" x="2"/>
        <item m="1" x="3"/>
        <item t="default"/>
      </items>
    </pivotField>
    <pivotField showAll="0"/>
    <pivotField showAll="0"/>
    <pivotField showAll="0"/>
    <pivotField showAll="0">
      <items count="19">
        <item x="0"/>
        <item m="1" x="12"/>
        <item m="1" x="13"/>
        <item m="1" x="14"/>
        <item m="1" x="15"/>
        <item m="1" x="16"/>
        <item m="1" x="11"/>
        <item x="9"/>
        <item m="1" x="17"/>
        <item x="4"/>
        <item x="10"/>
        <item x="1"/>
        <item x="2"/>
        <item x="3"/>
        <item x="5"/>
        <item x="6"/>
        <item x="7"/>
        <item x="8"/>
        <item t="default"/>
      </items>
    </pivotField>
    <pivotField showAll="0"/>
    <pivotField showAll="0"/>
    <pivotField showAll="0"/>
    <pivotField showAl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pageFields count="1">
    <pageField fld="15" hier="-1"/>
  </pageFields>
  <dataFields count="1">
    <dataField name="Suma de Importe" fld="5" baseField="14" baseItem="0" numFmtId="4"/>
  </dataFields>
  <formats count="51">
    <format dxfId="3118">
      <pivotArea type="all" dataOnly="0" outline="0" fieldPosition="0"/>
    </format>
    <format dxfId="3117">
      <pivotArea outline="0" collapsedLevelsAreSubtotals="1" fieldPosition="0"/>
    </format>
    <format dxfId="3116">
      <pivotArea type="origin" dataOnly="0" labelOnly="1" outline="0" fieldPosition="0"/>
    </format>
    <format dxfId="3115">
      <pivotArea field="19" type="button" dataOnly="0" labelOnly="1" outline="0"/>
    </format>
    <format dxfId="3114">
      <pivotArea type="topRight" dataOnly="0" labelOnly="1" outline="0" fieldPosition="0"/>
    </format>
    <format dxfId="3113">
      <pivotArea field="14" type="button" dataOnly="0" labelOnly="1" outline="0" axis="axisRow" fieldPosition="0"/>
    </format>
    <format dxfId="3112">
      <pivotArea dataOnly="0" labelOnly="1" fieldPosition="0">
        <references count="1">
          <reference field="14" count="0"/>
        </references>
      </pivotArea>
    </format>
    <format dxfId="3111">
      <pivotArea dataOnly="0" labelOnly="1" grandRow="1" outline="0" fieldPosition="0"/>
    </format>
    <format dxfId="3110">
      <pivotArea dataOnly="0" labelOnly="1" grandCol="1" outline="0" fieldPosition="0"/>
    </format>
    <format dxfId="3109">
      <pivotArea type="all" dataOnly="0" outline="0" fieldPosition="0"/>
    </format>
    <format dxfId="3108">
      <pivotArea outline="0" collapsedLevelsAreSubtotals="1" fieldPosition="0"/>
    </format>
    <format dxfId="3107">
      <pivotArea type="origin" dataOnly="0" labelOnly="1" outline="0" fieldPosition="0"/>
    </format>
    <format dxfId="3106">
      <pivotArea field="19" type="button" dataOnly="0" labelOnly="1" outline="0"/>
    </format>
    <format dxfId="3105">
      <pivotArea type="topRight" dataOnly="0" labelOnly="1" outline="0" fieldPosition="0"/>
    </format>
    <format dxfId="3104">
      <pivotArea field="14" type="button" dataOnly="0" labelOnly="1" outline="0" axis="axisRow" fieldPosition="0"/>
    </format>
    <format dxfId="3103">
      <pivotArea dataOnly="0" labelOnly="1" fieldPosition="0">
        <references count="1">
          <reference field="14" count="0"/>
        </references>
      </pivotArea>
    </format>
    <format dxfId="3102">
      <pivotArea dataOnly="0" labelOnly="1" grandRow="1" outline="0" fieldPosition="0"/>
    </format>
    <format dxfId="3101">
      <pivotArea dataOnly="0" labelOnly="1" grandCol="1" outline="0" fieldPosition="0"/>
    </format>
    <format dxfId="3100">
      <pivotArea type="all" dataOnly="0" outline="0" fieldPosition="0"/>
    </format>
    <format dxfId="3099">
      <pivotArea outline="0" collapsedLevelsAreSubtotals="1" fieldPosition="0"/>
    </format>
    <format dxfId="3098">
      <pivotArea type="origin" dataOnly="0" labelOnly="1" outline="0" fieldPosition="0"/>
    </format>
    <format dxfId="3097">
      <pivotArea field="19" type="button" dataOnly="0" labelOnly="1" outline="0"/>
    </format>
    <format dxfId="3096">
      <pivotArea type="topRight" dataOnly="0" labelOnly="1" outline="0" fieldPosition="0"/>
    </format>
    <format dxfId="3095">
      <pivotArea field="14" type="button" dataOnly="0" labelOnly="1" outline="0" axis="axisRow" fieldPosition="0"/>
    </format>
    <format dxfId="3094">
      <pivotArea dataOnly="0" labelOnly="1" fieldPosition="0">
        <references count="1">
          <reference field="14" count="0"/>
        </references>
      </pivotArea>
    </format>
    <format dxfId="3093">
      <pivotArea dataOnly="0" labelOnly="1" grandRow="1" outline="0" fieldPosition="0"/>
    </format>
    <format dxfId="3092">
      <pivotArea dataOnly="0" labelOnly="1" grandCol="1" outline="0" fieldPosition="0"/>
    </format>
    <format dxfId="3091">
      <pivotArea type="all" dataOnly="0" outline="0" fieldPosition="0"/>
    </format>
    <format dxfId="3090">
      <pivotArea outline="0" collapsedLevelsAreSubtotals="1" fieldPosition="0"/>
    </format>
    <format dxfId="3089">
      <pivotArea type="origin" dataOnly="0" labelOnly="1" outline="0" fieldPosition="0"/>
    </format>
    <format dxfId="3088">
      <pivotArea field="19" type="button" dataOnly="0" labelOnly="1" outline="0"/>
    </format>
    <format dxfId="3087">
      <pivotArea type="topRight" dataOnly="0" labelOnly="1" outline="0" fieldPosition="0"/>
    </format>
    <format dxfId="3086">
      <pivotArea field="14" type="button" dataOnly="0" labelOnly="1" outline="0" axis="axisRow" fieldPosition="0"/>
    </format>
    <format dxfId="3085">
      <pivotArea dataOnly="0" labelOnly="1" fieldPosition="0">
        <references count="1">
          <reference field="14" count="0"/>
        </references>
      </pivotArea>
    </format>
    <format dxfId="3084">
      <pivotArea dataOnly="0" labelOnly="1" grandRow="1" outline="0" fieldPosition="0"/>
    </format>
    <format dxfId="3083">
      <pivotArea dataOnly="0" labelOnly="1" grandCol="1" outline="0" fieldPosition="0"/>
    </format>
    <format dxfId="3082">
      <pivotArea outline="0" collapsedLevelsAreSubtotals="1" fieldPosition="0"/>
    </format>
    <format dxfId="3081">
      <pivotArea dataOnly="0" labelOnly="1" fieldPosition="0">
        <references count="1">
          <reference field="14" count="0"/>
        </references>
      </pivotArea>
    </format>
    <format dxfId="3080">
      <pivotArea dataOnly="0" labelOnly="1" grandRow="1" outline="0" fieldPosition="0"/>
    </format>
    <format dxfId="3079">
      <pivotArea dataOnly="0" labelOnly="1" grandCol="1" outline="0" fieldPosition="0"/>
    </format>
    <format dxfId="3078">
      <pivotArea field="14" type="button" dataOnly="0" labelOnly="1" outline="0" axis="axisRow" fieldPosition="0"/>
    </format>
    <format dxfId="3077">
      <pivotArea dataOnly="0" labelOnly="1" grandCol="1" outline="0" fieldPosition="0"/>
    </format>
    <format dxfId="3076">
      <pivotArea type="all" dataOnly="0" outline="0" fieldPosition="0"/>
    </format>
    <format dxfId="3075">
      <pivotArea outline="0" collapsedLevelsAreSubtotals="1" fieldPosition="0"/>
    </format>
    <format dxfId="3074">
      <pivotArea type="origin" dataOnly="0" labelOnly="1" outline="0" fieldPosition="0"/>
    </format>
    <format dxfId="3073">
      <pivotArea field="19" type="button" dataOnly="0" labelOnly="1" outline="0"/>
    </format>
    <format dxfId="3072">
      <pivotArea type="topRight" dataOnly="0" labelOnly="1" outline="0" fieldPosition="0"/>
    </format>
    <format dxfId="3071">
      <pivotArea field="14" type="button" dataOnly="0" labelOnly="1" outline="0" axis="axisRow" fieldPosition="0"/>
    </format>
    <format dxfId="3070">
      <pivotArea dataOnly="0" labelOnly="1" fieldPosition="0">
        <references count="1">
          <reference field="14" count="0"/>
        </references>
      </pivotArea>
    </format>
    <format dxfId="3069">
      <pivotArea dataOnly="0" labelOnly="1" grandRow="1" outline="0" fieldPosition="0"/>
    </format>
    <format dxfId="3068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TablaDinámica2" cacheId="19" applyNumberFormats="0" applyBorderFormats="0" applyFontFormats="0" applyPatternFormats="0" applyAlignmentFormats="0" applyWidthHeightFormats="1" dataCaption="Valores" updatedVersion="6" minRefreshableVersion="3" itemPrintTitles="1" createdVersion="6" indent="0" outline="1" outlineData="1" multipleFieldFilters="0">
  <location ref="A5:M449" firstHeaderRow="1" firstDataRow="2" firstDataCol="1" rowPageCount="3" colPageCount="1"/>
  <pivotFields count="24">
    <pivotField numFmtId="1" showAll="0"/>
    <pivotField showAll="0"/>
    <pivotField numFmtId="14" showAll="0"/>
    <pivotField showAll="0"/>
    <pivotField showAll="0"/>
    <pivotField dataField="1" numFmtId="4" showAll="0"/>
    <pivotField axis="axisRow" showAll="0" sortType="ascending">
      <items count="1254">
        <item x="351"/>
        <item x="253"/>
        <item m="1" x="905"/>
        <item x="634"/>
        <item m="1" x="874"/>
        <item m="1" x="850"/>
        <item x="10"/>
        <item m="1" x="840"/>
        <item m="1" x="1199"/>
        <item m="1" x="844"/>
        <item x="188"/>
        <item m="1" x="659"/>
        <item x="374"/>
        <item x="298"/>
        <item x="505"/>
        <item m="1" x="1162"/>
        <item x="11"/>
        <item m="1" x="1150"/>
        <item m="1" x="703"/>
        <item x="85"/>
        <item x="12"/>
        <item x="20"/>
        <item x="205"/>
        <item x="470"/>
        <item x="575"/>
        <item x="286"/>
        <item m="1" x="990"/>
        <item x="256"/>
        <item x="178"/>
        <item x="543"/>
        <item m="1" x="654"/>
        <item x="492"/>
        <item x="387"/>
        <item x="390"/>
        <item m="1" x="1213"/>
        <item m="1" x="984"/>
        <item m="1" x="1223"/>
        <item m="1" x="766"/>
        <item x="97"/>
        <item m="1" x="873"/>
        <item x="323"/>
        <item m="1" x="861"/>
        <item m="1" x="674"/>
        <item m="1" x="700"/>
        <item x="139"/>
        <item x="449"/>
        <item m="1" x="834"/>
        <item x="98"/>
        <item x="549"/>
        <item x="92"/>
        <item m="1" x="1215"/>
        <item x="456"/>
        <item x="59"/>
        <item x="281"/>
        <item x="556"/>
        <item x="334"/>
        <item x="571"/>
        <item m="1" x="1216"/>
        <item m="1" x="1020"/>
        <item m="1" x="1136"/>
        <item x="117"/>
        <item m="1" x="1178"/>
        <item m="1" x="824"/>
        <item m="1" x="941"/>
        <item x="115"/>
        <item x="453"/>
        <item x="198"/>
        <item x="275"/>
        <item m="1" x="1027"/>
        <item x="546"/>
        <item x="215"/>
        <item m="1" x="643"/>
        <item m="1" x="915"/>
        <item m="1" x="721"/>
        <item m="1" x="711"/>
        <item m="1" x="835"/>
        <item m="1" x="1028"/>
        <item m="1" x="804"/>
        <item m="1" x="842"/>
        <item x="132"/>
        <item x="4"/>
        <item x="57"/>
        <item m="1" x="1011"/>
        <item m="1" x="986"/>
        <item m="1" x="1034"/>
        <item x="427"/>
        <item m="1" x="1190"/>
        <item m="1" x="1007"/>
        <item m="1" x="736"/>
        <item x="297"/>
        <item m="1" x="696"/>
        <item x="0"/>
        <item x="229"/>
        <item x="629"/>
        <item m="1" x="778"/>
        <item m="1" x="1018"/>
        <item x="293"/>
        <item m="1" x="1165"/>
        <item m="1" x="737"/>
        <item x="559"/>
        <item m="1" x="1186"/>
        <item m="1" x="937"/>
        <item x="270"/>
        <item x="192"/>
        <item x="599"/>
        <item x="313"/>
        <item x="61"/>
        <item x="303"/>
        <item x="110"/>
        <item m="1" x="1167"/>
        <item x="113"/>
        <item m="1" x="1246"/>
        <item m="1" x="752"/>
        <item m="1" x="762"/>
        <item m="1" x="660"/>
        <item m="1" x="668"/>
        <item m="1" x="920"/>
        <item m="1" x="889"/>
        <item x="157"/>
        <item x="108"/>
        <item m="1" x="714"/>
        <item x="335"/>
        <item m="1" x="688"/>
        <item m="1" x="1085"/>
        <item m="1" x="1071"/>
        <item m="1" x="1064"/>
        <item x="107"/>
        <item m="1" x="888"/>
        <item m="1" x="1168"/>
        <item m="1" x="1120"/>
        <item m="1" x="717"/>
        <item x="109"/>
        <item m="1" x="1078"/>
        <item m="1" x="1023"/>
        <item m="1" x="695"/>
        <item m="1" x="1166"/>
        <item m="1" x="991"/>
        <item m="1" x="682"/>
        <item x="273"/>
        <item m="1" x="1245"/>
        <item x="274"/>
        <item m="1" x="1074"/>
        <item m="1" x="1205"/>
        <item m="1" x="1014"/>
        <item m="1" x="1236"/>
        <item m="1" x="725"/>
        <item x="148"/>
        <item x="160"/>
        <item m="1" x="780"/>
        <item m="1" x="1214"/>
        <item x="276"/>
        <item x="123"/>
        <item m="1" x="768"/>
        <item x="133"/>
        <item x="173"/>
        <item x="8"/>
        <item x="359"/>
        <item m="1" x="716"/>
        <item m="1" x="1210"/>
        <item x="563"/>
        <item m="1" x="710"/>
        <item x="516"/>
        <item m="1" x="1105"/>
        <item m="1" x="989"/>
        <item m="1" x="869"/>
        <item m="1" x="1131"/>
        <item x="542"/>
        <item x="19"/>
        <item x="206"/>
        <item x="561"/>
        <item x="331"/>
        <item x="200"/>
        <item x="199"/>
        <item m="1" x="836"/>
        <item x="564"/>
        <item x="45"/>
        <item m="1" x="715"/>
        <item m="1" x="779"/>
        <item m="1" x="924"/>
        <item m="1" x="705"/>
        <item x="317"/>
        <item m="1" x="830"/>
        <item x="153"/>
        <item m="1" x="1230"/>
        <item m="1" x="846"/>
        <item m="1" x="866"/>
        <item x="219"/>
        <item m="1" x="975"/>
        <item x="220"/>
        <item x="568"/>
        <item m="1" x="1251"/>
        <item m="1" x="890"/>
        <item x="147"/>
        <item m="1" x="1124"/>
        <item x="179"/>
        <item x="417"/>
        <item x="395"/>
        <item x="443"/>
        <item x="491"/>
        <item m="1" x="817"/>
        <item m="1" x="664"/>
        <item m="1" x="862"/>
        <item m="1" x="667"/>
        <item x="252"/>
        <item x="262"/>
        <item m="1" x="731"/>
        <item m="1" x="1126"/>
        <item x="371"/>
        <item m="1" x="739"/>
        <item x="58"/>
        <item x="181"/>
        <item x="300"/>
        <item m="1" x="1077"/>
        <item m="1" x="1147"/>
        <item x="391"/>
        <item x="34"/>
        <item x="628"/>
        <item x="149"/>
        <item m="1" x="1016"/>
        <item m="1" x="693"/>
        <item x="17"/>
        <item m="1" x="948"/>
        <item m="1" x="1114"/>
        <item m="1" x="732"/>
        <item m="1" x="1217"/>
        <item x="381"/>
        <item x="570"/>
        <item m="1" x="932"/>
        <item x="26"/>
        <item x="405"/>
        <item m="1" x="747"/>
        <item m="1" x="825"/>
        <item m="1" x="951"/>
        <item x="573"/>
        <item m="1" x="691"/>
        <item x="65"/>
        <item m="1" x="988"/>
        <item m="1" x="1187"/>
        <item x="255"/>
        <item m="1" x="821"/>
        <item m="1" x="970"/>
        <item m="1" x="853"/>
        <item x="612"/>
        <item x="180"/>
        <item m="1" x="1248"/>
        <item x="244"/>
        <item x="210"/>
        <item x="639"/>
        <item m="1" x="801"/>
        <item x="240"/>
        <item m="1" x="1086"/>
        <item m="1" x="670"/>
        <item m="1" x="1146"/>
        <item x="66"/>
        <item x="444"/>
        <item x="608"/>
        <item x="37"/>
        <item x="403"/>
        <item m="1" x="831"/>
        <item x="547"/>
        <item x="151"/>
        <item m="1" x="879"/>
        <item m="1" x="952"/>
        <item m="1" x="1119"/>
        <item m="1" x="1171"/>
        <item m="1" x="1193"/>
        <item m="1" x="859"/>
        <item m="1" x="926"/>
        <item x="318"/>
        <item x="483"/>
        <item x="263"/>
        <item x="51"/>
        <item m="1" x="1036"/>
        <item x="230"/>
        <item m="1" x="1220"/>
        <item m="1" x="1043"/>
        <item m="1" x="906"/>
        <item m="1" x="793"/>
        <item m="1" x="761"/>
        <item x="598"/>
        <item x="392"/>
        <item x="579"/>
        <item m="1" x="957"/>
        <item x="522"/>
        <item x="257"/>
        <item x="437"/>
        <item m="1" x="815"/>
        <item x="62"/>
        <item m="1" x="1089"/>
        <item x="13"/>
        <item x="536"/>
        <item x="366"/>
        <item m="1" x="1174"/>
        <item x="474"/>
        <item x="103"/>
        <item x="503"/>
        <item m="1" x="882"/>
        <item m="1" x="1048"/>
        <item x="187"/>
        <item m="1" x="954"/>
        <item x="355"/>
        <item m="1" x="1249"/>
        <item x="431"/>
        <item x="435"/>
        <item x="565"/>
        <item x="90"/>
        <item x="588"/>
        <item x="479"/>
        <item x="246"/>
        <item m="1" x="720"/>
        <item x="498"/>
        <item m="1" x="733"/>
        <item m="1" x="1151"/>
        <item x="87"/>
        <item m="1" x="1038"/>
        <item x="592"/>
        <item x="118"/>
        <item x="64"/>
        <item m="1" x="907"/>
        <item m="1" x="648"/>
        <item x="400"/>
        <item x="94"/>
        <item m="1" x="881"/>
        <item m="1" x="735"/>
        <item m="1" x="935"/>
        <item x="369"/>
        <item m="1" x="829"/>
        <item x="557"/>
        <item m="1" x="1021"/>
        <item x="591"/>
        <item x="212"/>
        <item x="604"/>
        <item x="78"/>
        <item x="445"/>
        <item m="1" x="718"/>
        <item m="1" x="878"/>
        <item m="1" x="726"/>
        <item m="1" x="1058"/>
        <item x="396"/>
        <item x="465"/>
        <item m="1" x="1111"/>
        <item x="111"/>
        <item m="1" x="740"/>
        <item x="6"/>
        <item x="337"/>
        <item m="1" x="1239"/>
        <item m="1" x="1244"/>
        <item x="202"/>
        <item x="128"/>
        <item x="322"/>
        <item x="315"/>
        <item x="164"/>
        <item m="1" x="912"/>
        <item x="217"/>
        <item m="1" x="857"/>
        <item x="25"/>
        <item x="203"/>
        <item x="589"/>
        <item x="208"/>
        <item x="600"/>
        <item m="1" x="1000"/>
        <item m="1" x="936"/>
        <item x="223"/>
        <item x="424"/>
        <item x="562"/>
        <item x="411"/>
        <item x="102"/>
        <item x="630"/>
        <item m="1" x="1006"/>
        <item m="1" x="706"/>
        <item m="1" x="1066"/>
        <item m="1" x="655"/>
        <item x="333"/>
        <item x="258"/>
        <item x="295"/>
        <item x="583"/>
        <item m="1" x="767"/>
        <item x="329"/>
        <item x="5"/>
        <item m="1" x="676"/>
        <item m="1" x="968"/>
        <item m="1" x="995"/>
        <item x="216"/>
        <item x="287"/>
        <item x="314"/>
        <item x="454"/>
        <item m="1" x="792"/>
        <item m="1" x="677"/>
        <item x="75"/>
        <item x="69"/>
        <item x="266"/>
        <item x="265"/>
        <item m="1" x="956"/>
        <item x="7"/>
        <item x="31"/>
        <item x="76"/>
        <item m="1" x="828"/>
        <item x="412"/>
        <item m="1" x="1134"/>
        <item x="406"/>
        <item m="1" x="855"/>
        <item x="416"/>
        <item x="346"/>
        <item m="1" x="854"/>
        <item m="1" x="772"/>
        <item m="1" x="1133"/>
        <item x="422"/>
        <item x="378"/>
        <item x="15"/>
        <item m="1" x="647"/>
        <item x="509"/>
        <item x="72"/>
        <item m="1" x="1097"/>
        <item m="1" x="644"/>
        <item m="1" x="741"/>
        <item x="158"/>
        <item x="321"/>
        <item x="410"/>
        <item x="167"/>
        <item m="1" x="993"/>
        <item x="375"/>
        <item m="1" x="758"/>
        <item x="438"/>
        <item x="539"/>
        <item x="517"/>
        <item m="1" x="686"/>
        <item x="407"/>
        <item x="296"/>
        <item x="71"/>
        <item x="347"/>
        <item m="1" x="810"/>
        <item x="156"/>
        <item m="1" x="1083"/>
        <item x="189"/>
        <item m="1" x="744"/>
        <item x="423"/>
        <item x="566"/>
        <item x="452"/>
        <item x="176"/>
        <item x="489"/>
        <item m="1" x="727"/>
        <item m="1" x="1015"/>
        <item m="1" x="658"/>
        <item x="21"/>
        <item x="578"/>
        <item m="1" x="1218"/>
        <item x="357"/>
        <item x="468"/>
        <item x="473"/>
        <item m="1" x="864"/>
        <item x="73"/>
        <item m="1" x="813"/>
        <item x="404"/>
        <item x="294"/>
        <item m="1" x="1172"/>
        <item m="1" x="734"/>
        <item m="1" x="886"/>
        <item m="1" x="680"/>
        <item x="291"/>
        <item x="46"/>
        <item m="1" x="787"/>
        <item m="1" x="1197"/>
        <item m="1" x="852"/>
        <item m="1" x="987"/>
        <item x="77"/>
        <item x="607"/>
        <item x="80"/>
        <item x="430"/>
        <item x="459"/>
        <item m="1" x="895"/>
        <item x="100"/>
        <item x="36"/>
        <item m="1" x="723"/>
        <item x="631"/>
        <item m="1" x="933"/>
        <item x="635"/>
        <item x="348"/>
        <item x="619"/>
        <item m="1" x="1115"/>
        <item x="458"/>
        <item m="1" x="749"/>
        <item m="1" x="753"/>
        <item x="490"/>
        <item m="1" x="1159"/>
        <item x="120"/>
        <item m="1" x="973"/>
        <item m="1" x="919"/>
        <item x="519"/>
        <item m="1" x="1087"/>
        <item m="1" x="908"/>
        <item m="1" x="892"/>
        <item m="1" x="918"/>
        <item m="1" x="969"/>
        <item x="91"/>
        <item x="268"/>
        <item m="1" x="1206"/>
        <item x="238"/>
        <item x="301"/>
        <item x="500"/>
        <item x="343"/>
        <item m="1" x="709"/>
        <item m="1" x="1149"/>
        <item m="1" x="1229"/>
        <item m="1" x="806"/>
        <item x="531"/>
        <item x="272"/>
        <item x="283"/>
        <item x="130"/>
        <item m="1" x="1004"/>
        <item x="86"/>
        <item x="228"/>
        <item m="1" x="1182"/>
        <item x="434"/>
        <item m="1" x="962"/>
        <item m="1" x="1130"/>
        <item x="402"/>
        <item x="50"/>
        <item x="576"/>
        <item x="567"/>
        <item x="637"/>
        <item x="349"/>
        <item x="174"/>
        <item x="191"/>
        <item m="1" x="963"/>
        <item m="1" x="769"/>
        <item x="106"/>
        <item m="1" x="1129"/>
        <item x="409"/>
        <item m="1" x="823"/>
        <item x="241"/>
        <item x="548"/>
        <item x="207"/>
        <item m="1" x="1156"/>
        <item m="1" x="671"/>
        <item x="535"/>
        <item m="1" x="701"/>
        <item m="1" x="1241"/>
        <item m="1" x="785"/>
        <item m="1" x="724"/>
        <item m="1" x="900"/>
        <item m="1" x="713"/>
        <item x="166"/>
        <item m="1" x="796"/>
        <item x="432"/>
        <item m="1" x="845"/>
        <item x="362"/>
        <item m="1" x="1050"/>
        <item x="121"/>
        <item x="81"/>
        <item m="1" x="1123"/>
        <item x="40"/>
        <item m="1" x="642"/>
        <item m="1" x="994"/>
        <item x="250"/>
        <item m="1" x="1008"/>
        <item x="142"/>
        <item m="1" x="1049"/>
        <item x="332"/>
        <item x="309"/>
        <item x="342"/>
        <item x="23"/>
        <item x="79"/>
        <item m="1" x="1106"/>
        <item m="1" x="1250"/>
        <item x="344"/>
        <item m="1" x="1017"/>
        <item x="401"/>
        <item m="1" x="999"/>
        <item x="27"/>
        <item m="1" x="916"/>
        <item m="1" x="996"/>
        <item x="383"/>
        <item m="1" x="1079"/>
        <item m="1" x="884"/>
        <item x="606"/>
        <item m="1" x="1175"/>
        <item m="1" x="958"/>
        <item m="1" x="729"/>
        <item m="1" x="1059"/>
        <item m="1" x="891"/>
        <item x="440"/>
        <item x="269"/>
        <item x="553"/>
        <item m="1" x="1069"/>
        <item m="1" x="910"/>
        <item x="376"/>
        <item m="1" x="1212"/>
        <item m="1" x="950"/>
        <item x="18"/>
        <item m="1" x="944"/>
        <item m="1" x="755"/>
        <item x="264"/>
        <item x="475"/>
        <item x="312"/>
        <item x="480"/>
        <item x="414"/>
        <item x="161"/>
        <item m="1" x="971"/>
        <item m="1" x="775"/>
        <item x="259"/>
        <item x="525"/>
        <item x="511"/>
        <item x="282"/>
        <item m="1" x="1046"/>
        <item m="1" x="1180"/>
        <item x="476"/>
        <item m="1" x="983"/>
        <item x="521"/>
        <item m="1" x="1060"/>
        <item x="279"/>
        <item m="1" x="997"/>
        <item x="419"/>
        <item m="1" x="1222"/>
        <item x="311"/>
        <item x="124"/>
        <item x="596"/>
        <item x="129"/>
        <item m="1" x="934"/>
        <item m="1" x="675"/>
        <item x="185"/>
        <item m="1" x="746"/>
        <item x="496"/>
        <item m="1" x="964"/>
        <item x="377"/>
        <item x="182"/>
        <item x="389"/>
        <item m="1" x="673"/>
        <item x="429"/>
        <item m="1" x="1102"/>
        <item m="1" x="702"/>
        <item x="481"/>
        <item x="441"/>
        <item m="1" x="1207"/>
        <item x="330"/>
        <item m="1" x="931"/>
        <item x="418"/>
        <item x="495"/>
        <item x="560"/>
        <item m="1" x="722"/>
        <item x="155"/>
        <item m="1" x="1238"/>
        <item m="1" x="773"/>
        <item m="1" x="651"/>
        <item x="218"/>
        <item x="605"/>
        <item x="290"/>
        <item m="1" x="1169"/>
        <item m="1" x="1108"/>
        <item m="1" x="1101"/>
        <item m="1" x="927"/>
        <item x="593"/>
        <item x="68"/>
        <item m="1" x="800"/>
        <item x="56"/>
        <item m="1" x="646"/>
        <item m="1" x="661"/>
        <item x="169"/>
        <item x="328"/>
        <item m="1" x="1090"/>
        <item m="1" x="967"/>
        <item m="1" x="1179"/>
        <item x="393"/>
        <item x="508"/>
        <item m="1" x="822"/>
        <item m="1" x="913"/>
        <item m="1" x="1154"/>
        <item m="1" x="681"/>
        <item m="1" x="921"/>
        <item m="1" x="652"/>
        <item x="320"/>
        <item m="1" x="1091"/>
        <item m="1" x="745"/>
        <item x="485"/>
        <item m="1" x="980"/>
        <item x="324"/>
        <item m="1" x="712"/>
        <item m="1" x="809"/>
        <item m="1" x="1160"/>
        <item x="140"/>
        <item m="1" x="795"/>
        <item m="1" x="1211"/>
        <item m="1" x="650"/>
        <item x="518"/>
        <item m="1" x="1237"/>
        <item x="271"/>
        <item x="502"/>
        <item m="1" x="759"/>
        <item x="145"/>
        <item x="364"/>
        <item m="1" x="839"/>
        <item m="1" x="1195"/>
        <item m="1" x="1227"/>
        <item m="1" x="1202"/>
        <item m="1" x="1010"/>
        <item x="152"/>
        <item m="1" x="982"/>
        <item x="622"/>
        <item x="32"/>
        <item x="460"/>
        <item x="63"/>
        <item m="1" x="788"/>
        <item m="1" x="1201"/>
        <item x="636"/>
        <item x="84"/>
        <item m="1" x="750"/>
        <item m="1" x="1061"/>
        <item x="127"/>
        <item x="285"/>
        <item x="613"/>
        <item m="1" x="789"/>
        <item x="1"/>
        <item m="1" x="645"/>
        <item m="1" x="751"/>
        <item m="1" x="1001"/>
        <item x="623"/>
        <item m="1" x="877"/>
        <item m="1" x="1099"/>
        <item m="1" x="1132"/>
        <item m="1" x="1030"/>
        <item x="136"/>
        <item x="398"/>
        <item m="1" x="974"/>
        <item x="284"/>
        <item m="1" x="883"/>
        <item m="1" x="841"/>
        <item x="439"/>
        <item x="506"/>
        <item m="1" x="692"/>
        <item m="1" x="797"/>
        <item m="1" x="1135"/>
        <item x="358"/>
        <item m="1" x="832"/>
        <item x="248"/>
        <item x="292"/>
        <item m="1" x="925"/>
        <item m="1" x="1155"/>
        <item m="1" x="777"/>
        <item m="1" x="949"/>
        <item x="52"/>
        <item m="1" x="1242"/>
        <item m="1" x="1122"/>
        <item m="1" x="826"/>
        <item x="163"/>
        <item m="1" x="1189"/>
        <item m="1" x="875"/>
        <item x="469"/>
        <item m="1" x="1041"/>
        <item x="213"/>
        <item x="44"/>
        <item x="363"/>
        <item x="289"/>
        <item x="555"/>
        <item x="614"/>
        <item m="1" x="979"/>
        <item x="601"/>
        <item x="615"/>
        <item x="610"/>
        <item m="1" x="1095"/>
        <item m="1" x="820"/>
        <item m="1" x="730"/>
        <item x="119"/>
        <item m="1" x="976"/>
        <item m="1" x="783"/>
        <item x="168"/>
        <item m="1" x="656"/>
        <item m="1" x="849"/>
        <item m="1" x="1056"/>
        <item m="1" x="662"/>
        <item m="1" x="1240"/>
        <item m="1" x="742"/>
        <item m="1" x="939"/>
        <item m="1" x="1139"/>
        <item x="394"/>
        <item m="1" x="1044"/>
        <item x="159"/>
        <item m="1" x="863"/>
        <item m="1" x="880"/>
        <item m="1" x="808"/>
        <item m="1" x="790"/>
        <item x="260"/>
        <item x="232"/>
        <item x="183"/>
        <item x="186"/>
        <item m="1" x="1042"/>
        <item m="1" x="1157"/>
        <item x="584"/>
        <item m="1" x="807"/>
        <item m="1" x="683"/>
        <item x="138"/>
        <item x="249"/>
        <item x="43"/>
        <item m="1" x="981"/>
        <item m="1" x="1051"/>
        <item m="1" x="782"/>
        <item m="1" x="689"/>
        <item m="1" x="1094"/>
        <item x="165"/>
        <item x="325"/>
        <item x="471"/>
        <item m="1" x="940"/>
        <item x="356"/>
        <item x="327"/>
        <item m="1" x="1221"/>
        <item x="143"/>
        <item x="104"/>
        <item m="1" x="843"/>
        <item x="247"/>
        <item m="1" x="1181"/>
        <item x="125"/>
        <item m="1" x="1235"/>
        <item m="1" x="1092"/>
        <item m="1" x="663"/>
        <item m="1" x="942"/>
        <item m="1" x="1063"/>
        <item m="1" x="1203"/>
        <item m="1" x="1153"/>
        <item x="170"/>
        <item m="1" x="1200"/>
        <item m="1" x="1055"/>
        <item x="602"/>
        <item x="319"/>
        <item x="520"/>
        <item x="510"/>
        <item m="1" x="685"/>
        <item m="1" x="1068"/>
        <item x="532"/>
        <item m="1" x="1185"/>
        <item m="1" x="802"/>
        <item x="134"/>
        <item m="1" x="1192"/>
        <item x="420"/>
        <item m="1" x="860"/>
        <item m="1" x="978"/>
        <item x="214"/>
        <item x="234"/>
        <item m="1" x="805"/>
        <item m="1" x="930"/>
        <item x="9"/>
        <item x="461"/>
        <item m="1" x="1170"/>
        <item m="1" x="901"/>
        <item m="1" x="1019"/>
        <item x="236"/>
        <item x="74"/>
        <item x="278"/>
        <item m="1" x="1113"/>
        <item m="1" x="719"/>
        <item x="515"/>
        <item x="99"/>
        <item m="1" x="904"/>
        <item x="367"/>
        <item m="1" x="1107"/>
        <item x="529"/>
        <item x="534"/>
        <item m="1" x="959"/>
        <item x="618"/>
        <item m="1" x="657"/>
        <item x="116"/>
        <item x="455"/>
        <item m="1" x="757"/>
        <item x="472"/>
        <item m="1" x="1137"/>
        <item m="1" x="858"/>
        <item x="574"/>
        <item m="1" x="1096"/>
        <item m="1" x="669"/>
        <item m="1" x="1232"/>
        <item m="1" x="774"/>
        <item x="530"/>
        <item m="1" x="678"/>
        <item x="507"/>
        <item x="326"/>
        <item m="1" x="1112"/>
        <item m="1" x="961"/>
        <item x="442"/>
        <item x="196"/>
        <item x="239"/>
        <item x="30"/>
        <item x="245"/>
        <item x="137"/>
        <item m="1" x="1188"/>
        <item m="1" x="781"/>
        <item m="1" x="903"/>
        <item m="1" x="876"/>
        <item m="1" x="1252"/>
        <item x="55"/>
        <item m="1" x="856"/>
        <item x="368"/>
        <item m="1" x="1025"/>
        <item x="172"/>
        <item x="28"/>
        <item m="1" x="811"/>
        <item m="1" x="1009"/>
        <item x="49"/>
        <item x="144"/>
        <item m="1" x="1219"/>
        <item m="1" x="1080"/>
        <item m="1" x="679"/>
        <item m="1" x="803"/>
        <item x="554"/>
        <item m="1" x="887"/>
        <item x="235"/>
        <item m="1" x="1093"/>
        <item x="184"/>
        <item m="1" x="1125"/>
        <item x="209"/>
        <item m="1" x="1163"/>
        <item m="1" x="985"/>
        <item x="154"/>
        <item x="304"/>
        <item x="316"/>
        <item x="577"/>
        <item m="1" x="743"/>
        <item x="277"/>
        <item x="552"/>
        <item m="1" x="923"/>
        <item m="1" x="791"/>
        <item x="350"/>
        <item m="1" x="672"/>
        <item x="190"/>
        <item m="1" x="1145"/>
        <item m="1" x="946"/>
        <item x="625"/>
        <item m="1" x="799"/>
        <item m="1" x="1100"/>
        <item m="1" x="1243"/>
        <item m="1" x="1191"/>
        <item x="451"/>
        <item m="1" x="1141"/>
        <item m="1" x="1103"/>
        <item m="1" x="694"/>
        <item m="1" x="838"/>
        <item m="1" x="687"/>
        <item x="162"/>
        <item x="345"/>
        <item m="1" x="847"/>
        <item m="1" x="1033"/>
        <item m="1" x="1177"/>
        <item m="1" x="748"/>
        <item x="353"/>
        <item x="227"/>
        <item x="478"/>
        <item m="1" x="1208"/>
        <item m="1" x="1062"/>
        <item m="1" x="1176"/>
        <item m="1" x="943"/>
        <item m="1" x="665"/>
        <item m="1" x="798"/>
        <item x="386"/>
        <item x="482"/>
        <item m="1" x="1158"/>
        <item m="1" x="1039"/>
        <item m="1" x="1196"/>
        <item m="1" x="1013"/>
        <item x="305"/>
        <item m="1" x="1224"/>
        <item x="603"/>
        <item x="580"/>
        <item m="1" x="1143"/>
        <item m="1" x="1116"/>
        <item m="1" x="1072"/>
        <item x="122"/>
        <item m="1" x="1233"/>
        <item m="1" x="833"/>
        <item m="1" x="1057"/>
        <item x="538"/>
        <item x="35"/>
        <item m="1" x="1138"/>
        <item x="336"/>
        <item x="112"/>
        <item x="421"/>
        <item x="632"/>
        <item m="1" x="1121"/>
        <item m="1" x="945"/>
        <item m="1" x="837"/>
        <item x="581"/>
        <item m="1" x="955"/>
        <item x="338"/>
        <item m="1" x="1204"/>
        <item m="1" x="911"/>
        <item m="1" x="819"/>
        <item x="88"/>
        <item x="82"/>
        <item x="380"/>
        <item m="1" x="992"/>
        <item x="446"/>
        <item x="195"/>
        <item m="1" x="1022"/>
        <item x="609"/>
        <item x="14"/>
        <item m="1" x="1005"/>
        <item x="526"/>
        <item m="1" x="764"/>
        <item x="582"/>
        <item m="1" x="1026"/>
        <item m="1" x="1037"/>
        <item x="633"/>
        <item m="1" x="848"/>
        <item m="1" x="760"/>
        <item m="1" x="914"/>
        <item m="1" x="1142"/>
        <item m="1" x="965"/>
        <item m="1" x="960"/>
        <item m="1" x="1148"/>
        <item x="447"/>
        <item x="594"/>
        <item m="1" x="1098"/>
        <item x="493"/>
        <item m="1" x="953"/>
        <item x="354"/>
        <item x="96"/>
        <item x="307"/>
        <item x="38"/>
        <item m="1" x="698"/>
        <item x="29"/>
        <item x="360"/>
        <item x="2"/>
        <item m="1" x="1198"/>
        <item m="1" x="784"/>
        <item x="484"/>
        <item x="572"/>
        <item x="550"/>
        <item m="1" x="928"/>
        <item x="221"/>
        <item m="1" x="812"/>
        <item m="1" x="1067"/>
        <item m="1" x="1081"/>
        <item x="126"/>
        <item m="1" x="653"/>
        <item m="1" x="1161"/>
        <item m="1" x="827"/>
        <item x="627"/>
        <item x="306"/>
        <item m="1" x="1194"/>
        <item x="131"/>
        <item x="415"/>
        <item m="1" x="794"/>
        <item m="1" x="1075"/>
        <item x="545"/>
        <item m="1" x="872"/>
        <item x="299"/>
        <item x="457"/>
        <item x="83"/>
        <item m="1" x="1226"/>
        <item m="1" x="947"/>
        <item m="1" x="1032"/>
        <item x="616"/>
        <item x="226"/>
        <item m="1" x="1152"/>
        <item m="1" x="1117"/>
        <item x="224"/>
        <item x="288"/>
        <item x="487"/>
        <item m="1" x="922"/>
        <item m="1" x="1144"/>
        <item x="617"/>
        <item x="251"/>
        <item m="1" x="977"/>
        <item x="308"/>
        <item x="528"/>
        <item x="467"/>
        <item x="488"/>
        <item m="1" x="1109"/>
        <item m="1" x="1184"/>
        <item m="1" x="704"/>
        <item x="436"/>
        <item x="89"/>
        <item x="544"/>
        <item m="1" x="699"/>
        <item m="1" x="756"/>
        <item x="146"/>
        <item m="1" x="966"/>
        <item x="611"/>
        <item m="1" x="1082"/>
        <item m="1" x="894"/>
        <item x="16"/>
        <item x="477"/>
        <item x="399"/>
        <item x="586"/>
        <item x="150"/>
        <item x="379"/>
        <item x="39"/>
        <item x="171"/>
        <item m="1" x="1127"/>
        <item m="1" x="1076"/>
        <item x="3"/>
        <item m="1" x="666"/>
        <item m="1" x="1234"/>
        <item x="340"/>
        <item x="243"/>
        <item m="1" x="1140"/>
        <item x="141"/>
        <item m="1" x="917"/>
        <item m="1" x="1104"/>
        <item m="1" x="1031"/>
        <item x="222"/>
        <item x="233"/>
        <item m="1" x="898"/>
        <item m="1" x="816"/>
        <item m="1" x="1118"/>
        <item x="595"/>
        <item m="1" x="641"/>
        <item m="1" x="697"/>
        <item x="47"/>
        <item x="24"/>
        <item x="551"/>
        <item x="93"/>
        <item x="433"/>
        <item x="597"/>
        <item x="211"/>
        <item x="70"/>
        <item x="494"/>
        <item m="1" x="909"/>
        <item x="261"/>
        <item m="1" x="1024"/>
        <item m="1" x="1073"/>
        <item x="339"/>
        <item m="1" x="865"/>
        <item x="201"/>
        <item m="1" x="929"/>
        <item x="33"/>
        <item x="638"/>
        <item x="590"/>
        <item x="463"/>
        <item x="513"/>
        <item x="626"/>
        <item x="624"/>
        <item x="524"/>
        <item m="1" x="765"/>
        <item m="1" x="896"/>
        <item x="569"/>
        <item x="370"/>
        <item x="135"/>
        <item m="1" x="851"/>
        <item x="384"/>
        <item x="512"/>
        <item x="365"/>
        <item x="302"/>
        <item m="1" x="1047"/>
        <item m="1" x="786"/>
        <item x="254"/>
        <item x="541"/>
        <item x="527"/>
        <item m="1" x="1035"/>
        <item x="466"/>
        <item m="1" x="763"/>
        <item m="1" x="1002"/>
        <item m="1" x="770"/>
        <item m="1" x="972"/>
        <item x="225"/>
        <item m="1" x="1231"/>
        <item x="310"/>
        <item x="204"/>
        <item x="237"/>
        <item m="1" x="754"/>
        <item m="1" x="1040"/>
        <item m="1" x="1110"/>
        <item x="428"/>
        <item x="114"/>
        <item m="1" x="814"/>
        <item x="60"/>
        <item x="242"/>
        <item m="1" x="1247"/>
        <item x="540"/>
        <item x="67"/>
        <item x="231"/>
        <item m="1" x="1228"/>
        <item m="1" x="1225"/>
        <item m="1" x="998"/>
        <item m="1" x="818"/>
        <item x="448"/>
        <item x="621"/>
        <item x="41"/>
        <item x="587"/>
        <item x="558"/>
        <item m="1" x="707"/>
        <item m="1" x="1183"/>
        <item x="53"/>
        <item x="408"/>
        <item x="382"/>
        <item m="1" x="1003"/>
        <item m="1" x="1054"/>
        <item m="1" x="1084"/>
        <item m="1" x="776"/>
        <item x="462"/>
        <item x="177"/>
        <item m="1" x="1070"/>
        <item m="1" x="897"/>
        <item m="1" x="1029"/>
        <item x="101"/>
        <item m="1" x="1128"/>
        <item x="373"/>
        <item x="105"/>
        <item m="1" x="649"/>
        <item x="197"/>
        <item x="267"/>
        <item x="499"/>
        <item m="1" x="868"/>
        <item x="523"/>
        <item m="1" x="738"/>
        <item x="537"/>
        <item x="464"/>
        <item x="193"/>
        <item x="425"/>
        <item m="1" x="1052"/>
        <item m="1" x="870"/>
        <item x="48"/>
        <item m="1" x="885"/>
        <item m="1" x="684"/>
        <item x="486"/>
        <item x="501"/>
        <item x="194"/>
        <item m="1" x="902"/>
        <item x="95"/>
        <item m="1" x="771"/>
        <item x="54"/>
        <item x="504"/>
        <item x="22"/>
        <item m="1" x="1065"/>
        <item m="1" x="899"/>
        <item x="497"/>
        <item m="1" x="1173"/>
        <item x="388"/>
        <item m="1" x="867"/>
        <item x="352"/>
        <item m="1" x="1088"/>
        <item m="1" x="1012"/>
        <item m="1" x="690"/>
        <item x="385"/>
        <item m="1" x="1053"/>
        <item x="413"/>
        <item x="514"/>
        <item m="1" x="893"/>
        <item x="533"/>
        <item x="397"/>
        <item x="585"/>
        <item x="640"/>
        <item x="42"/>
        <item m="1" x="1209"/>
        <item m="1" x="708"/>
        <item x="450"/>
        <item m="1" x="938"/>
        <item m="1" x="1164"/>
        <item m="1" x="871"/>
        <item x="361"/>
        <item x="620"/>
        <item x="426"/>
        <item m="1" x="728"/>
        <item x="280"/>
        <item x="341"/>
        <item m="1" x="1045"/>
        <item x="372"/>
        <item x="175"/>
        <item t="default"/>
      </items>
    </pivotField>
    <pivotField showAll="0"/>
    <pivotField showAll="0"/>
    <pivotField showAll="0" defaultSubtotal="0"/>
    <pivotField showAll="0" defaultSubtotal="0"/>
    <pivotField axis="axisPage" multipleItemSelectionAllowed="1" showAll="0">
      <items count="8">
        <item x="4"/>
        <item x="6"/>
        <item x="3"/>
        <item x="1"/>
        <item x="0"/>
        <item x="5"/>
        <item x="2"/>
        <item t="default"/>
      </items>
    </pivotField>
    <pivotField showAll="0"/>
    <pivotField showAll="0"/>
    <pivotField axis="axisPage" multipleItemSelectionAllowed="1" showAll="0">
      <items count="9">
        <item h="1" x="2"/>
        <item x="1"/>
        <item h="1" x="0"/>
        <item h="1" x="3"/>
        <item h="1" x="4"/>
        <item h="1" m="1" x="5"/>
        <item h="1" m="1" x="6"/>
        <item h="1" m="1" x="7"/>
        <item t="default"/>
      </items>
    </pivotField>
    <pivotField axis="axisPage" multipleItemSelectionAllowed="1" showAll="0">
      <items count="5">
        <item x="0"/>
        <item m="1" x="1"/>
        <item m="1" x="2"/>
        <item m="1" x="3"/>
        <item t="default"/>
      </items>
    </pivotField>
    <pivotField showAll="0"/>
    <pivotField showAll="0"/>
    <pivotField showAll="0"/>
    <pivotField axis="axisCol" showAll="0" sortType="ascending">
      <items count="19">
        <item x="0"/>
        <item x="1"/>
        <item m="1" x="12"/>
        <item x="2"/>
        <item m="1" x="13"/>
        <item m="1" x="14"/>
        <item x="3"/>
        <item x="4"/>
        <item m="1" x="15"/>
        <item x="7"/>
        <item m="1" x="16"/>
        <item x="8"/>
        <item x="5"/>
        <item m="1" x="11"/>
        <item x="9"/>
        <item m="1" x="17"/>
        <item x="6"/>
        <item x="10"/>
        <item t="default"/>
      </items>
    </pivotField>
    <pivotField showAll="0"/>
    <pivotField showAll="0"/>
    <pivotField showAll="0"/>
    <pivotField showAll="0"/>
  </pivotFields>
  <rowFields count="1">
    <field x="6"/>
  </rowFields>
  <rowItems count="443">
    <i>
      <x/>
    </i>
    <i>
      <x v="3"/>
    </i>
    <i>
      <x v="6"/>
    </i>
    <i>
      <x v="10"/>
    </i>
    <i>
      <x v="16"/>
    </i>
    <i>
      <x v="19"/>
    </i>
    <i>
      <x v="20"/>
    </i>
    <i>
      <x v="21"/>
    </i>
    <i>
      <x v="22"/>
    </i>
    <i>
      <x v="24"/>
    </i>
    <i>
      <x v="25"/>
    </i>
    <i>
      <x v="27"/>
    </i>
    <i>
      <x v="31"/>
    </i>
    <i>
      <x v="32"/>
    </i>
    <i>
      <x v="40"/>
    </i>
    <i>
      <x v="44"/>
    </i>
    <i>
      <x v="45"/>
    </i>
    <i>
      <x v="49"/>
    </i>
    <i>
      <x v="51"/>
    </i>
    <i>
      <x v="53"/>
    </i>
    <i>
      <x v="55"/>
    </i>
    <i>
      <x v="56"/>
    </i>
    <i>
      <x v="60"/>
    </i>
    <i>
      <x v="64"/>
    </i>
    <i>
      <x v="65"/>
    </i>
    <i>
      <x v="67"/>
    </i>
    <i>
      <x v="70"/>
    </i>
    <i>
      <x v="79"/>
    </i>
    <i>
      <x v="80"/>
    </i>
    <i>
      <x v="92"/>
    </i>
    <i>
      <x v="93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10"/>
    </i>
    <i>
      <x v="118"/>
    </i>
    <i>
      <x v="119"/>
    </i>
    <i>
      <x v="121"/>
    </i>
    <i>
      <x v="126"/>
    </i>
    <i>
      <x v="131"/>
    </i>
    <i>
      <x v="138"/>
    </i>
    <i>
      <x v="140"/>
    </i>
    <i>
      <x v="146"/>
    </i>
    <i>
      <x v="147"/>
    </i>
    <i>
      <x v="150"/>
    </i>
    <i>
      <x v="153"/>
    </i>
    <i>
      <x v="154"/>
    </i>
    <i>
      <x v="155"/>
    </i>
    <i>
      <x v="156"/>
    </i>
    <i>
      <x v="161"/>
    </i>
    <i>
      <x v="166"/>
    </i>
    <i>
      <x v="167"/>
    </i>
    <i>
      <x v="170"/>
    </i>
    <i>
      <x v="175"/>
    </i>
    <i>
      <x v="180"/>
    </i>
    <i>
      <x v="182"/>
    </i>
    <i>
      <x v="186"/>
    </i>
    <i>
      <x v="188"/>
    </i>
    <i>
      <x v="189"/>
    </i>
    <i>
      <x v="192"/>
    </i>
    <i>
      <x v="195"/>
    </i>
    <i>
      <x v="196"/>
    </i>
    <i>
      <x v="197"/>
    </i>
    <i>
      <x v="204"/>
    </i>
    <i>
      <x v="207"/>
    </i>
    <i>
      <x v="209"/>
    </i>
    <i>
      <x v="210"/>
    </i>
    <i>
      <x v="211"/>
    </i>
    <i>
      <x v="216"/>
    </i>
    <i>
      <x v="217"/>
    </i>
    <i>
      <x v="225"/>
    </i>
    <i>
      <x v="228"/>
    </i>
    <i>
      <x v="229"/>
    </i>
    <i>
      <x v="233"/>
    </i>
    <i>
      <x v="238"/>
    </i>
    <i>
      <x v="242"/>
    </i>
    <i>
      <x v="247"/>
    </i>
    <i>
      <x v="249"/>
    </i>
    <i>
      <x v="254"/>
    </i>
    <i>
      <x v="255"/>
    </i>
    <i>
      <x v="256"/>
    </i>
    <i>
      <x v="257"/>
    </i>
    <i>
      <x v="260"/>
    </i>
    <i>
      <x v="268"/>
    </i>
    <i>
      <x v="270"/>
    </i>
    <i>
      <x v="271"/>
    </i>
    <i>
      <x v="273"/>
    </i>
    <i>
      <x v="279"/>
    </i>
    <i>
      <x v="283"/>
    </i>
    <i>
      <x v="287"/>
    </i>
    <i>
      <x v="289"/>
    </i>
    <i>
      <x v="291"/>
    </i>
    <i>
      <x v="300"/>
    </i>
    <i>
      <x v="303"/>
    </i>
    <i>
      <x v="305"/>
    </i>
    <i>
      <x v="306"/>
    </i>
    <i>
      <x v="307"/>
    </i>
    <i>
      <x v="308"/>
    </i>
    <i>
      <x v="310"/>
    </i>
    <i>
      <x v="313"/>
    </i>
    <i>
      <x v="315"/>
    </i>
    <i>
      <x v="320"/>
    </i>
    <i>
      <x v="321"/>
    </i>
    <i>
      <x v="325"/>
    </i>
    <i>
      <x v="330"/>
    </i>
    <i>
      <x v="331"/>
    </i>
    <i>
      <x v="332"/>
    </i>
    <i>
      <x v="333"/>
    </i>
    <i>
      <x v="338"/>
    </i>
    <i>
      <x v="341"/>
    </i>
    <i>
      <x v="343"/>
    </i>
    <i>
      <x v="344"/>
    </i>
    <i>
      <x v="348"/>
    </i>
    <i>
      <x v="349"/>
    </i>
    <i>
      <x v="350"/>
    </i>
    <i>
      <x v="351"/>
    </i>
    <i>
      <x v="353"/>
    </i>
    <i>
      <x v="355"/>
    </i>
    <i>
      <x v="357"/>
    </i>
    <i>
      <x v="359"/>
    </i>
    <i>
      <x v="365"/>
    </i>
    <i>
      <x v="366"/>
    </i>
    <i>
      <x v="367"/>
    </i>
    <i>
      <x v="372"/>
    </i>
    <i>
      <x v="375"/>
    </i>
    <i>
      <x v="377"/>
    </i>
    <i>
      <x v="378"/>
    </i>
    <i>
      <x v="383"/>
    </i>
    <i>
      <x v="384"/>
    </i>
    <i>
      <x v="385"/>
    </i>
    <i>
      <x v="388"/>
    </i>
    <i>
      <x v="390"/>
    </i>
    <i>
      <x v="393"/>
    </i>
    <i>
      <x v="394"/>
    </i>
    <i>
      <x v="395"/>
    </i>
    <i>
      <x v="397"/>
    </i>
    <i>
      <x v="399"/>
    </i>
    <i>
      <x v="401"/>
    </i>
    <i>
      <x v="402"/>
    </i>
    <i>
      <x v="406"/>
    </i>
    <i>
      <x v="415"/>
    </i>
    <i>
      <x v="416"/>
    </i>
    <i>
      <x v="417"/>
    </i>
    <i>
      <x v="418"/>
    </i>
    <i>
      <x v="420"/>
    </i>
    <i>
      <x v="422"/>
    </i>
    <i>
      <x v="423"/>
    </i>
    <i>
      <x v="424"/>
    </i>
    <i>
      <x v="426"/>
    </i>
    <i>
      <x v="428"/>
    </i>
    <i>
      <x v="431"/>
    </i>
    <i>
      <x v="435"/>
    </i>
    <i>
      <x v="437"/>
    </i>
    <i>
      <x v="443"/>
    </i>
    <i>
      <x v="444"/>
    </i>
    <i>
      <x v="446"/>
    </i>
    <i>
      <x v="447"/>
    </i>
    <i>
      <x v="459"/>
    </i>
    <i>
      <x v="464"/>
    </i>
    <i>
      <x v="465"/>
    </i>
    <i>
      <x v="467"/>
    </i>
    <i>
      <x v="471"/>
    </i>
    <i>
      <x v="473"/>
    </i>
    <i>
      <x v="475"/>
    </i>
    <i>
      <x v="477"/>
    </i>
    <i>
      <x v="479"/>
    </i>
    <i>
      <x v="484"/>
    </i>
    <i>
      <x v="487"/>
    </i>
    <i>
      <x v="493"/>
    </i>
    <i>
      <x v="496"/>
    </i>
    <i>
      <x v="497"/>
    </i>
    <i>
      <x v="498"/>
    </i>
    <i>
      <x v="499"/>
    </i>
    <i>
      <x v="504"/>
    </i>
    <i>
      <x v="505"/>
    </i>
    <i>
      <x v="506"/>
    </i>
    <i>
      <x v="507"/>
    </i>
    <i>
      <x v="509"/>
    </i>
    <i>
      <x v="510"/>
    </i>
    <i>
      <x v="512"/>
    </i>
    <i>
      <x v="515"/>
    </i>
    <i>
      <x v="516"/>
    </i>
    <i>
      <x v="517"/>
    </i>
    <i>
      <x v="518"/>
    </i>
    <i>
      <x v="519"/>
    </i>
    <i>
      <x v="520"/>
    </i>
    <i>
      <x v="522"/>
    </i>
    <i>
      <x v="527"/>
    </i>
    <i>
      <x v="529"/>
    </i>
    <i>
      <x v="530"/>
    </i>
    <i>
      <x v="534"/>
    </i>
    <i>
      <x v="541"/>
    </i>
    <i>
      <x v="543"/>
    </i>
    <i>
      <x v="545"/>
    </i>
    <i>
      <x v="547"/>
    </i>
    <i>
      <x v="550"/>
    </i>
    <i>
      <x v="555"/>
    </i>
    <i>
      <x v="557"/>
    </i>
    <i>
      <x v="558"/>
    </i>
    <i>
      <x v="559"/>
    </i>
    <i>
      <x v="560"/>
    </i>
    <i>
      <x v="561"/>
    </i>
    <i>
      <x v="564"/>
    </i>
    <i>
      <x v="566"/>
    </i>
    <i>
      <x v="568"/>
    </i>
    <i>
      <x v="571"/>
    </i>
    <i>
      <x v="580"/>
    </i>
    <i>
      <x v="592"/>
    </i>
    <i>
      <x v="594"/>
    </i>
    <i>
      <x v="595"/>
    </i>
    <i>
      <x v="596"/>
    </i>
    <i>
      <x v="601"/>
    </i>
    <i>
      <x v="602"/>
    </i>
    <i>
      <x v="605"/>
    </i>
    <i>
      <x v="607"/>
    </i>
    <i>
      <x v="609"/>
    </i>
    <i>
      <x v="611"/>
    </i>
    <i>
      <x v="615"/>
    </i>
    <i>
      <x v="621"/>
    </i>
    <i>
      <x v="624"/>
    </i>
    <i>
      <x v="630"/>
    </i>
    <i>
      <x v="631"/>
    </i>
    <i>
      <x v="633"/>
    </i>
    <i>
      <x v="635"/>
    </i>
    <i>
      <x v="636"/>
    </i>
    <i>
      <x v="639"/>
    </i>
    <i>
      <x v="644"/>
    </i>
    <i>
      <x v="650"/>
    </i>
    <i>
      <x v="651"/>
    </i>
    <i>
      <x v="653"/>
    </i>
    <i>
      <x v="656"/>
    </i>
    <i>
      <x v="657"/>
    </i>
    <i>
      <x v="661"/>
    </i>
    <i>
      <x v="662"/>
    </i>
    <i>
      <x v="669"/>
    </i>
    <i>
      <x v="674"/>
    </i>
    <i>
      <x v="678"/>
    </i>
    <i>
      <x v="685"/>
    </i>
    <i>
      <x v="687"/>
    </i>
    <i>
      <x v="694"/>
    </i>
    <i>
      <x v="696"/>
    </i>
    <i>
      <x v="697"/>
    </i>
    <i>
      <x v="702"/>
    </i>
    <i>
      <x v="703"/>
    </i>
    <i>
      <x v="706"/>
    </i>
    <i>
      <x v="707"/>
    </i>
    <i>
      <x v="710"/>
    </i>
    <i>
      <x v="714"/>
    </i>
    <i>
      <x v="719"/>
    </i>
    <i>
      <x v="720"/>
    </i>
    <i>
      <x v="722"/>
    </i>
    <i>
      <x v="730"/>
    </i>
    <i>
      <x v="738"/>
    </i>
    <i>
      <x v="742"/>
    </i>
    <i>
      <x v="745"/>
    </i>
    <i>
      <x v="748"/>
    </i>
    <i>
      <x v="754"/>
    </i>
    <i>
      <x v="756"/>
    </i>
    <i>
      <x v="760"/>
    </i>
    <i>
      <x v="763"/>
    </i>
    <i>
      <x v="772"/>
    </i>
    <i>
      <x v="774"/>
    </i>
    <i>
      <x v="780"/>
    </i>
    <i>
      <x v="785"/>
    </i>
    <i>
      <x v="788"/>
    </i>
    <i>
      <x v="789"/>
    </i>
    <i>
      <x v="790"/>
    </i>
    <i>
      <x v="796"/>
    </i>
    <i>
      <x v="797"/>
    </i>
    <i>
      <x v="800"/>
    </i>
    <i>
      <x v="801"/>
    </i>
    <i>
      <x v="803"/>
    </i>
    <i>
      <x v="816"/>
    </i>
    <i>
      <x v="819"/>
    </i>
    <i>
      <x v="820"/>
    </i>
    <i>
      <x v="821"/>
    </i>
    <i>
      <x v="822"/>
    </i>
    <i>
      <x v="825"/>
    </i>
    <i>
      <x v="828"/>
    </i>
    <i>
      <x v="830"/>
    </i>
    <i>
      <x v="833"/>
    </i>
    <i>
      <x v="834"/>
    </i>
    <i>
      <x v="837"/>
    </i>
    <i>
      <x v="838"/>
    </i>
    <i>
      <x v="842"/>
    </i>
    <i>
      <x v="843"/>
    </i>
    <i>
      <x v="844"/>
    </i>
    <i>
      <x v="847"/>
    </i>
    <i>
      <x v="850"/>
    </i>
    <i>
      <x v="852"/>
    </i>
    <i>
      <x v="853"/>
    </i>
    <i>
      <x v="855"/>
    </i>
    <i>
      <x v="857"/>
    </i>
    <i>
      <x v="858"/>
    </i>
    <i>
      <x v="860"/>
    </i>
    <i>
      <x v="863"/>
    </i>
    <i>
      <x v="868"/>
    </i>
    <i>
      <x v="870"/>
    </i>
    <i>
      <x v="871"/>
    </i>
    <i>
      <x v="874"/>
    </i>
    <i>
      <x v="876"/>
    </i>
    <i>
      <x v="877"/>
    </i>
    <i>
      <x v="878"/>
    </i>
    <i>
      <x v="879"/>
    </i>
    <i>
      <x v="885"/>
    </i>
    <i>
      <x v="887"/>
    </i>
    <i>
      <x v="894"/>
    </i>
    <i>
      <x v="903"/>
    </i>
    <i>
      <x v="905"/>
    </i>
    <i>
      <x v="908"/>
    </i>
    <i>
      <x v="910"/>
    </i>
    <i>
      <x v="911"/>
    </i>
    <i>
      <x v="913"/>
    </i>
    <i>
      <x v="917"/>
    </i>
    <i>
      <x v="927"/>
    </i>
    <i>
      <x v="933"/>
    </i>
    <i>
      <x v="934"/>
    </i>
    <i>
      <x v="939"/>
    </i>
    <i>
      <x v="940"/>
    </i>
    <i>
      <x v="941"/>
    </i>
    <i>
      <x v="948"/>
    </i>
    <i>
      <x v="949"/>
    </i>
    <i>
      <x v="954"/>
    </i>
    <i>
      <x v="956"/>
    </i>
    <i>
      <x v="957"/>
    </i>
    <i>
      <x v="961"/>
    </i>
    <i>
      <x v="965"/>
    </i>
    <i>
      <x v="966"/>
    </i>
    <i>
      <x v="968"/>
    </i>
    <i>
      <x v="969"/>
    </i>
    <i>
      <x v="975"/>
    </i>
    <i>
      <x v="977"/>
    </i>
    <i>
      <x v="982"/>
    </i>
    <i>
      <x v="983"/>
    </i>
    <i>
      <x v="985"/>
    </i>
    <i>
      <x v="988"/>
    </i>
    <i>
      <x v="991"/>
    </i>
    <i>
      <x v="993"/>
    </i>
    <i>
      <x v="1004"/>
    </i>
    <i>
      <x v="1005"/>
    </i>
    <i>
      <x v="1007"/>
    </i>
    <i>
      <x v="1009"/>
    </i>
    <i>
      <x v="1010"/>
    </i>
    <i>
      <x v="1012"/>
    </i>
    <i>
      <x v="1014"/>
    </i>
    <i>
      <x v="1015"/>
    </i>
    <i>
      <x v="1016"/>
    </i>
    <i>
      <x v="1020"/>
    </i>
    <i>
      <x v="1023"/>
    </i>
    <i>
      <x v="1031"/>
    </i>
    <i>
      <x v="1032"/>
    </i>
    <i>
      <x v="1034"/>
    </i>
    <i>
      <x v="1035"/>
    </i>
    <i>
      <x v="1041"/>
    </i>
    <i>
      <x v="1042"/>
    </i>
    <i>
      <x v="1046"/>
    </i>
    <i>
      <x v="1050"/>
    </i>
    <i>
      <x v="1051"/>
    </i>
    <i>
      <x v="1052"/>
    </i>
    <i>
      <x v="1055"/>
    </i>
    <i>
      <x v="1059"/>
    </i>
    <i>
      <x v="1060"/>
    </i>
    <i>
      <x v="1065"/>
    </i>
    <i>
      <x v="1066"/>
    </i>
    <i>
      <x v="1070"/>
    </i>
    <i>
      <x v="1072"/>
    </i>
    <i>
      <x v="1077"/>
    </i>
    <i>
      <x v="1078"/>
    </i>
    <i>
      <x v="1079"/>
    </i>
    <i>
      <x v="1080"/>
    </i>
    <i>
      <x v="1081"/>
    </i>
    <i>
      <x v="1085"/>
    </i>
    <i>
      <x v="1088"/>
    </i>
    <i>
      <x v="1091"/>
    </i>
    <i>
      <x v="1095"/>
    </i>
    <i>
      <x v="1096"/>
    </i>
    <i>
      <x v="1100"/>
    </i>
    <i>
      <x v="1104"/>
    </i>
    <i>
      <x v="1107"/>
    </i>
    <i>
      <x v="1108"/>
    </i>
    <i>
      <x v="1109"/>
    </i>
    <i>
      <x v="1110"/>
    </i>
    <i>
      <x v="1111"/>
    </i>
    <i>
      <x v="1116"/>
    </i>
    <i>
      <x v="1122"/>
    </i>
    <i>
      <x v="1123"/>
    </i>
    <i>
      <x v="1124"/>
    </i>
    <i>
      <x v="1125"/>
    </i>
    <i>
      <x v="1126"/>
    </i>
    <i>
      <x v="1130"/>
    </i>
    <i>
      <x v="1132"/>
    </i>
    <i>
      <x v="1135"/>
    </i>
    <i>
      <x v="1136"/>
    </i>
    <i>
      <x v="1137"/>
    </i>
    <i>
      <x v="1140"/>
    </i>
    <i>
      <x v="1141"/>
    </i>
    <i>
      <x v="1142"/>
    </i>
    <i>
      <x v="1144"/>
    </i>
    <i>
      <x v="1151"/>
    </i>
    <i>
      <x v="1152"/>
    </i>
    <i>
      <x v="1153"/>
    </i>
    <i>
      <x v="1158"/>
    </i>
    <i>
      <x v="1160"/>
    </i>
    <i>
      <x v="1163"/>
    </i>
    <i>
      <x v="1164"/>
    </i>
    <i>
      <x v="1165"/>
    </i>
    <i>
      <x v="1170"/>
    </i>
    <i>
      <x v="1171"/>
    </i>
    <i>
      <x v="1172"/>
    </i>
    <i>
      <x v="1173"/>
    </i>
    <i>
      <x v="1177"/>
    </i>
    <i>
      <x v="1178"/>
    </i>
    <i>
      <x v="1179"/>
    </i>
    <i>
      <x v="1184"/>
    </i>
    <i>
      <x v="1185"/>
    </i>
    <i>
      <x v="1191"/>
    </i>
    <i>
      <x v="1196"/>
    </i>
    <i>
      <x v="1198"/>
    </i>
    <i>
      <x v="1213"/>
    </i>
    <i>
      <x v="1215"/>
    </i>
    <i>
      <x v="1217"/>
    </i>
    <i>
      <x v="1220"/>
    </i>
    <i>
      <x v="1224"/>
    </i>
    <i>
      <x v="1228"/>
    </i>
    <i>
      <x v="1230"/>
    </i>
    <i>
      <x v="1231"/>
    </i>
    <i>
      <x v="1233"/>
    </i>
    <i>
      <x v="1234"/>
    </i>
    <i>
      <x v="1235"/>
    </i>
    <i>
      <x v="1236"/>
    </i>
    <i>
      <x v="1237"/>
    </i>
    <i>
      <x v="1240"/>
    </i>
    <i>
      <x v="1244"/>
    </i>
    <i>
      <x v="1245"/>
    </i>
    <i>
      <x v="1246"/>
    </i>
    <i>
      <x v="1248"/>
    </i>
    <i>
      <x v="1249"/>
    </i>
    <i>
      <x v="1251"/>
    </i>
    <i t="grand">
      <x/>
    </i>
  </rowItems>
  <colFields count="1">
    <field x="19"/>
  </colFields>
  <colItems count="12">
    <i>
      <x/>
    </i>
    <i>
      <x v="1"/>
    </i>
    <i>
      <x v="3"/>
    </i>
    <i>
      <x v="6"/>
    </i>
    <i>
      <x v="7"/>
    </i>
    <i>
      <x v="9"/>
    </i>
    <i>
      <x v="11"/>
    </i>
    <i>
      <x v="12"/>
    </i>
    <i>
      <x v="14"/>
    </i>
    <i>
      <x v="16"/>
    </i>
    <i>
      <x v="17"/>
    </i>
    <i t="grand">
      <x/>
    </i>
  </colItems>
  <pageFields count="3">
    <pageField fld="15" hier="-1"/>
    <pageField fld="11" hier="-1"/>
    <pageField fld="14" hier="-1"/>
  </pageFields>
  <dataFields count="1">
    <dataField name="Suma de Importe" fld="5" baseField="19" baseItem="0" numFmtId="4"/>
  </dataFields>
  <formats count="1358">
    <format dxfId="3009">
      <pivotArea type="all" dataOnly="0" outline="0" fieldPosition="0"/>
    </format>
    <format dxfId="3008">
      <pivotArea outline="0" collapsedLevelsAreSubtotals="1" fieldPosition="0"/>
    </format>
    <format dxfId="3007">
      <pivotArea type="origin" dataOnly="0" labelOnly="1" outline="0" fieldPosition="0"/>
    </format>
    <format dxfId="3006">
      <pivotArea field="19" type="button" dataOnly="0" labelOnly="1" outline="0" axis="axisCol" fieldPosition="0"/>
    </format>
    <format dxfId="3005">
      <pivotArea type="topRight" dataOnly="0" labelOnly="1" outline="0" fieldPosition="0"/>
    </format>
    <format dxfId="3004">
      <pivotArea field="6" type="button" dataOnly="0" labelOnly="1" outline="0" axis="axisRow" fieldPosition="0"/>
    </format>
    <format dxfId="3003">
      <pivotArea dataOnly="0" labelOnly="1" fieldPosition="0">
        <references count="1">
          <reference field="6" count="50">
            <x v="4"/>
            <x v="6"/>
            <x v="10"/>
            <x v="15"/>
            <x v="19"/>
            <x v="20"/>
            <x v="21"/>
            <x v="26"/>
            <x v="27"/>
            <x v="29"/>
            <x v="38"/>
            <x v="40"/>
            <x v="42"/>
            <x v="44"/>
            <x v="51"/>
            <x v="52"/>
            <x v="53"/>
            <x v="56"/>
            <x v="62"/>
            <x v="63"/>
            <x v="64"/>
            <x v="65"/>
            <x v="67"/>
            <x v="72"/>
            <x v="75"/>
            <x v="79"/>
            <x v="80"/>
            <x v="94"/>
            <x v="104"/>
            <x v="105"/>
            <x v="106"/>
            <x v="109"/>
            <x v="110"/>
            <x v="116"/>
            <x v="118"/>
            <x v="120"/>
            <x v="121"/>
            <x v="123"/>
            <x v="128"/>
            <x v="129"/>
            <x v="130"/>
            <x v="132"/>
            <x v="142"/>
            <x v="144"/>
            <x v="152"/>
            <x v="153"/>
            <x v="156"/>
            <x v="157"/>
            <x v="158"/>
            <x v="160"/>
          </reference>
        </references>
      </pivotArea>
    </format>
    <format dxfId="3002">
      <pivotArea dataOnly="0" labelOnly="1" fieldPosition="0">
        <references count="1">
          <reference field="6" count="50">
            <x v="161"/>
            <x v="166"/>
            <x v="167"/>
            <x v="180"/>
            <x v="186"/>
            <x v="188"/>
            <x v="189"/>
            <x v="191"/>
            <x v="192"/>
            <x v="193"/>
            <x v="196"/>
            <x v="197"/>
            <x v="201"/>
            <x v="208"/>
            <x v="209"/>
            <x v="210"/>
            <x v="211"/>
            <x v="215"/>
            <x v="216"/>
            <x v="221"/>
            <x v="223"/>
            <x v="225"/>
            <x v="230"/>
            <x v="231"/>
            <x v="233"/>
            <x v="234"/>
            <x v="236"/>
            <x v="237"/>
            <x v="238"/>
            <x v="244"/>
            <x v="253"/>
            <x v="255"/>
            <x v="262"/>
            <x v="265"/>
            <x v="268"/>
            <x v="270"/>
            <x v="274"/>
            <x v="276"/>
            <x v="278"/>
            <x v="279"/>
            <x v="282"/>
            <x v="286"/>
            <x v="287"/>
            <x v="289"/>
            <x v="304"/>
            <x v="305"/>
            <x v="306"/>
            <x v="307"/>
            <x v="310"/>
            <x v="313"/>
          </reference>
        </references>
      </pivotArea>
    </format>
    <format dxfId="3001">
      <pivotArea dataOnly="0" labelOnly="1" fieldPosition="0">
        <references count="1">
          <reference field="6" count="50">
            <x v="322"/>
            <x v="323"/>
            <x v="324"/>
            <x v="325"/>
            <x v="327"/>
            <x v="331"/>
            <x v="333"/>
            <x v="337"/>
            <x v="339"/>
            <x v="341"/>
            <x v="343"/>
            <x v="348"/>
            <x v="349"/>
            <x v="350"/>
            <x v="351"/>
            <x v="355"/>
            <x v="357"/>
            <x v="360"/>
            <x v="361"/>
            <x v="364"/>
            <x v="368"/>
            <x v="370"/>
            <x v="372"/>
            <x v="375"/>
            <x v="376"/>
            <x v="377"/>
            <x v="378"/>
            <x v="380"/>
            <x v="381"/>
            <x v="383"/>
            <x v="384"/>
            <x v="389"/>
            <x v="390"/>
            <x v="393"/>
            <x v="394"/>
            <x v="395"/>
            <x v="397"/>
            <x v="400"/>
            <x v="412"/>
            <x v="413"/>
            <x v="414"/>
            <x v="417"/>
            <x v="419"/>
            <x v="421"/>
            <x v="423"/>
            <x v="424"/>
            <x v="425"/>
            <x v="430"/>
            <x v="436"/>
            <x v="438"/>
          </reference>
        </references>
      </pivotArea>
    </format>
    <format dxfId="3000">
      <pivotArea dataOnly="0" labelOnly="1" fieldPosition="0">
        <references count="1">
          <reference field="6" count="50">
            <x v="440"/>
            <x v="443"/>
            <x v="444"/>
            <x v="446"/>
            <x v="448"/>
            <x v="450"/>
            <x v="455"/>
            <x v="457"/>
            <x v="461"/>
            <x v="462"/>
            <x v="466"/>
            <x v="468"/>
            <x v="471"/>
            <x v="472"/>
            <x v="477"/>
            <x v="480"/>
            <x v="482"/>
            <x v="483"/>
            <x v="493"/>
            <x v="496"/>
            <x v="499"/>
            <x v="500"/>
            <x v="505"/>
            <x v="506"/>
            <x v="507"/>
            <x v="508"/>
            <x v="510"/>
            <x v="511"/>
            <x v="516"/>
            <x v="517"/>
            <x v="518"/>
            <x v="519"/>
            <x v="523"/>
            <x v="526"/>
            <x v="530"/>
            <x v="535"/>
            <x v="536"/>
            <x v="541"/>
            <x v="544"/>
            <x v="545"/>
            <x v="546"/>
            <x v="547"/>
            <x v="548"/>
            <x v="550"/>
            <x v="557"/>
            <x v="558"/>
            <x v="561"/>
            <x v="562"/>
            <x v="563"/>
            <x v="565"/>
          </reference>
        </references>
      </pivotArea>
    </format>
    <format dxfId="2999">
      <pivotArea dataOnly="0" labelOnly="1" fieldPosition="0">
        <references count="1">
          <reference field="6" count="50">
            <x v="566"/>
            <x v="573"/>
            <x v="576"/>
            <x v="580"/>
            <x v="584"/>
            <x v="590"/>
            <x v="593"/>
            <x v="596"/>
            <x v="609"/>
            <x v="614"/>
            <x v="618"/>
            <x v="620"/>
            <x v="621"/>
            <x v="631"/>
            <x v="632"/>
            <x v="639"/>
            <x v="647"/>
            <x v="651"/>
            <x v="657"/>
            <x v="664"/>
            <x v="669"/>
            <x v="670"/>
            <x v="671"/>
            <x v="673"/>
            <x v="675"/>
            <x v="677"/>
            <x v="679"/>
            <x v="693"/>
            <x v="695"/>
            <x v="697"/>
            <x v="702"/>
            <x v="703"/>
            <x v="710"/>
            <x v="714"/>
            <x v="718"/>
            <x v="719"/>
            <x v="720"/>
            <x v="728"/>
            <x v="736"/>
            <x v="737"/>
            <x v="739"/>
            <x v="756"/>
            <x v="759"/>
            <x v="762"/>
            <x v="772"/>
            <x v="773"/>
            <x v="780"/>
            <x v="785"/>
            <x v="792"/>
            <x v="794"/>
          </reference>
        </references>
      </pivotArea>
    </format>
    <format dxfId="2998">
      <pivotArea dataOnly="0" labelOnly="1" fieldPosition="0">
        <references count="1">
          <reference field="6" count="50">
            <x v="795"/>
            <x v="796"/>
            <x v="801"/>
            <x v="802"/>
            <x v="803"/>
            <x v="806"/>
            <x v="808"/>
            <x v="812"/>
            <x v="820"/>
            <x v="828"/>
            <x v="833"/>
            <x v="837"/>
            <x v="843"/>
            <x v="852"/>
            <x v="855"/>
            <x v="863"/>
            <x v="864"/>
            <x v="865"/>
            <x v="879"/>
            <x v="884"/>
            <x v="886"/>
            <x v="888"/>
            <x v="896"/>
            <x v="903"/>
            <x v="907"/>
            <x v="910"/>
            <x v="911"/>
            <x v="913"/>
            <x v="916"/>
            <x v="918"/>
            <x v="923"/>
            <x v="928"/>
            <x v="930"/>
            <x v="932"/>
            <x v="939"/>
            <x v="942"/>
            <x v="944"/>
            <x v="945"/>
            <x v="950"/>
            <x v="954"/>
            <x v="956"/>
            <x v="959"/>
            <x v="962"/>
            <x v="965"/>
            <x v="975"/>
            <x v="978"/>
            <x v="983"/>
            <x v="991"/>
            <x v="993"/>
            <x v="995"/>
          </reference>
        </references>
      </pivotArea>
    </format>
    <format dxfId="2997">
      <pivotArea dataOnly="0" labelOnly="1" fieldPosition="0">
        <references count="1">
          <reference field="6" count="50">
            <x v="998"/>
            <x v="1005"/>
            <x v="1010"/>
            <x v="1012"/>
            <x v="1013"/>
            <x v="1014"/>
            <x v="1015"/>
            <x v="1016"/>
            <x v="1020"/>
            <x v="1033"/>
            <x v="1039"/>
            <x v="1041"/>
            <x v="1042"/>
            <x v="1043"/>
            <x v="1045"/>
            <x v="1050"/>
            <x v="1051"/>
            <x v="1054"/>
            <x v="1055"/>
            <x v="1059"/>
            <x v="1063"/>
            <x v="1070"/>
            <x v="1073"/>
            <x v="1076"/>
            <x v="1077"/>
            <x v="1078"/>
            <x v="1080"/>
            <x v="1083"/>
            <x v="1085"/>
            <x v="1093"/>
            <x v="1103"/>
            <x v="1106"/>
            <x v="1107"/>
            <x v="1108"/>
            <x v="1109"/>
            <x v="1112"/>
            <x v="1114"/>
            <x v="1115"/>
            <x v="1122"/>
            <x v="1135"/>
            <x v="1136"/>
            <x v="1137"/>
            <x v="1144"/>
            <x v="1148"/>
            <x v="1150"/>
            <x v="1152"/>
            <x v="1160"/>
            <x v="1165"/>
            <x v="1166"/>
            <x v="1167"/>
          </reference>
        </references>
      </pivotArea>
    </format>
    <format dxfId="2996">
      <pivotArea dataOnly="0" labelOnly="1" fieldPosition="0">
        <references count="1">
          <reference field="6" count="23">
            <x v="1171"/>
            <x v="1173"/>
            <x v="1179"/>
            <x v="1181"/>
            <x v="1182"/>
            <x v="1188"/>
            <x v="1197"/>
            <x v="1199"/>
            <x v="1214"/>
            <x v="1217"/>
            <x v="1219"/>
            <x v="1221"/>
            <x v="1222"/>
            <x v="1226"/>
            <x v="1227"/>
            <x v="1236"/>
            <x v="1239"/>
            <x v="1242"/>
            <x v="1244"/>
            <x v="1246"/>
            <x v="1248"/>
            <x v="1249"/>
            <x v="1250"/>
          </reference>
        </references>
      </pivotArea>
    </format>
    <format dxfId="2995">
      <pivotArea dataOnly="0" labelOnly="1" grandRow="1" outline="0" fieldPosition="0"/>
    </format>
    <format dxfId="2994">
      <pivotArea dataOnly="0" labelOnly="1" fieldPosition="0">
        <references count="1">
          <reference field="19" count="0"/>
        </references>
      </pivotArea>
    </format>
    <format dxfId="2993">
      <pivotArea dataOnly="0" labelOnly="1" grandCol="1" outline="0" fieldPosition="0"/>
    </format>
    <format dxfId="2992">
      <pivotArea type="all" dataOnly="0" outline="0" fieldPosition="0"/>
    </format>
    <format dxfId="2991">
      <pivotArea outline="0" collapsedLevelsAreSubtotals="1" fieldPosition="0"/>
    </format>
    <format dxfId="2990">
      <pivotArea type="origin" dataOnly="0" labelOnly="1" outline="0" fieldPosition="0"/>
    </format>
    <format dxfId="2989">
      <pivotArea field="19" type="button" dataOnly="0" labelOnly="1" outline="0" axis="axisCol" fieldPosition="0"/>
    </format>
    <format dxfId="2988">
      <pivotArea type="topRight" dataOnly="0" labelOnly="1" outline="0" fieldPosition="0"/>
    </format>
    <format dxfId="2987">
      <pivotArea field="6" type="button" dataOnly="0" labelOnly="1" outline="0" axis="axisRow" fieldPosition="0"/>
    </format>
    <format dxfId="2986">
      <pivotArea dataOnly="0" labelOnly="1" fieldPosition="0">
        <references count="1">
          <reference field="6" count="50">
            <x v="4"/>
            <x v="6"/>
            <x v="10"/>
            <x v="15"/>
            <x v="19"/>
            <x v="20"/>
            <x v="21"/>
            <x v="26"/>
            <x v="27"/>
            <x v="29"/>
            <x v="38"/>
            <x v="40"/>
            <x v="42"/>
            <x v="44"/>
            <x v="51"/>
            <x v="52"/>
            <x v="53"/>
            <x v="56"/>
            <x v="62"/>
            <x v="63"/>
            <x v="64"/>
            <x v="65"/>
            <x v="67"/>
            <x v="72"/>
            <x v="75"/>
            <x v="79"/>
            <x v="80"/>
            <x v="94"/>
            <x v="104"/>
            <x v="105"/>
            <x v="106"/>
            <x v="109"/>
            <x v="110"/>
            <x v="116"/>
            <x v="118"/>
            <x v="120"/>
            <x v="121"/>
            <x v="123"/>
            <x v="128"/>
            <x v="129"/>
            <x v="130"/>
            <x v="132"/>
            <x v="142"/>
            <x v="144"/>
            <x v="152"/>
            <x v="153"/>
            <x v="156"/>
            <x v="157"/>
            <x v="158"/>
            <x v="160"/>
          </reference>
        </references>
      </pivotArea>
    </format>
    <format dxfId="2985">
      <pivotArea dataOnly="0" labelOnly="1" fieldPosition="0">
        <references count="1">
          <reference field="6" count="50">
            <x v="161"/>
            <x v="166"/>
            <x v="167"/>
            <x v="180"/>
            <x v="186"/>
            <x v="188"/>
            <x v="189"/>
            <x v="191"/>
            <x v="192"/>
            <x v="193"/>
            <x v="196"/>
            <x v="197"/>
            <x v="201"/>
            <x v="208"/>
            <x v="209"/>
            <x v="210"/>
            <x v="211"/>
            <x v="215"/>
            <x v="216"/>
            <x v="221"/>
            <x v="223"/>
            <x v="225"/>
            <x v="230"/>
            <x v="231"/>
            <x v="233"/>
            <x v="234"/>
            <x v="236"/>
            <x v="237"/>
            <x v="238"/>
            <x v="244"/>
            <x v="253"/>
            <x v="255"/>
            <x v="262"/>
            <x v="265"/>
            <x v="268"/>
            <x v="270"/>
            <x v="274"/>
            <x v="276"/>
            <x v="278"/>
            <x v="279"/>
            <x v="282"/>
            <x v="286"/>
            <x v="287"/>
            <x v="289"/>
            <x v="304"/>
            <x v="305"/>
            <x v="306"/>
            <x v="307"/>
            <x v="310"/>
            <x v="313"/>
          </reference>
        </references>
      </pivotArea>
    </format>
    <format dxfId="2984">
      <pivotArea dataOnly="0" labelOnly="1" fieldPosition="0">
        <references count="1">
          <reference field="6" count="50">
            <x v="322"/>
            <x v="323"/>
            <x v="324"/>
            <x v="325"/>
            <x v="327"/>
            <x v="331"/>
            <x v="333"/>
            <x v="337"/>
            <x v="339"/>
            <x v="341"/>
            <x v="343"/>
            <x v="348"/>
            <x v="349"/>
            <x v="350"/>
            <x v="351"/>
            <x v="355"/>
            <x v="357"/>
            <x v="360"/>
            <x v="361"/>
            <x v="364"/>
            <x v="368"/>
            <x v="370"/>
            <x v="372"/>
            <x v="375"/>
            <x v="376"/>
            <x v="377"/>
            <x v="378"/>
            <x v="380"/>
            <x v="381"/>
            <x v="383"/>
            <x v="384"/>
            <x v="389"/>
            <x v="390"/>
            <x v="393"/>
            <x v="394"/>
            <x v="395"/>
            <x v="397"/>
            <x v="400"/>
            <x v="412"/>
            <x v="413"/>
            <x v="414"/>
            <x v="417"/>
            <x v="419"/>
            <x v="421"/>
            <x v="423"/>
            <x v="424"/>
            <x v="425"/>
            <x v="430"/>
            <x v="436"/>
            <x v="438"/>
          </reference>
        </references>
      </pivotArea>
    </format>
    <format dxfId="2983">
      <pivotArea dataOnly="0" labelOnly="1" fieldPosition="0">
        <references count="1">
          <reference field="6" count="50">
            <x v="440"/>
            <x v="443"/>
            <x v="444"/>
            <x v="446"/>
            <x v="448"/>
            <x v="450"/>
            <x v="455"/>
            <x v="457"/>
            <x v="461"/>
            <x v="462"/>
            <x v="466"/>
            <x v="468"/>
            <x v="471"/>
            <x v="472"/>
            <x v="477"/>
            <x v="480"/>
            <x v="482"/>
            <x v="483"/>
            <x v="493"/>
            <x v="496"/>
            <x v="499"/>
            <x v="500"/>
            <x v="505"/>
            <x v="506"/>
            <x v="507"/>
            <x v="508"/>
            <x v="510"/>
            <x v="511"/>
            <x v="516"/>
            <x v="517"/>
            <x v="518"/>
            <x v="519"/>
            <x v="523"/>
            <x v="526"/>
            <x v="530"/>
            <x v="535"/>
            <x v="536"/>
            <x v="541"/>
            <x v="544"/>
            <x v="545"/>
            <x v="546"/>
            <x v="547"/>
            <x v="548"/>
            <x v="550"/>
            <x v="557"/>
            <x v="558"/>
            <x v="561"/>
            <x v="562"/>
            <x v="563"/>
            <x v="565"/>
          </reference>
        </references>
      </pivotArea>
    </format>
    <format dxfId="2982">
      <pivotArea dataOnly="0" labelOnly="1" fieldPosition="0">
        <references count="1">
          <reference field="6" count="50">
            <x v="566"/>
            <x v="573"/>
            <x v="576"/>
            <x v="580"/>
            <x v="584"/>
            <x v="590"/>
            <x v="593"/>
            <x v="596"/>
            <x v="609"/>
            <x v="614"/>
            <x v="618"/>
            <x v="620"/>
            <x v="621"/>
            <x v="631"/>
            <x v="632"/>
            <x v="639"/>
            <x v="647"/>
            <x v="651"/>
            <x v="657"/>
            <x v="664"/>
            <x v="669"/>
            <x v="670"/>
            <x v="671"/>
            <x v="673"/>
            <x v="675"/>
            <x v="677"/>
            <x v="679"/>
            <x v="693"/>
            <x v="695"/>
            <x v="697"/>
            <x v="702"/>
            <x v="703"/>
            <x v="710"/>
            <x v="714"/>
            <x v="718"/>
            <x v="719"/>
            <x v="720"/>
            <x v="728"/>
            <x v="736"/>
            <x v="737"/>
            <x v="739"/>
            <x v="756"/>
            <x v="759"/>
            <x v="762"/>
            <x v="772"/>
            <x v="773"/>
            <x v="780"/>
            <x v="785"/>
            <x v="792"/>
            <x v="794"/>
          </reference>
        </references>
      </pivotArea>
    </format>
    <format dxfId="2981">
      <pivotArea dataOnly="0" labelOnly="1" fieldPosition="0">
        <references count="1">
          <reference field="6" count="50">
            <x v="795"/>
            <x v="796"/>
            <x v="801"/>
            <x v="802"/>
            <x v="803"/>
            <x v="806"/>
            <x v="808"/>
            <x v="812"/>
            <x v="820"/>
            <x v="828"/>
            <x v="833"/>
            <x v="837"/>
            <x v="843"/>
            <x v="852"/>
            <x v="855"/>
            <x v="863"/>
            <x v="864"/>
            <x v="865"/>
            <x v="879"/>
            <x v="884"/>
            <x v="886"/>
            <x v="888"/>
            <x v="896"/>
            <x v="903"/>
            <x v="907"/>
            <x v="910"/>
            <x v="911"/>
            <x v="913"/>
            <x v="916"/>
            <x v="918"/>
            <x v="923"/>
            <x v="928"/>
            <x v="930"/>
            <x v="932"/>
            <x v="939"/>
            <x v="942"/>
            <x v="944"/>
            <x v="945"/>
            <x v="950"/>
            <x v="954"/>
            <x v="956"/>
            <x v="959"/>
            <x v="962"/>
            <x v="965"/>
            <x v="975"/>
            <x v="978"/>
            <x v="983"/>
            <x v="991"/>
            <x v="993"/>
            <x v="995"/>
          </reference>
        </references>
      </pivotArea>
    </format>
    <format dxfId="2980">
      <pivotArea dataOnly="0" labelOnly="1" fieldPosition="0">
        <references count="1">
          <reference field="6" count="50">
            <x v="998"/>
            <x v="1005"/>
            <x v="1010"/>
            <x v="1012"/>
            <x v="1013"/>
            <x v="1014"/>
            <x v="1015"/>
            <x v="1016"/>
            <x v="1020"/>
            <x v="1033"/>
            <x v="1039"/>
            <x v="1041"/>
            <x v="1042"/>
            <x v="1043"/>
            <x v="1045"/>
            <x v="1050"/>
            <x v="1051"/>
            <x v="1054"/>
            <x v="1055"/>
            <x v="1059"/>
            <x v="1063"/>
            <x v="1070"/>
            <x v="1073"/>
            <x v="1076"/>
            <x v="1077"/>
            <x v="1078"/>
            <x v="1080"/>
            <x v="1083"/>
            <x v="1085"/>
            <x v="1093"/>
            <x v="1103"/>
            <x v="1106"/>
            <x v="1107"/>
            <x v="1108"/>
            <x v="1109"/>
            <x v="1112"/>
            <x v="1114"/>
            <x v="1115"/>
            <x v="1122"/>
            <x v="1135"/>
            <x v="1136"/>
            <x v="1137"/>
            <x v="1144"/>
            <x v="1148"/>
            <x v="1150"/>
            <x v="1152"/>
            <x v="1160"/>
            <x v="1165"/>
            <x v="1166"/>
            <x v="1167"/>
          </reference>
        </references>
      </pivotArea>
    </format>
    <format dxfId="2979">
      <pivotArea dataOnly="0" labelOnly="1" fieldPosition="0">
        <references count="1">
          <reference field="6" count="23">
            <x v="1171"/>
            <x v="1173"/>
            <x v="1179"/>
            <x v="1181"/>
            <x v="1182"/>
            <x v="1188"/>
            <x v="1197"/>
            <x v="1199"/>
            <x v="1214"/>
            <x v="1217"/>
            <x v="1219"/>
            <x v="1221"/>
            <x v="1222"/>
            <x v="1226"/>
            <x v="1227"/>
            <x v="1236"/>
            <x v="1239"/>
            <x v="1242"/>
            <x v="1244"/>
            <x v="1246"/>
            <x v="1248"/>
            <x v="1249"/>
            <x v="1250"/>
          </reference>
        </references>
      </pivotArea>
    </format>
    <format dxfId="2978">
      <pivotArea dataOnly="0" labelOnly="1" grandRow="1" outline="0" fieldPosition="0"/>
    </format>
    <format dxfId="2977">
      <pivotArea dataOnly="0" labelOnly="1" fieldPosition="0">
        <references count="1">
          <reference field="19" count="0"/>
        </references>
      </pivotArea>
    </format>
    <format dxfId="2976">
      <pivotArea dataOnly="0" labelOnly="1" grandCol="1" outline="0" fieldPosition="0"/>
    </format>
    <format dxfId="2975">
      <pivotArea type="all" dataOnly="0" outline="0" fieldPosition="0"/>
    </format>
    <format dxfId="2974">
      <pivotArea outline="0" collapsedLevelsAreSubtotals="1" fieldPosition="0"/>
    </format>
    <format dxfId="2973">
      <pivotArea type="origin" dataOnly="0" labelOnly="1" outline="0" fieldPosition="0"/>
    </format>
    <format dxfId="2972">
      <pivotArea field="19" type="button" dataOnly="0" labelOnly="1" outline="0" axis="axisCol" fieldPosition="0"/>
    </format>
    <format dxfId="2971">
      <pivotArea type="topRight" dataOnly="0" labelOnly="1" outline="0" fieldPosition="0"/>
    </format>
    <format dxfId="2970">
      <pivotArea field="6" type="button" dataOnly="0" labelOnly="1" outline="0" axis="axisRow" fieldPosition="0"/>
    </format>
    <format dxfId="2969">
      <pivotArea dataOnly="0" labelOnly="1" fieldPosition="0">
        <references count="1">
          <reference field="6" count="50">
            <x v="4"/>
            <x v="6"/>
            <x v="10"/>
            <x v="15"/>
            <x v="19"/>
            <x v="20"/>
            <x v="21"/>
            <x v="26"/>
            <x v="27"/>
            <x v="29"/>
            <x v="38"/>
            <x v="40"/>
            <x v="42"/>
            <x v="44"/>
            <x v="51"/>
            <x v="52"/>
            <x v="53"/>
            <x v="56"/>
            <x v="62"/>
            <x v="63"/>
            <x v="64"/>
            <x v="65"/>
            <x v="67"/>
            <x v="72"/>
            <x v="75"/>
            <x v="79"/>
            <x v="80"/>
            <x v="94"/>
            <x v="104"/>
            <x v="105"/>
            <x v="106"/>
            <x v="109"/>
            <x v="110"/>
            <x v="116"/>
            <x v="118"/>
            <x v="120"/>
            <x v="121"/>
            <x v="123"/>
            <x v="128"/>
            <x v="129"/>
            <x v="130"/>
            <x v="132"/>
            <x v="142"/>
            <x v="144"/>
            <x v="152"/>
            <x v="153"/>
            <x v="156"/>
            <x v="157"/>
            <x v="158"/>
            <x v="160"/>
          </reference>
        </references>
      </pivotArea>
    </format>
    <format dxfId="2968">
      <pivotArea dataOnly="0" labelOnly="1" fieldPosition="0">
        <references count="1">
          <reference field="6" count="50">
            <x v="161"/>
            <x v="166"/>
            <x v="167"/>
            <x v="180"/>
            <x v="186"/>
            <x v="188"/>
            <x v="189"/>
            <x v="191"/>
            <x v="192"/>
            <x v="193"/>
            <x v="196"/>
            <x v="197"/>
            <x v="201"/>
            <x v="208"/>
            <x v="209"/>
            <x v="210"/>
            <x v="211"/>
            <x v="215"/>
            <x v="216"/>
            <x v="221"/>
            <x v="223"/>
            <x v="225"/>
            <x v="230"/>
            <x v="231"/>
            <x v="233"/>
            <x v="234"/>
            <x v="236"/>
            <x v="237"/>
            <x v="238"/>
            <x v="244"/>
            <x v="253"/>
            <x v="255"/>
            <x v="262"/>
            <x v="265"/>
            <x v="268"/>
            <x v="270"/>
            <x v="274"/>
            <x v="276"/>
            <x v="278"/>
            <x v="279"/>
            <x v="282"/>
            <x v="286"/>
            <x v="287"/>
            <x v="289"/>
            <x v="304"/>
            <x v="305"/>
            <x v="306"/>
            <x v="307"/>
            <x v="310"/>
            <x v="313"/>
          </reference>
        </references>
      </pivotArea>
    </format>
    <format dxfId="2967">
      <pivotArea dataOnly="0" labelOnly="1" fieldPosition="0">
        <references count="1">
          <reference field="6" count="50">
            <x v="322"/>
            <x v="323"/>
            <x v="324"/>
            <x v="325"/>
            <x v="327"/>
            <x v="331"/>
            <x v="333"/>
            <x v="337"/>
            <x v="339"/>
            <x v="341"/>
            <x v="343"/>
            <x v="348"/>
            <x v="349"/>
            <x v="350"/>
            <x v="351"/>
            <x v="355"/>
            <x v="357"/>
            <x v="360"/>
            <x v="361"/>
            <x v="364"/>
            <x v="368"/>
            <x v="370"/>
            <x v="372"/>
            <x v="375"/>
            <x v="376"/>
            <x v="377"/>
            <x v="378"/>
            <x v="380"/>
            <x v="381"/>
            <x v="383"/>
            <x v="384"/>
            <x v="389"/>
            <x v="390"/>
            <x v="393"/>
            <x v="394"/>
            <x v="395"/>
            <x v="397"/>
            <x v="400"/>
            <x v="412"/>
            <x v="413"/>
            <x v="414"/>
            <x v="417"/>
            <x v="419"/>
            <x v="421"/>
            <x v="423"/>
            <x v="424"/>
            <x v="425"/>
            <x v="430"/>
            <x v="436"/>
            <x v="438"/>
          </reference>
        </references>
      </pivotArea>
    </format>
    <format dxfId="2966">
      <pivotArea dataOnly="0" labelOnly="1" fieldPosition="0">
        <references count="1">
          <reference field="6" count="50">
            <x v="440"/>
            <x v="443"/>
            <x v="444"/>
            <x v="446"/>
            <x v="448"/>
            <x v="450"/>
            <x v="455"/>
            <x v="457"/>
            <x v="461"/>
            <x v="462"/>
            <x v="466"/>
            <x v="468"/>
            <x v="471"/>
            <x v="472"/>
            <x v="477"/>
            <x v="480"/>
            <x v="482"/>
            <x v="483"/>
            <x v="493"/>
            <x v="496"/>
            <x v="499"/>
            <x v="500"/>
            <x v="505"/>
            <x v="506"/>
            <x v="507"/>
            <x v="508"/>
            <x v="510"/>
            <x v="511"/>
            <x v="516"/>
            <x v="517"/>
            <x v="518"/>
            <x v="519"/>
            <x v="523"/>
            <x v="526"/>
            <x v="530"/>
            <x v="535"/>
            <x v="536"/>
            <x v="541"/>
            <x v="544"/>
            <x v="545"/>
            <x v="546"/>
            <x v="547"/>
            <x v="548"/>
            <x v="550"/>
            <x v="557"/>
            <x v="558"/>
            <x v="561"/>
            <x v="562"/>
            <x v="563"/>
            <x v="565"/>
          </reference>
        </references>
      </pivotArea>
    </format>
    <format dxfId="2965">
      <pivotArea dataOnly="0" labelOnly="1" fieldPosition="0">
        <references count="1">
          <reference field="6" count="50">
            <x v="566"/>
            <x v="573"/>
            <x v="576"/>
            <x v="580"/>
            <x v="584"/>
            <x v="590"/>
            <x v="593"/>
            <x v="596"/>
            <x v="609"/>
            <x v="614"/>
            <x v="618"/>
            <x v="620"/>
            <x v="621"/>
            <x v="631"/>
            <x v="632"/>
            <x v="639"/>
            <x v="647"/>
            <x v="651"/>
            <x v="657"/>
            <x v="664"/>
            <x v="669"/>
            <x v="670"/>
            <x v="671"/>
            <x v="673"/>
            <x v="675"/>
            <x v="677"/>
            <x v="679"/>
            <x v="693"/>
            <x v="695"/>
            <x v="697"/>
            <x v="702"/>
            <x v="703"/>
            <x v="710"/>
            <x v="714"/>
            <x v="718"/>
            <x v="719"/>
            <x v="720"/>
            <x v="728"/>
            <x v="736"/>
            <x v="737"/>
            <x v="739"/>
            <x v="756"/>
            <x v="759"/>
            <x v="762"/>
            <x v="772"/>
            <x v="773"/>
            <x v="780"/>
            <x v="785"/>
            <x v="792"/>
            <x v="794"/>
          </reference>
        </references>
      </pivotArea>
    </format>
    <format dxfId="2964">
      <pivotArea dataOnly="0" labelOnly="1" fieldPosition="0">
        <references count="1">
          <reference field="6" count="50">
            <x v="795"/>
            <x v="796"/>
            <x v="801"/>
            <x v="802"/>
            <x v="803"/>
            <x v="806"/>
            <x v="808"/>
            <x v="812"/>
            <x v="820"/>
            <x v="828"/>
            <x v="833"/>
            <x v="837"/>
            <x v="843"/>
            <x v="852"/>
            <x v="855"/>
            <x v="863"/>
            <x v="864"/>
            <x v="865"/>
            <x v="879"/>
            <x v="884"/>
            <x v="886"/>
            <x v="888"/>
            <x v="896"/>
            <x v="903"/>
            <x v="907"/>
            <x v="910"/>
            <x v="911"/>
            <x v="913"/>
            <x v="916"/>
            <x v="918"/>
            <x v="923"/>
            <x v="928"/>
            <x v="930"/>
            <x v="932"/>
            <x v="939"/>
            <x v="942"/>
            <x v="944"/>
            <x v="945"/>
            <x v="950"/>
            <x v="954"/>
            <x v="956"/>
            <x v="959"/>
            <x v="962"/>
            <x v="965"/>
            <x v="975"/>
            <x v="978"/>
            <x v="983"/>
            <x v="991"/>
            <x v="993"/>
            <x v="995"/>
          </reference>
        </references>
      </pivotArea>
    </format>
    <format dxfId="2963">
      <pivotArea dataOnly="0" labelOnly="1" fieldPosition="0">
        <references count="1">
          <reference field="6" count="50">
            <x v="998"/>
            <x v="1005"/>
            <x v="1010"/>
            <x v="1012"/>
            <x v="1013"/>
            <x v="1014"/>
            <x v="1015"/>
            <x v="1016"/>
            <x v="1020"/>
            <x v="1033"/>
            <x v="1039"/>
            <x v="1041"/>
            <x v="1042"/>
            <x v="1043"/>
            <x v="1045"/>
            <x v="1050"/>
            <x v="1051"/>
            <x v="1054"/>
            <x v="1055"/>
            <x v="1059"/>
            <x v="1063"/>
            <x v="1070"/>
            <x v="1073"/>
            <x v="1076"/>
            <x v="1077"/>
            <x v="1078"/>
            <x v="1080"/>
            <x v="1083"/>
            <x v="1085"/>
            <x v="1093"/>
            <x v="1103"/>
            <x v="1106"/>
            <x v="1107"/>
            <x v="1108"/>
            <x v="1109"/>
            <x v="1112"/>
            <x v="1114"/>
            <x v="1115"/>
            <x v="1122"/>
            <x v="1135"/>
            <x v="1136"/>
            <x v="1137"/>
            <x v="1144"/>
            <x v="1148"/>
            <x v="1150"/>
            <x v="1152"/>
            <x v="1160"/>
            <x v="1165"/>
            <x v="1166"/>
            <x v="1167"/>
          </reference>
        </references>
      </pivotArea>
    </format>
    <format dxfId="2962">
      <pivotArea dataOnly="0" labelOnly="1" fieldPosition="0">
        <references count="1">
          <reference field="6" count="23">
            <x v="1171"/>
            <x v="1173"/>
            <x v="1179"/>
            <x v="1181"/>
            <x v="1182"/>
            <x v="1188"/>
            <x v="1197"/>
            <x v="1199"/>
            <x v="1214"/>
            <x v="1217"/>
            <x v="1219"/>
            <x v="1221"/>
            <x v="1222"/>
            <x v="1226"/>
            <x v="1227"/>
            <x v="1236"/>
            <x v="1239"/>
            <x v="1242"/>
            <x v="1244"/>
            <x v="1246"/>
            <x v="1248"/>
            <x v="1249"/>
            <x v="1250"/>
          </reference>
        </references>
      </pivotArea>
    </format>
    <format dxfId="2961">
      <pivotArea dataOnly="0" labelOnly="1" grandRow="1" outline="0" fieldPosition="0"/>
    </format>
    <format dxfId="2960">
      <pivotArea dataOnly="0" labelOnly="1" fieldPosition="0">
        <references count="1">
          <reference field="19" count="0"/>
        </references>
      </pivotArea>
    </format>
    <format dxfId="2959">
      <pivotArea dataOnly="0" labelOnly="1" grandCol="1" outline="0" fieldPosition="0"/>
    </format>
    <format dxfId="2958">
      <pivotArea type="all" dataOnly="0" outline="0" fieldPosition="0"/>
    </format>
    <format dxfId="2957">
      <pivotArea outline="0" collapsedLevelsAreSubtotals="1" fieldPosition="0"/>
    </format>
    <format dxfId="2956">
      <pivotArea type="origin" dataOnly="0" labelOnly="1" outline="0" fieldPosition="0"/>
    </format>
    <format dxfId="2955">
      <pivotArea field="19" type="button" dataOnly="0" labelOnly="1" outline="0" axis="axisCol" fieldPosition="0"/>
    </format>
    <format dxfId="2954">
      <pivotArea type="topRight" dataOnly="0" labelOnly="1" outline="0" fieldPosition="0"/>
    </format>
    <format dxfId="2953">
      <pivotArea field="6" type="button" dataOnly="0" labelOnly="1" outline="0" axis="axisRow" fieldPosition="0"/>
    </format>
    <format dxfId="2952">
      <pivotArea dataOnly="0" labelOnly="1" fieldPosition="0">
        <references count="1">
          <reference field="6" count="50">
            <x v="4"/>
            <x v="6"/>
            <x v="10"/>
            <x v="15"/>
            <x v="19"/>
            <x v="20"/>
            <x v="21"/>
            <x v="26"/>
            <x v="27"/>
            <x v="29"/>
            <x v="38"/>
            <x v="40"/>
            <x v="42"/>
            <x v="44"/>
            <x v="51"/>
            <x v="52"/>
            <x v="53"/>
            <x v="56"/>
            <x v="62"/>
            <x v="63"/>
            <x v="64"/>
            <x v="65"/>
            <x v="67"/>
            <x v="72"/>
            <x v="75"/>
            <x v="79"/>
            <x v="80"/>
            <x v="94"/>
            <x v="104"/>
            <x v="105"/>
            <x v="106"/>
            <x v="109"/>
            <x v="110"/>
            <x v="116"/>
            <x v="118"/>
            <x v="120"/>
            <x v="121"/>
            <x v="123"/>
            <x v="128"/>
            <x v="129"/>
            <x v="130"/>
            <x v="132"/>
            <x v="142"/>
            <x v="144"/>
            <x v="152"/>
            <x v="153"/>
            <x v="156"/>
            <x v="157"/>
            <x v="158"/>
            <x v="160"/>
          </reference>
        </references>
      </pivotArea>
    </format>
    <format dxfId="2951">
      <pivotArea dataOnly="0" labelOnly="1" fieldPosition="0">
        <references count="1">
          <reference field="6" count="50">
            <x v="161"/>
            <x v="166"/>
            <x v="167"/>
            <x v="180"/>
            <x v="186"/>
            <x v="188"/>
            <x v="189"/>
            <x v="191"/>
            <x v="192"/>
            <x v="193"/>
            <x v="196"/>
            <x v="197"/>
            <x v="201"/>
            <x v="208"/>
            <x v="209"/>
            <x v="210"/>
            <x v="211"/>
            <x v="215"/>
            <x v="216"/>
            <x v="221"/>
            <x v="223"/>
            <x v="225"/>
            <x v="230"/>
            <x v="231"/>
            <x v="233"/>
            <x v="234"/>
            <x v="236"/>
            <x v="237"/>
            <x v="238"/>
            <x v="244"/>
            <x v="253"/>
            <x v="255"/>
            <x v="262"/>
            <x v="265"/>
            <x v="268"/>
            <x v="270"/>
            <x v="274"/>
            <x v="276"/>
            <x v="278"/>
            <x v="279"/>
            <x v="282"/>
            <x v="286"/>
            <x v="287"/>
            <x v="289"/>
            <x v="304"/>
            <x v="305"/>
            <x v="306"/>
            <x v="307"/>
            <x v="310"/>
            <x v="313"/>
          </reference>
        </references>
      </pivotArea>
    </format>
    <format dxfId="2950">
      <pivotArea dataOnly="0" labelOnly="1" fieldPosition="0">
        <references count="1">
          <reference field="6" count="50">
            <x v="322"/>
            <x v="323"/>
            <x v="324"/>
            <x v="325"/>
            <x v="327"/>
            <x v="331"/>
            <x v="333"/>
            <x v="337"/>
            <x v="339"/>
            <x v="341"/>
            <x v="343"/>
            <x v="348"/>
            <x v="349"/>
            <x v="350"/>
            <x v="351"/>
            <x v="355"/>
            <x v="357"/>
            <x v="360"/>
            <x v="361"/>
            <x v="364"/>
            <x v="368"/>
            <x v="370"/>
            <x v="372"/>
            <x v="375"/>
            <x v="376"/>
            <x v="377"/>
            <x v="378"/>
            <x v="380"/>
            <x v="381"/>
            <x v="383"/>
            <x v="384"/>
            <x v="389"/>
            <x v="390"/>
            <x v="393"/>
            <x v="394"/>
            <x v="395"/>
            <x v="397"/>
            <x v="400"/>
            <x v="412"/>
            <x v="413"/>
            <x v="414"/>
            <x v="417"/>
            <x v="419"/>
            <x v="421"/>
            <x v="423"/>
            <x v="424"/>
            <x v="425"/>
            <x v="430"/>
            <x v="436"/>
            <x v="438"/>
          </reference>
        </references>
      </pivotArea>
    </format>
    <format dxfId="2949">
      <pivotArea dataOnly="0" labelOnly="1" fieldPosition="0">
        <references count="1">
          <reference field="6" count="50">
            <x v="440"/>
            <x v="443"/>
            <x v="444"/>
            <x v="446"/>
            <x v="448"/>
            <x v="450"/>
            <x v="455"/>
            <x v="457"/>
            <x v="461"/>
            <x v="462"/>
            <x v="466"/>
            <x v="468"/>
            <x v="471"/>
            <x v="472"/>
            <x v="477"/>
            <x v="480"/>
            <x v="482"/>
            <x v="483"/>
            <x v="493"/>
            <x v="496"/>
            <x v="499"/>
            <x v="500"/>
            <x v="505"/>
            <x v="506"/>
            <x v="507"/>
            <x v="508"/>
            <x v="510"/>
            <x v="511"/>
            <x v="516"/>
            <x v="517"/>
            <x v="518"/>
            <x v="519"/>
            <x v="523"/>
            <x v="526"/>
            <x v="530"/>
            <x v="535"/>
            <x v="536"/>
            <x v="541"/>
            <x v="544"/>
            <x v="545"/>
            <x v="546"/>
            <x v="547"/>
            <x v="548"/>
            <x v="550"/>
            <x v="557"/>
            <x v="558"/>
            <x v="561"/>
            <x v="562"/>
            <x v="563"/>
            <x v="565"/>
          </reference>
        </references>
      </pivotArea>
    </format>
    <format dxfId="2948">
      <pivotArea dataOnly="0" labelOnly="1" fieldPosition="0">
        <references count="1">
          <reference field="6" count="50">
            <x v="566"/>
            <x v="573"/>
            <x v="576"/>
            <x v="580"/>
            <x v="584"/>
            <x v="590"/>
            <x v="593"/>
            <x v="596"/>
            <x v="609"/>
            <x v="614"/>
            <x v="618"/>
            <x v="620"/>
            <x v="621"/>
            <x v="631"/>
            <x v="632"/>
            <x v="639"/>
            <x v="647"/>
            <x v="651"/>
            <x v="657"/>
            <x v="664"/>
            <x v="669"/>
            <x v="670"/>
            <x v="671"/>
            <x v="673"/>
            <x v="675"/>
            <x v="677"/>
            <x v="679"/>
            <x v="693"/>
            <x v="695"/>
            <x v="697"/>
            <x v="702"/>
            <x v="703"/>
            <x v="710"/>
            <x v="714"/>
            <x v="718"/>
            <x v="719"/>
            <x v="720"/>
            <x v="728"/>
            <x v="736"/>
            <x v="737"/>
            <x v="739"/>
            <x v="756"/>
            <x v="759"/>
            <x v="762"/>
            <x v="772"/>
            <x v="773"/>
            <x v="780"/>
            <x v="785"/>
            <x v="792"/>
            <x v="794"/>
          </reference>
        </references>
      </pivotArea>
    </format>
    <format dxfId="2947">
      <pivotArea dataOnly="0" labelOnly="1" fieldPosition="0">
        <references count="1">
          <reference field="6" count="50">
            <x v="795"/>
            <x v="796"/>
            <x v="801"/>
            <x v="802"/>
            <x v="803"/>
            <x v="806"/>
            <x v="808"/>
            <x v="812"/>
            <x v="820"/>
            <x v="828"/>
            <x v="833"/>
            <x v="837"/>
            <x v="843"/>
            <x v="852"/>
            <x v="855"/>
            <x v="863"/>
            <x v="864"/>
            <x v="865"/>
            <x v="879"/>
            <x v="884"/>
            <x v="886"/>
            <x v="888"/>
            <x v="896"/>
            <x v="903"/>
            <x v="907"/>
            <x v="910"/>
            <x v="911"/>
            <x v="913"/>
            <x v="916"/>
            <x v="918"/>
            <x v="923"/>
            <x v="928"/>
            <x v="930"/>
            <x v="932"/>
            <x v="939"/>
            <x v="942"/>
            <x v="944"/>
            <x v="945"/>
            <x v="950"/>
            <x v="954"/>
            <x v="956"/>
            <x v="959"/>
            <x v="962"/>
            <x v="965"/>
            <x v="975"/>
            <x v="978"/>
            <x v="983"/>
            <x v="991"/>
            <x v="993"/>
            <x v="995"/>
          </reference>
        </references>
      </pivotArea>
    </format>
    <format dxfId="2946">
      <pivotArea dataOnly="0" labelOnly="1" fieldPosition="0">
        <references count="1">
          <reference field="6" count="50">
            <x v="998"/>
            <x v="1005"/>
            <x v="1010"/>
            <x v="1012"/>
            <x v="1013"/>
            <x v="1014"/>
            <x v="1015"/>
            <x v="1016"/>
            <x v="1020"/>
            <x v="1033"/>
            <x v="1039"/>
            <x v="1041"/>
            <x v="1042"/>
            <x v="1043"/>
            <x v="1045"/>
            <x v="1050"/>
            <x v="1051"/>
            <x v="1054"/>
            <x v="1055"/>
            <x v="1059"/>
            <x v="1063"/>
            <x v="1070"/>
            <x v="1073"/>
            <x v="1076"/>
            <x v="1077"/>
            <x v="1078"/>
            <x v="1080"/>
            <x v="1083"/>
            <x v="1085"/>
            <x v="1093"/>
            <x v="1103"/>
            <x v="1106"/>
            <x v="1107"/>
            <x v="1108"/>
            <x v="1109"/>
            <x v="1112"/>
            <x v="1114"/>
            <x v="1115"/>
            <x v="1122"/>
            <x v="1135"/>
            <x v="1136"/>
            <x v="1137"/>
            <x v="1144"/>
            <x v="1148"/>
            <x v="1150"/>
            <x v="1152"/>
            <x v="1160"/>
            <x v="1165"/>
            <x v="1166"/>
            <x v="1167"/>
          </reference>
        </references>
      </pivotArea>
    </format>
    <format dxfId="2945">
      <pivotArea dataOnly="0" labelOnly="1" fieldPosition="0">
        <references count="1">
          <reference field="6" count="23">
            <x v="1171"/>
            <x v="1173"/>
            <x v="1179"/>
            <x v="1181"/>
            <x v="1182"/>
            <x v="1188"/>
            <x v="1197"/>
            <x v="1199"/>
            <x v="1214"/>
            <x v="1217"/>
            <x v="1219"/>
            <x v="1221"/>
            <x v="1222"/>
            <x v="1226"/>
            <x v="1227"/>
            <x v="1236"/>
            <x v="1239"/>
            <x v="1242"/>
            <x v="1244"/>
            <x v="1246"/>
            <x v="1248"/>
            <x v="1249"/>
            <x v="1250"/>
          </reference>
        </references>
      </pivotArea>
    </format>
    <format dxfId="2944">
      <pivotArea dataOnly="0" labelOnly="1" grandRow="1" outline="0" fieldPosition="0"/>
    </format>
    <format dxfId="2943">
      <pivotArea dataOnly="0" labelOnly="1" fieldPosition="0">
        <references count="1">
          <reference field="19" count="0"/>
        </references>
      </pivotArea>
    </format>
    <format dxfId="2942">
      <pivotArea dataOnly="0" labelOnly="1" grandCol="1" outline="0" fieldPosition="0"/>
    </format>
    <format dxfId="2941">
      <pivotArea field="6" type="button" dataOnly="0" labelOnly="1" outline="0" axis="axisRow" fieldPosition="0"/>
    </format>
    <format dxfId="2940">
      <pivotArea dataOnly="0" labelOnly="1" fieldPosition="0">
        <references count="1">
          <reference field="19" count="0"/>
        </references>
      </pivotArea>
    </format>
    <format dxfId="2939">
      <pivotArea dataOnly="0" labelOnly="1" grandCol="1" outline="0" fieldPosition="0"/>
    </format>
    <format dxfId="2938">
      <pivotArea outline="0" collapsedLevelsAreSubtotals="1" fieldPosition="0"/>
    </format>
    <format dxfId="2937">
      <pivotArea field="6" type="button" dataOnly="0" labelOnly="1" outline="0" axis="axisRow" fieldPosition="0"/>
    </format>
    <format dxfId="2936">
      <pivotArea dataOnly="0" labelOnly="1" fieldPosition="0">
        <references count="1">
          <reference field="6" count="50">
            <x v="4"/>
            <x v="6"/>
            <x v="10"/>
            <x v="15"/>
            <x v="19"/>
            <x v="20"/>
            <x v="21"/>
            <x v="26"/>
            <x v="27"/>
            <x v="29"/>
            <x v="38"/>
            <x v="40"/>
            <x v="42"/>
            <x v="44"/>
            <x v="51"/>
            <x v="52"/>
            <x v="53"/>
            <x v="56"/>
            <x v="62"/>
            <x v="63"/>
            <x v="64"/>
            <x v="65"/>
            <x v="67"/>
            <x v="72"/>
            <x v="75"/>
            <x v="79"/>
            <x v="80"/>
            <x v="94"/>
            <x v="104"/>
            <x v="105"/>
            <x v="106"/>
            <x v="109"/>
            <x v="110"/>
            <x v="116"/>
            <x v="118"/>
            <x v="120"/>
            <x v="121"/>
            <x v="123"/>
            <x v="128"/>
            <x v="129"/>
            <x v="130"/>
            <x v="132"/>
            <x v="142"/>
            <x v="144"/>
            <x v="152"/>
            <x v="153"/>
            <x v="156"/>
            <x v="157"/>
            <x v="158"/>
            <x v="160"/>
          </reference>
        </references>
      </pivotArea>
    </format>
    <format dxfId="2935">
      <pivotArea dataOnly="0" labelOnly="1" fieldPosition="0">
        <references count="1">
          <reference field="6" count="50">
            <x v="161"/>
            <x v="166"/>
            <x v="167"/>
            <x v="180"/>
            <x v="186"/>
            <x v="188"/>
            <x v="189"/>
            <x v="191"/>
            <x v="192"/>
            <x v="193"/>
            <x v="196"/>
            <x v="197"/>
            <x v="201"/>
            <x v="208"/>
            <x v="209"/>
            <x v="210"/>
            <x v="211"/>
            <x v="215"/>
            <x v="216"/>
            <x v="221"/>
            <x v="223"/>
            <x v="225"/>
            <x v="230"/>
            <x v="231"/>
            <x v="233"/>
            <x v="234"/>
            <x v="236"/>
            <x v="237"/>
            <x v="238"/>
            <x v="244"/>
            <x v="253"/>
            <x v="255"/>
            <x v="262"/>
            <x v="265"/>
            <x v="268"/>
            <x v="270"/>
            <x v="274"/>
            <x v="276"/>
            <x v="278"/>
            <x v="279"/>
            <x v="282"/>
            <x v="286"/>
            <x v="287"/>
            <x v="289"/>
            <x v="304"/>
            <x v="305"/>
            <x v="306"/>
            <x v="307"/>
            <x v="310"/>
            <x v="313"/>
          </reference>
        </references>
      </pivotArea>
    </format>
    <format dxfId="2934">
      <pivotArea dataOnly="0" labelOnly="1" fieldPosition="0">
        <references count="1">
          <reference field="6" count="50">
            <x v="322"/>
            <x v="323"/>
            <x v="324"/>
            <x v="325"/>
            <x v="327"/>
            <x v="331"/>
            <x v="333"/>
            <x v="337"/>
            <x v="339"/>
            <x v="341"/>
            <x v="343"/>
            <x v="348"/>
            <x v="349"/>
            <x v="350"/>
            <x v="351"/>
            <x v="355"/>
            <x v="357"/>
            <x v="360"/>
            <x v="361"/>
            <x v="364"/>
            <x v="368"/>
            <x v="370"/>
            <x v="372"/>
            <x v="375"/>
            <x v="376"/>
            <x v="377"/>
            <x v="378"/>
            <x v="380"/>
            <x v="381"/>
            <x v="383"/>
            <x v="384"/>
            <x v="389"/>
            <x v="390"/>
            <x v="393"/>
            <x v="394"/>
            <x v="395"/>
            <x v="397"/>
            <x v="400"/>
            <x v="412"/>
            <x v="413"/>
            <x v="414"/>
            <x v="417"/>
            <x v="419"/>
            <x v="421"/>
            <x v="423"/>
            <x v="424"/>
            <x v="425"/>
            <x v="430"/>
            <x v="436"/>
            <x v="438"/>
          </reference>
        </references>
      </pivotArea>
    </format>
    <format dxfId="2933">
      <pivotArea dataOnly="0" labelOnly="1" fieldPosition="0">
        <references count="1">
          <reference field="6" count="50">
            <x v="440"/>
            <x v="443"/>
            <x v="444"/>
            <x v="446"/>
            <x v="448"/>
            <x v="450"/>
            <x v="455"/>
            <x v="457"/>
            <x v="461"/>
            <x v="462"/>
            <x v="466"/>
            <x v="468"/>
            <x v="471"/>
            <x v="472"/>
            <x v="477"/>
            <x v="480"/>
            <x v="482"/>
            <x v="483"/>
            <x v="493"/>
            <x v="496"/>
            <x v="499"/>
            <x v="500"/>
            <x v="505"/>
            <x v="506"/>
            <x v="507"/>
            <x v="508"/>
            <x v="510"/>
            <x v="511"/>
            <x v="516"/>
            <x v="517"/>
            <x v="518"/>
            <x v="519"/>
            <x v="523"/>
            <x v="526"/>
            <x v="530"/>
            <x v="535"/>
            <x v="536"/>
            <x v="541"/>
            <x v="544"/>
            <x v="545"/>
            <x v="546"/>
            <x v="547"/>
            <x v="548"/>
            <x v="550"/>
            <x v="557"/>
            <x v="558"/>
            <x v="561"/>
            <x v="562"/>
            <x v="563"/>
            <x v="565"/>
          </reference>
        </references>
      </pivotArea>
    </format>
    <format dxfId="2932">
      <pivotArea dataOnly="0" labelOnly="1" fieldPosition="0">
        <references count="1">
          <reference field="6" count="50">
            <x v="566"/>
            <x v="573"/>
            <x v="576"/>
            <x v="580"/>
            <x v="584"/>
            <x v="590"/>
            <x v="593"/>
            <x v="596"/>
            <x v="609"/>
            <x v="614"/>
            <x v="618"/>
            <x v="620"/>
            <x v="621"/>
            <x v="631"/>
            <x v="632"/>
            <x v="639"/>
            <x v="647"/>
            <x v="651"/>
            <x v="657"/>
            <x v="664"/>
            <x v="669"/>
            <x v="670"/>
            <x v="671"/>
            <x v="673"/>
            <x v="675"/>
            <x v="677"/>
            <x v="679"/>
            <x v="693"/>
            <x v="695"/>
            <x v="697"/>
            <x v="702"/>
            <x v="703"/>
            <x v="710"/>
            <x v="714"/>
            <x v="718"/>
            <x v="719"/>
            <x v="720"/>
            <x v="728"/>
            <x v="736"/>
            <x v="737"/>
            <x v="739"/>
            <x v="756"/>
            <x v="759"/>
            <x v="762"/>
            <x v="772"/>
            <x v="773"/>
            <x v="780"/>
            <x v="785"/>
            <x v="792"/>
            <x v="794"/>
          </reference>
        </references>
      </pivotArea>
    </format>
    <format dxfId="2931">
      <pivotArea dataOnly="0" labelOnly="1" fieldPosition="0">
        <references count="1">
          <reference field="6" count="50">
            <x v="795"/>
            <x v="796"/>
            <x v="801"/>
            <x v="802"/>
            <x v="803"/>
            <x v="806"/>
            <x v="808"/>
            <x v="812"/>
            <x v="820"/>
            <x v="828"/>
            <x v="833"/>
            <x v="837"/>
            <x v="843"/>
            <x v="852"/>
            <x v="855"/>
            <x v="863"/>
            <x v="864"/>
            <x v="865"/>
            <x v="879"/>
            <x v="884"/>
            <x v="886"/>
            <x v="888"/>
            <x v="896"/>
            <x v="903"/>
            <x v="907"/>
            <x v="910"/>
            <x v="911"/>
            <x v="913"/>
            <x v="916"/>
            <x v="918"/>
            <x v="923"/>
            <x v="928"/>
            <x v="930"/>
            <x v="932"/>
            <x v="939"/>
            <x v="942"/>
            <x v="944"/>
            <x v="945"/>
            <x v="950"/>
            <x v="954"/>
            <x v="956"/>
            <x v="959"/>
            <x v="962"/>
            <x v="965"/>
            <x v="975"/>
            <x v="978"/>
            <x v="983"/>
            <x v="991"/>
            <x v="993"/>
            <x v="995"/>
          </reference>
        </references>
      </pivotArea>
    </format>
    <format dxfId="2930">
      <pivotArea dataOnly="0" labelOnly="1" fieldPosition="0">
        <references count="1">
          <reference field="6" count="50">
            <x v="998"/>
            <x v="1005"/>
            <x v="1010"/>
            <x v="1012"/>
            <x v="1013"/>
            <x v="1014"/>
            <x v="1015"/>
            <x v="1016"/>
            <x v="1020"/>
            <x v="1033"/>
            <x v="1039"/>
            <x v="1041"/>
            <x v="1042"/>
            <x v="1043"/>
            <x v="1045"/>
            <x v="1050"/>
            <x v="1051"/>
            <x v="1054"/>
            <x v="1055"/>
            <x v="1059"/>
            <x v="1063"/>
            <x v="1070"/>
            <x v="1073"/>
            <x v="1076"/>
            <x v="1077"/>
            <x v="1078"/>
            <x v="1080"/>
            <x v="1083"/>
            <x v="1085"/>
            <x v="1093"/>
            <x v="1103"/>
            <x v="1106"/>
            <x v="1107"/>
            <x v="1108"/>
            <x v="1109"/>
            <x v="1112"/>
            <x v="1114"/>
            <x v="1115"/>
            <x v="1122"/>
            <x v="1135"/>
            <x v="1136"/>
            <x v="1137"/>
            <x v="1144"/>
            <x v="1148"/>
            <x v="1150"/>
            <x v="1152"/>
            <x v="1160"/>
            <x v="1165"/>
            <x v="1166"/>
            <x v="1167"/>
          </reference>
        </references>
      </pivotArea>
    </format>
    <format dxfId="2929">
      <pivotArea dataOnly="0" labelOnly="1" fieldPosition="0">
        <references count="1">
          <reference field="6" count="23">
            <x v="1171"/>
            <x v="1173"/>
            <x v="1179"/>
            <x v="1181"/>
            <x v="1182"/>
            <x v="1188"/>
            <x v="1197"/>
            <x v="1199"/>
            <x v="1214"/>
            <x v="1217"/>
            <x v="1219"/>
            <x v="1221"/>
            <x v="1222"/>
            <x v="1226"/>
            <x v="1227"/>
            <x v="1236"/>
            <x v="1239"/>
            <x v="1242"/>
            <x v="1244"/>
            <x v="1246"/>
            <x v="1248"/>
            <x v="1249"/>
            <x v="1250"/>
          </reference>
        </references>
      </pivotArea>
    </format>
    <format dxfId="2928">
      <pivotArea dataOnly="0" labelOnly="1" grandRow="1" outline="0" fieldPosition="0"/>
    </format>
    <format dxfId="2927">
      <pivotArea dataOnly="0" labelOnly="1" fieldPosition="0">
        <references count="1">
          <reference field="19" count="0"/>
        </references>
      </pivotArea>
    </format>
    <format dxfId="2926">
      <pivotArea dataOnly="0" labelOnly="1" grandCol="1" outline="0" fieldPosition="0"/>
    </format>
    <format dxfId="2925">
      <pivotArea collapsedLevelsAreSubtotals="1" fieldPosition="0">
        <references count="1">
          <reference field="6" count="406">
            <x v="15"/>
            <x v="20"/>
            <x v="24"/>
            <x v="27"/>
            <x v="29"/>
            <x v="35"/>
            <x v="38"/>
            <x v="40"/>
            <x v="41"/>
            <x v="42"/>
            <x v="47"/>
            <x v="52"/>
            <x v="56"/>
            <x v="58"/>
            <x v="62"/>
            <x v="64"/>
            <x v="67"/>
            <x v="68"/>
            <x v="73"/>
            <x v="74"/>
            <x v="76"/>
            <x v="80"/>
            <x v="82"/>
            <x v="86"/>
            <x v="93"/>
            <x v="95"/>
            <x v="99"/>
            <x v="100"/>
            <x v="102"/>
            <x v="106"/>
            <x v="111"/>
            <x v="119"/>
            <x v="120"/>
            <x v="124"/>
            <x v="125"/>
            <x v="126"/>
            <x v="128"/>
            <x v="134"/>
            <x v="138"/>
            <x v="141"/>
            <x v="145"/>
            <x v="146"/>
            <x v="147"/>
            <x v="150"/>
            <x v="158"/>
            <x v="160"/>
            <x v="163"/>
            <x v="166"/>
            <x v="167"/>
            <x v="170"/>
            <x v="173"/>
            <x v="175"/>
            <x v="178"/>
            <x v="181"/>
            <x v="182"/>
            <x v="183"/>
            <x v="185"/>
            <x v="186"/>
            <x v="188"/>
            <x v="190"/>
            <x v="191"/>
            <x v="196"/>
            <x v="198"/>
            <x v="199"/>
            <x v="201"/>
            <x v="204"/>
            <x v="209"/>
            <x v="211"/>
            <x v="213"/>
            <x v="215"/>
            <x v="217"/>
            <x v="222"/>
            <x v="227"/>
            <x v="228"/>
            <x v="233"/>
            <x v="235"/>
            <x v="238"/>
            <x v="241"/>
            <x v="247"/>
            <x v="252"/>
            <x v="253"/>
            <x v="257"/>
            <x v="260"/>
            <x v="263"/>
            <x v="265"/>
            <x v="267"/>
            <x v="270"/>
            <x v="272"/>
            <x v="273"/>
            <x v="274"/>
            <x v="289"/>
            <x v="292"/>
            <x v="305"/>
            <x v="306"/>
            <x v="307"/>
            <x v="309"/>
            <x v="310"/>
            <x v="313"/>
            <x v="315"/>
            <x v="326"/>
            <x v="327"/>
            <x v="330"/>
            <x v="333"/>
            <x v="338"/>
            <x v="340"/>
            <x v="341"/>
            <x v="343"/>
            <x v="344"/>
            <x v="345"/>
            <x v="347"/>
            <x v="348"/>
            <x v="349"/>
            <x v="351"/>
            <x v="352"/>
            <x v="355"/>
            <x v="357"/>
            <x v="359"/>
            <x v="361"/>
            <x v="364"/>
            <x v="379"/>
            <x v="380"/>
            <x v="385"/>
            <x v="389"/>
            <x v="390"/>
            <x v="393"/>
            <x v="394"/>
            <x v="395"/>
            <x v="399"/>
            <x v="406"/>
            <x v="409"/>
            <x v="411"/>
            <x v="424"/>
            <x v="432"/>
            <x v="442"/>
            <x v="444"/>
            <x v="445"/>
            <x v="446"/>
            <x v="447"/>
            <x v="450"/>
            <x v="459"/>
            <x v="460"/>
            <x v="461"/>
            <x v="462"/>
            <x v="463"/>
            <x v="466"/>
            <x v="475"/>
            <x v="476"/>
            <x v="478"/>
            <x v="481"/>
            <x v="482"/>
            <x v="484"/>
            <x v="486"/>
            <x v="487"/>
            <x v="489"/>
            <x v="490"/>
            <x v="496"/>
            <x v="503"/>
            <x v="504"/>
            <x v="505"/>
            <x v="506"/>
            <x v="507"/>
            <x v="509"/>
            <x v="510"/>
            <x v="516"/>
            <x v="517"/>
            <x v="519"/>
            <x v="528"/>
            <x v="529"/>
            <x v="533"/>
            <x v="536"/>
            <x v="537"/>
            <x v="538"/>
            <x v="540"/>
            <x v="541"/>
            <x v="544"/>
            <x v="545"/>
            <x v="546"/>
            <x v="550"/>
            <x v="551"/>
            <x v="552"/>
            <x v="554"/>
            <x v="555"/>
            <x v="556"/>
            <x v="562"/>
            <x v="564"/>
            <x v="566"/>
            <x v="572"/>
            <x v="575"/>
            <x v="579"/>
            <x v="580"/>
            <x v="582"/>
            <x v="588"/>
            <x v="593"/>
            <x v="594"/>
            <x v="596"/>
            <x v="597"/>
            <x v="608"/>
            <x v="609"/>
            <x v="610"/>
            <x v="611"/>
            <x v="613"/>
            <x v="617"/>
            <x v="622"/>
            <x v="628"/>
            <x v="629"/>
            <x v="631"/>
            <x v="639"/>
            <x v="641"/>
            <x v="646"/>
            <x v="650"/>
            <x v="651"/>
            <x v="652"/>
            <x v="654"/>
            <x v="655"/>
            <x v="656"/>
            <x v="657"/>
            <x v="661"/>
            <x v="662"/>
            <x v="663"/>
            <x v="668"/>
            <x v="669"/>
            <x v="670"/>
            <x v="671"/>
            <x v="673"/>
            <x v="674"/>
            <x v="679"/>
            <x v="680"/>
            <x v="683"/>
            <x v="688"/>
            <x v="689"/>
            <x v="699"/>
            <x v="703"/>
            <x v="712"/>
            <x v="713"/>
            <x v="714"/>
            <x v="716"/>
            <x v="720"/>
            <x v="721"/>
            <x v="724"/>
            <x v="727"/>
            <x v="730"/>
            <x v="733"/>
            <x v="734"/>
            <x v="735"/>
            <x v="736"/>
            <x v="738"/>
            <x v="740"/>
            <x v="741"/>
            <x v="746"/>
            <x v="748"/>
            <x v="756"/>
            <x v="758"/>
            <x v="761"/>
            <x v="764"/>
            <x v="765"/>
            <x v="770"/>
            <x v="772"/>
            <x v="774"/>
            <x v="780"/>
            <x v="783"/>
            <x v="788"/>
            <x v="790"/>
            <x v="798"/>
            <x v="802"/>
            <x v="805"/>
            <x v="806"/>
            <x v="809"/>
            <x v="810"/>
            <x v="815"/>
            <x v="818"/>
            <x v="820"/>
            <x v="822"/>
            <x v="823"/>
            <x v="824"/>
            <x v="832"/>
            <x v="837"/>
            <x v="839"/>
            <x v="841"/>
            <x v="842"/>
            <x v="843"/>
            <x v="848"/>
            <x v="854"/>
            <x v="855"/>
            <x v="857"/>
            <x v="861"/>
            <x v="866"/>
            <x v="872"/>
            <x v="873"/>
            <x v="877"/>
            <x v="879"/>
            <x v="886"/>
            <x v="888"/>
            <x v="896"/>
            <x v="898"/>
            <x v="899"/>
            <x v="903"/>
            <x v="904"/>
            <x v="906"/>
            <x v="908"/>
            <x v="912"/>
            <x v="913"/>
            <x v="914"/>
            <x v="924"/>
            <x v="930"/>
            <x v="933"/>
            <x v="934"/>
            <x v="940"/>
            <x v="944"/>
            <x v="945"/>
            <x v="953"/>
            <x v="955"/>
            <x v="956"/>
            <x v="959"/>
            <x v="961"/>
            <x v="962"/>
            <x v="964"/>
            <x v="973"/>
            <x v="975"/>
            <x v="976"/>
            <x v="980"/>
            <x v="982"/>
            <x v="983"/>
            <x v="990"/>
            <x v="991"/>
            <x v="999"/>
            <x v="1002"/>
            <x v="1005"/>
            <x v="1012"/>
            <x v="1013"/>
            <x v="1015"/>
            <x v="1016"/>
            <x v="1017"/>
            <x v="1018"/>
            <x v="1024"/>
            <x v="1026"/>
            <x v="1033"/>
            <x v="1037"/>
            <x v="1041"/>
            <x v="1042"/>
            <x v="1045"/>
            <x v="1050"/>
            <x v="1051"/>
            <x v="1053"/>
            <x v="1055"/>
            <x v="1057"/>
            <x v="1062"/>
            <x v="1064"/>
            <x v="1067"/>
            <x v="1068"/>
            <x v="1071"/>
            <x v="1076"/>
            <x v="1077"/>
            <x v="1078"/>
            <x v="1080"/>
            <x v="1085"/>
            <x v="1087"/>
            <x v="1090"/>
            <x v="1094"/>
            <x v="1095"/>
            <x v="1096"/>
            <x v="1098"/>
            <x v="1102"/>
            <x v="1104"/>
            <x v="1114"/>
            <x v="1115"/>
            <x v="1116"/>
            <x v="1117"/>
            <x v="1119"/>
            <x v="1123"/>
            <x v="1128"/>
            <x v="1129"/>
            <x v="1135"/>
            <x v="1137"/>
            <x v="1138"/>
            <x v="1139"/>
            <x v="1143"/>
            <x v="1145"/>
            <x v="1147"/>
            <x v="1154"/>
            <x v="1162"/>
            <x v="1163"/>
            <x v="1169"/>
            <x v="1171"/>
            <x v="1177"/>
            <x v="1178"/>
            <x v="1179"/>
            <x v="1182"/>
            <x v="1183"/>
            <x v="1188"/>
            <x v="1189"/>
            <x v="1192"/>
            <x v="1194"/>
            <x v="1196"/>
            <x v="1198"/>
            <x v="1199"/>
            <x v="1215"/>
            <x v="1217"/>
            <x v="1224"/>
            <x v="1226"/>
            <x v="1229"/>
            <x v="1234"/>
            <x v="1235"/>
            <x v="1241"/>
            <x v="1244"/>
            <x v="1246"/>
            <x v="1248"/>
          </reference>
        </references>
      </pivotArea>
    </format>
    <format dxfId="2924">
      <pivotArea dataOnly="0" labelOnly="1" fieldPosition="0">
        <references count="1">
          <reference field="6" count="50">
            <x v="15"/>
            <x v="20"/>
            <x v="27"/>
            <x v="29"/>
            <x v="38"/>
            <x v="40"/>
            <x v="42"/>
            <x v="47"/>
            <x v="52"/>
            <x v="56"/>
            <x v="62"/>
            <x v="64"/>
            <x v="67"/>
            <x v="80"/>
            <x v="99"/>
            <x v="106"/>
            <x v="120"/>
            <x v="128"/>
            <x v="158"/>
            <x v="160"/>
            <x v="166"/>
            <x v="167"/>
            <x v="186"/>
            <x v="188"/>
            <x v="191"/>
            <x v="196"/>
            <x v="201"/>
            <x v="209"/>
            <x v="211"/>
            <x v="215"/>
            <x v="217"/>
            <x v="228"/>
            <x v="233"/>
            <x v="235"/>
            <x v="238"/>
            <x v="253"/>
            <x v="265"/>
            <x v="270"/>
            <x v="274"/>
            <x v="289"/>
            <x v="305"/>
            <x v="306"/>
            <x v="307"/>
            <x v="310"/>
            <x v="313"/>
            <x v="327"/>
            <x v="333"/>
            <x v="341"/>
            <x v="343"/>
            <x v="348"/>
          </reference>
        </references>
      </pivotArea>
    </format>
    <format dxfId="2923">
      <pivotArea dataOnly="0" labelOnly="1" fieldPosition="0">
        <references count="1">
          <reference field="6" count="50">
            <x v="349"/>
            <x v="351"/>
            <x v="355"/>
            <x v="357"/>
            <x v="361"/>
            <x v="364"/>
            <x v="380"/>
            <x v="389"/>
            <x v="390"/>
            <x v="393"/>
            <x v="394"/>
            <x v="395"/>
            <x v="411"/>
            <x v="424"/>
            <x v="444"/>
            <x v="446"/>
            <x v="450"/>
            <x v="461"/>
            <x v="462"/>
            <x v="466"/>
            <x v="476"/>
            <x v="478"/>
            <x v="482"/>
            <x v="496"/>
            <x v="503"/>
            <x v="505"/>
            <x v="506"/>
            <x v="507"/>
            <x v="510"/>
            <x v="516"/>
            <x v="517"/>
            <x v="519"/>
            <x v="536"/>
            <x v="541"/>
            <x v="544"/>
            <x v="545"/>
            <x v="546"/>
            <x v="550"/>
            <x v="562"/>
            <x v="566"/>
            <x v="580"/>
            <x v="582"/>
            <x v="588"/>
            <x v="593"/>
            <x v="596"/>
            <x v="609"/>
            <x v="613"/>
            <x v="631"/>
            <x v="639"/>
            <x v="651"/>
          </reference>
        </references>
      </pivotArea>
    </format>
    <format dxfId="2922">
      <pivotArea dataOnly="0" labelOnly="1" fieldPosition="0">
        <references count="1">
          <reference field="6" count="50">
            <x v="656"/>
            <x v="657"/>
            <x v="662"/>
            <x v="669"/>
            <x v="670"/>
            <x v="671"/>
            <x v="673"/>
            <x v="679"/>
            <x v="688"/>
            <x v="699"/>
            <x v="703"/>
            <x v="714"/>
            <x v="720"/>
            <x v="733"/>
            <x v="736"/>
            <x v="756"/>
            <x v="772"/>
            <x v="780"/>
            <x v="798"/>
            <x v="802"/>
            <x v="806"/>
            <x v="820"/>
            <x v="837"/>
            <x v="843"/>
            <x v="848"/>
            <x v="855"/>
            <x v="879"/>
            <x v="886"/>
            <x v="888"/>
            <x v="896"/>
            <x v="899"/>
            <x v="903"/>
            <x v="913"/>
            <x v="914"/>
            <x v="930"/>
            <x v="944"/>
            <x v="945"/>
            <x v="956"/>
            <x v="959"/>
            <x v="961"/>
            <x v="962"/>
            <x v="975"/>
            <x v="983"/>
            <x v="991"/>
            <x v="1005"/>
            <x v="1012"/>
            <x v="1013"/>
            <x v="1015"/>
            <x v="1016"/>
            <x v="1033"/>
          </reference>
        </references>
      </pivotArea>
    </format>
    <format dxfId="2921">
      <pivotArea dataOnly="0" labelOnly="1" fieldPosition="0">
        <references count="1">
          <reference field="6" count="50">
            <x v="134"/>
            <x v="182"/>
            <x v="204"/>
            <x v="345"/>
            <x v="385"/>
            <x v="463"/>
            <x v="486"/>
            <x v="509"/>
            <x v="540"/>
            <x v="594"/>
            <x v="628"/>
            <x v="661"/>
            <x v="734"/>
            <x v="824"/>
            <x v="934"/>
            <x v="953"/>
            <x v="1037"/>
            <x v="1041"/>
            <x v="1042"/>
            <x v="1045"/>
            <x v="1050"/>
            <x v="1051"/>
            <x v="1053"/>
            <x v="1055"/>
            <x v="1067"/>
            <x v="1076"/>
            <x v="1077"/>
            <x v="1078"/>
            <x v="1080"/>
            <x v="1085"/>
            <x v="1095"/>
            <x v="1114"/>
            <x v="1115"/>
            <x v="1135"/>
            <x v="1137"/>
            <x v="1138"/>
            <x v="1171"/>
            <x v="1179"/>
            <x v="1182"/>
            <x v="1188"/>
            <x v="1189"/>
            <x v="1192"/>
            <x v="1194"/>
            <x v="1199"/>
            <x v="1217"/>
            <x v="1226"/>
            <x v="1234"/>
            <x v="1244"/>
            <x v="1246"/>
            <x v="1248"/>
          </reference>
        </references>
      </pivotArea>
    </format>
    <format dxfId="2920">
      <pivotArea dataOnly="0" labelOnly="1" fieldPosition="0">
        <references count="1">
          <reference field="6" count="50">
            <x v="58"/>
            <x v="68"/>
            <x v="74"/>
            <x v="76"/>
            <x v="111"/>
            <x v="145"/>
            <x v="147"/>
            <x v="150"/>
            <x v="173"/>
            <x v="198"/>
            <x v="199"/>
            <x v="213"/>
            <x v="267"/>
            <x v="315"/>
            <x v="352"/>
            <x v="406"/>
            <x v="409"/>
            <x v="442"/>
            <x v="460"/>
            <x v="487"/>
            <x v="504"/>
            <x v="641"/>
            <x v="652"/>
            <x v="655"/>
            <x v="674"/>
            <x v="689"/>
            <x v="712"/>
            <x v="716"/>
            <x v="765"/>
            <x v="809"/>
            <x v="810"/>
            <x v="822"/>
            <x v="839"/>
            <x v="877"/>
            <x v="906"/>
            <x v="908"/>
            <x v="933"/>
            <x v="940"/>
            <x v="964"/>
            <x v="980"/>
            <x v="982"/>
            <x v="990"/>
            <x v="1064"/>
            <x v="1068"/>
            <x v="1098"/>
            <x v="1119"/>
            <x v="1154"/>
            <x v="1163"/>
            <x v="1215"/>
            <x v="1241"/>
          </reference>
        </references>
      </pivotArea>
    </format>
    <format dxfId="2919">
      <pivotArea dataOnly="0" labelOnly="1" fieldPosition="0">
        <references count="1">
          <reference field="6" count="50">
            <x v="82"/>
            <x v="86"/>
            <x v="93"/>
            <x v="95"/>
            <x v="100"/>
            <x v="126"/>
            <x v="146"/>
            <x v="181"/>
            <x v="190"/>
            <x v="247"/>
            <x v="257"/>
            <x v="263"/>
            <x v="273"/>
            <x v="309"/>
            <x v="347"/>
            <x v="359"/>
            <x v="379"/>
            <x v="399"/>
            <x v="432"/>
            <x v="445"/>
            <x v="459"/>
            <x v="475"/>
            <x v="481"/>
            <x v="484"/>
            <x v="489"/>
            <x v="529"/>
            <x v="537"/>
            <x v="556"/>
            <x v="617"/>
            <x v="646"/>
            <x v="668"/>
            <x v="730"/>
            <x v="738"/>
            <x v="758"/>
            <x v="761"/>
            <x v="805"/>
            <x v="823"/>
            <x v="832"/>
            <x v="904"/>
            <x v="976"/>
            <x v="999"/>
            <x v="1018"/>
            <x v="1087"/>
            <x v="1096"/>
            <x v="1117"/>
            <x v="1128"/>
            <x v="1139"/>
            <x v="1147"/>
            <x v="1178"/>
            <x v="1224"/>
          </reference>
        </references>
      </pivotArea>
    </format>
    <format dxfId="2918">
      <pivotArea dataOnly="0" labelOnly="1" fieldPosition="0">
        <references count="1">
          <reference field="6" count="50">
            <x v="24"/>
            <x v="35"/>
            <x v="41"/>
            <x v="73"/>
            <x v="119"/>
            <x v="124"/>
            <x v="163"/>
            <x v="170"/>
            <x v="227"/>
            <x v="241"/>
            <x v="252"/>
            <x v="260"/>
            <x v="292"/>
            <x v="326"/>
            <x v="338"/>
            <x v="344"/>
            <x v="447"/>
            <x v="552"/>
            <x v="555"/>
            <x v="564"/>
            <x v="597"/>
            <x v="610"/>
            <x v="622"/>
            <x v="654"/>
            <x v="663"/>
            <x v="680"/>
            <x v="683"/>
            <x v="713"/>
            <x v="721"/>
            <x v="735"/>
            <x v="740"/>
            <x v="764"/>
            <x v="770"/>
            <x v="774"/>
            <x v="788"/>
            <x v="815"/>
            <x v="861"/>
            <x v="872"/>
            <x v="873"/>
            <x v="912"/>
            <x v="1026"/>
            <x v="1071"/>
            <x v="1090"/>
            <x v="1102"/>
            <x v="1104"/>
            <x v="1123"/>
            <x v="1129"/>
            <x v="1145"/>
            <x v="1229"/>
            <x v="1235"/>
          </reference>
        </references>
      </pivotArea>
    </format>
    <format dxfId="2917">
      <pivotArea dataOnly="0" labelOnly="1" fieldPosition="0">
        <references count="1">
          <reference field="6" count="50">
            <x v="102"/>
            <x v="125"/>
            <x v="138"/>
            <x v="141"/>
            <x v="178"/>
            <x v="183"/>
            <x v="185"/>
            <x v="222"/>
            <x v="272"/>
            <x v="330"/>
            <x v="340"/>
            <x v="490"/>
            <x v="528"/>
            <x v="533"/>
            <x v="538"/>
            <x v="551"/>
            <x v="554"/>
            <x v="572"/>
            <x v="575"/>
            <x v="579"/>
            <x v="608"/>
            <x v="611"/>
            <x v="629"/>
            <x v="650"/>
            <x v="724"/>
            <x v="741"/>
            <x v="746"/>
            <x v="748"/>
            <x v="783"/>
            <x v="790"/>
            <x v="818"/>
            <x v="841"/>
            <x v="842"/>
            <x v="854"/>
            <x v="857"/>
            <x v="866"/>
            <x v="898"/>
            <x v="924"/>
            <x v="973"/>
            <x v="1002"/>
            <x v="1024"/>
            <x v="1057"/>
            <x v="1062"/>
            <x v="1094"/>
            <x v="1162"/>
            <x v="1169"/>
            <x v="1177"/>
            <x v="1183"/>
            <x v="1196"/>
            <x v="1198"/>
          </reference>
        </references>
      </pivotArea>
    </format>
    <format dxfId="2916">
      <pivotArea dataOnly="0" labelOnly="1" fieldPosition="0">
        <references count="1">
          <reference field="6" count="6">
            <x v="175"/>
            <x v="727"/>
            <x v="955"/>
            <x v="1017"/>
            <x v="1116"/>
            <x v="1143"/>
          </reference>
        </references>
      </pivotArea>
    </format>
    <format dxfId="2915">
      <pivotArea collapsedLevelsAreSubtotals="1" fieldPosition="0">
        <references count="1">
          <reference field="6" count="1">
            <x v="15"/>
          </reference>
        </references>
      </pivotArea>
    </format>
    <format dxfId="2914">
      <pivotArea dataOnly="0" labelOnly="1" fieldPosition="0">
        <references count="1">
          <reference field="6" count="1">
            <x v="15"/>
          </reference>
        </references>
      </pivotArea>
    </format>
    <format dxfId="2913">
      <pivotArea collapsedLevelsAreSubtotals="1" fieldPosition="0">
        <references count="1">
          <reference field="6" count="1">
            <x v="15"/>
          </reference>
        </references>
      </pivotArea>
    </format>
    <format dxfId="2912">
      <pivotArea collapsedLevelsAreSubtotals="1" fieldPosition="0">
        <references count="1">
          <reference field="6" count="1">
            <x v="20"/>
          </reference>
        </references>
      </pivotArea>
    </format>
    <format dxfId="2911">
      <pivotArea collapsedLevelsAreSubtotals="1" fieldPosition="0">
        <references count="1">
          <reference field="6" count="1">
            <x v="24"/>
          </reference>
        </references>
      </pivotArea>
    </format>
    <format dxfId="2910">
      <pivotArea collapsedLevelsAreSubtotals="1" fieldPosition="0">
        <references count="1">
          <reference field="6" count="1">
            <x v="27"/>
          </reference>
        </references>
      </pivotArea>
    </format>
    <format dxfId="2909">
      <pivotArea collapsedLevelsAreSubtotals="1" fieldPosition="0">
        <references count="1">
          <reference field="6" count="1">
            <x v="29"/>
          </reference>
        </references>
      </pivotArea>
    </format>
    <format dxfId="2908">
      <pivotArea collapsedLevelsAreSubtotals="1" fieldPosition="0">
        <references count="1">
          <reference field="6" count="1">
            <x v="35"/>
          </reference>
        </references>
      </pivotArea>
    </format>
    <format dxfId="2907">
      <pivotArea collapsedLevelsAreSubtotals="1" fieldPosition="0">
        <references count="1">
          <reference field="6" count="1">
            <x v="38"/>
          </reference>
        </references>
      </pivotArea>
    </format>
    <format dxfId="2906">
      <pivotArea collapsedLevelsAreSubtotals="1" fieldPosition="0">
        <references count="1">
          <reference field="6" count="1">
            <x v="40"/>
          </reference>
        </references>
      </pivotArea>
    </format>
    <format dxfId="2905">
      <pivotArea collapsedLevelsAreSubtotals="1" fieldPosition="0">
        <references count="1">
          <reference field="6" count="1">
            <x v="41"/>
          </reference>
        </references>
      </pivotArea>
    </format>
    <format dxfId="2904">
      <pivotArea collapsedLevelsAreSubtotals="1" fieldPosition="0">
        <references count="1">
          <reference field="6" count="1">
            <x v="42"/>
          </reference>
        </references>
      </pivotArea>
    </format>
    <format dxfId="2903">
      <pivotArea collapsedLevelsAreSubtotals="1" fieldPosition="0">
        <references count="1">
          <reference field="6" count="1">
            <x v="47"/>
          </reference>
        </references>
      </pivotArea>
    </format>
    <format dxfId="2902">
      <pivotArea collapsedLevelsAreSubtotals="1" fieldPosition="0">
        <references count="1">
          <reference field="6" count="1">
            <x v="52"/>
          </reference>
        </references>
      </pivotArea>
    </format>
    <format dxfId="2901">
      <pivotArea collapsedLevelsAreSubtotals="1" fieldPosition="0">
        <references count="1">
          <reference field="6" count="1">
            <x v="56"/>
          </reference>
        </references>
      </pivotArea>
    </format>
    <format dxfId="2900">
      <pivotArea collapsedLevelsAreSubtotals="1" fieldPosition="0">
        <references count="1">
          <reference field="6" count="1">
            <x v="58"/>
          </reference>
        </references>
      </pivotArea>
    </format>
    <format dxfId="2899">
      <pivotArea collapsedLevelsAreSubtotals="1" fieldPosition="0">
        <references count="1">
          <reference field="6" count="1">
            <x v="62"/>
          </reference>
        </references>
      </pivotArea>
    </format>
    <format dxfId="2898">
      <pivotArea collapsedLevelsAreSubtotals="1" fieldPosition="0">
        <references count="1">
          <reference field="6" count="1">
            <x v="64"/>
          </reference>
        </references>
      </pivotArea>
    </format>
    <format dxfId="2897">
      <pivotArea collapsedLevelsAreSubtotals="1" fieldPosition="0">
        <references count="1">
          <reference field="6" count="1">
            <x v="67"/>
          </reference>
        </references>
      </pivotArea>
    </format>
    <format dxfId="2896">
      <pivotArea collapsedLevelsAreSubtotals="1" fieldPosition="0">
        <references count="1">
          <reference field="6" count="1">
            <x v="68"/>
          </reference>
        </references>
      </pivotArea>
    </format>
    <format dxfId="2895">
      <pivotArea collapsedLevelsAreSubtotals="1" fieldPosition="0">
        <references count="1">
          <reference field="6" count="1">
            <x v="73"/>
          </reference>
        </references>
      </pivotArea>
    </format>
    <format dxfId="2894">
      <pivotArea collapsedLevelsAreSubtotals="1" fieldPosition="0">
        <references count="1">
          <reference field="6" count="1">
            <x v="74"/>
          </reference>
        </references>
      </pivotArea>
    </format>
    <format dxfId="2893">
      <pivotArea collapsedLevelsAreSubtotals="1" fieldPosition="0">
        <references count="1">
          <reference field="6" count="1">
            <x v="76"/>
          </reference>
        </references>
      </pivotArea>
    </format>
    <format dxfId="2892">
      <pivotArea collapsedLevelsAreSubtotals="1" fieldPosition="0">
        <references count="1">
          <reference field="6" count="1">
            <x v="80"/>
          </reference>
        </references>
      </pivotArea>
    </format>
    <format dxfId="2891">
      <pivotArea collapsedLevelsAreSubtotals="1" fieldPosition="0">
        <references count="1">
          <reference field="6" count="1">
            <x v="82"/>
          </reference>
        </references>
      </pivotArea>
    </format>
    <format dxfId="2890">
      <pivotArea collapsedLevelsAreSubtotals="1" fieldPosition="0">
        <references count="1">
          <reference field="6" count="1">
            <x v="86"/>
          </reference>
        </references>
      </pivotArea>
    </format>
    <format dxfId="2889">
      <pivotArea collapsedLevelsAreSubtotals="1" fieldPosition="0">
        <references count="1">
          <reference field="6" count="1">
            <x v="93"/>
          </reference>
        </references>
      </pivotArea>
    </format>
    <format dxfId="2888">
      <pivotArea collapsedLevelsAreSubtotals="1" fieldPosition="0">
        <references count="1">
          <reference field="6" count="1">
            <x v="95"/>
          </reference>
        </references>
      </pivotArea>
    </format>
    <format dxfId="2887">
      <pivotArea collapsedLevelsAreSubtotals="1" fieldPosition="0">
        <references count="1">
          <reference field="6" count="1">
            <x v="99"/>
          </reference>
        </references>
      </pivotArea>
    </format>
    <format dxfId="2886">
      <pivotArea collapsedLevelsAreSubtotals="1" fieldPosition="0">
        <references count="1">
          <reference field="6" count="1">
            <x v="100"/>
          </reference>
        </references>
      </pivotArea>
    </format>
    <format dxfId="2885">
      <pivotArea collapsedLevelsAreSubtotals="1" fieldPosition="0">
        <references count="1">
          <reference field="6" count="1">
            <x v="102"/>
          </reference>
        </references>
      </pivotArea>
    </format>
    <format dxfId="2884">
      <pivotArea collapsedLevelsAreSubtotals="1" fieldPosition="0">
        <references count="1">
          <reference field="6" count="1">
            <x v="106"/>
          </reference>
        </references>
      </pivotArea>
    </format>
    <format dxfId="2883">
      <pivotArea collapsedLevelsAreSubtotals="1" fieldPosition="0">
        <references count="1">
          <reference field="6" count="1">
            <x v="111"/>
          </reference>
        </references>
      </pivotArea>
    </format>
    <format dxfId="2882">
      <pivotArea collapsedLevelsAreSubtotals="1" fieldPosition="0">
        <references count="1">
          <reference field="6" count="1">
            <x v="119"/>
          </reference>
        </references>
      </pivotArea>
    </format>
    <format dxfId="2881">
      <pivotArea collapsedLevelsAreSubtotals="1" fieldPosition="0">
        <references count="1">
          <reference field="6" count="1">
            <x v="120"/>
          </reference>
        </references>
      </pivotArea>
    </format>
    <format dxfId="2880">
      <pivotArea collapsedLevelsAreSubtotals="1" fieldPosition="0">
        <references count="1">
          <reference field="6" count="1">
            <x v="124"/>
          </reference>
        </references>
      </pivotArea>
    </format>
    <format dxfId="2879">
      <pivotArea collapsedLevelsAreSubtotals="1" fieldPosition="0">
        <references count="1">
          <reference field="6" count="1">
            <x v="125"/>
          </reference>
        </references>
      </pivotArea>
    </format>
    <format dxfId="2878">
      <pivotArea collapsedLevelsAreSubtotals="1" fieldPosition="0">
        <references count="1">
          <reference field="6" count="1">
            <x v="126"/>
          </reference>
        </references>
      </pivotArea>
    </format>
    <format dxfId="2877">
      <pivotArea collapsedLevelsAreSubtotals="1" fieldPosition="0">
        <references count="1">
          <reference field="6" count="1">
            <x v="128"/>
          </reference>
        </references>
      </pivotArea>
    </format>
    <format dxfId="2876">
      <pivotArea collapsedLevelsAreSubtotals="1" fieldPosition="0">
        <references count="1">
          <reference field="6" count="1">
            <x v="134"/>
          </reference>
        </references>
      </pivotArea>
    </format>
    <format dxfId="2875">
      <pivotArea collapsedLevelsAreSubtotals="1" fieldPosition="0">
        <references count="1">
          <reference field="6" count="1">
            <x v="138"/>
          </reference>
        </references>
      </pivotArea>
    </format>
    <format dxfId="2874">
      <pivotArea collapsedLevelsAreSubtotals="1" fieldPosition="0">
        <references count="1">
          <reference field="6" count="1">
            <x v="141"/>
          </reference>
        </references>
      </pivotArea>
    </format>
    <format dxfId="2873">
      <pivotArea collapsedLevelsAreSubtotals="1" fieldPosition="0">
        <references count="1">
          <reference field="6" count="1">
            <x v="145"/>
          </reference>
        </references>
      </pivotArea>
    </format>
    <format dxfId="2872">
      <pivotArea collapsedLevelsAreSubtotals="1" fieldPosition="0">
        <references count="1">
          <reference field="6" count="1">
            <x v="146"/>
          </reference>
        </references>
      </pivotArea>
    </format>
    <format dxfId="2871">
      <pivotArea collapsedLevelsAreSubtotals="1" fieldPosition="0">
        <references count="1">
          <reference field="6" count="1">
            <x v="147"/>
          </reference>
        </references>
      </pivotArea>
    </format>
    <format dxfId="2870">
      <pivotArea collapsedLevelsAreSubtotals="1" fieldPosition="0">
        <references count="1">
          <reference field="6" count="1">
            <x v="150"/>
          </reference>
        </references>
      </pivotArea>
    </format>
    <format dxfId="2869">
      <pivotArea collapsedLevelsAreSubtotals="1" fieldPosition="0">
        <references count="1">
          <reference field="6" count="1">
            <x v="158"/>
          </reference>
        </references>
      </pivotArea>
    </format>
    <format dxfId="2868">
      <pivotArea collapsedLevelsAreSubtotals="1" fieldPosition="0">
        <references count="1">
          <reference field="6" count="1">
            <x v="160"/>
          </reference>
        </references>
      </pivotArea>
    </format>
    <format dxfId="2867">
      <pivotArea collapsedLevelsAreSubtotals="1" fieldPosition="0">
        <references count="1">
          <reference field="6" count="1">
            <x v="163"/>
          </reference>
        </references>
      </pivotArea>
    </format>
    <format dxfId="2866">
      <pivotArea collapsedLevelsAreSubtotals="1" fieldPosition="0">
        <references count="1">
          <reference field="6" count="1">
            <x v="166"/>
          </reference>
        </references>
      </pivotArea>
    </format>
    <format dxfId="2865">
      <pivotArea collapsedLevelsAreSubtotals="1" fieldPosition="0">
        <references count="1">
          <reference field="6" count="1">
            <x v="167"/>
          </reference>
        </references>
      </pivotArea>
    </format>
    <format dxfId="2864">
      <pivotArea collapsedLevelsAreSubtotals="1" fieldPosition="0">
        <references count="1">
          <reference field="6" count="1">
            <x v="170"/>
          </reference>
        </references>
      </pivotArea>
    </format>
    <format dxfId="2863">
      <pivotArea collapsedLevelsAreSubtotals="1" fieldPosition="0">
        <references count="1">
          <reference field="6" count="1">
            <x v="173"/>
          </reference>
        </references>
      </pivotArea>
    </format>
    <format dxfId="2862">
      <pivotArea collapsedLevelsAreSubtotals="1" fieldPosition="0">
        <references count="1">
          <reference field="6" count="1">
            <x v="175"/>
          </reference>
        </references>
      </pivotArea>
    </format>
    <format dxfId="2861">
      <pivotArea collapsedLevelsAreSubtotals="1" fieldPosition="0">
        <references count="1">
          <reference field="6" count="1">
            <x v="178"/>
          </reference>
        </references>
      </pivotArea>
    </format>
    <format dxfId="2860">
      <pivotArea collapsedLevelsAreSubtotals="1" fieldPosition="0">
        <references count="1">
          <reference field="6" count="1">
            <x v="181"/>
          </reference>
        </references>
      </pivotArea>
    </format>
    <format dxfId="2859">
      <pivotArea collapsedLevelsAreSubtotals="1" fieldPosition="0">
        <references count="1">
          <reference field="6" count="1">
            <x v="182"/>
          </reference>
        </references>
      </pivotArea>
    </format>
    <format dxfId="2858">
      <pivotArea collapsedLevelsAreSubtotals="1" fieldPosition="0">
        <references count="1">
          <reference field="6" count="1">
            <x v="183"/>
          </reference>
        </references>
      </pivotArea>
    </format>
    <format dxfId="2857">
      <pivotArea collapsedLevelsAreSubtotals="1" fieldPosition="0">
        <references count="1">
          <reference field="6" count="1">
            <x v="185"/>
          </reference>
        </references>
      </pivotArea>
    </format>
    <format dxfId="2856">
      <pivotArea collapsedLevelsAreSubtotals="1" fieldPosition="0">
        <references count="1">
          <reference field="6" count="1">
            <x v="186"/>
          </reference>
        </references>
      </pivotArea>
    </format>
    <format dxfId="2855">
      <pivotArea collapsedLevelsAreSubtotals="1" fieldPosition="0">
        <references count="1">
          <reference field="6" count="1">
            <x v="188"/>
          </reference>
        </references>
      </pivotArea>
    </format>
    <format dxfId="2854">
      <pivotArea collapsedLevelsAreSubtotals="1" fieldPosition="0">
        <references count="1">
          <reference field="6" count="1">
            <x v="190"/>
          </reference>
        </references>
      </pivotArea>
    </format>
    <format dxfId="2853">
      <pivotArea collapsedLevelsAreSubtotals="1" fieldPosition="0">
        <references count="1">
          <reference field="6" count="1">
            <x v="191"/>
          </reference>
        </references>
      </pivotArea>
    </format>
    <format dxfId="2852">
      <pivotArea collapsedLevelsAreSubtotals="1" fieldPosition="0">
        <references count="1">
          <reference field="6" count="1">
            <x v="196"/>
          </reference>
        </references>
      </pivotArea>
    </format>
    <format dxfId="2851">
      <pivotArea collapsedLevelsAreSubtotals="1" fieldPosition="0">
        <references count="1">
          <reference field="6" count="1">
            <x v="198"/>
          </reference>
        </references>
      </pivotArea>
    </format>
    <format dxfId="2850">
      <pivotArea collapsedLevelsAreSubtotals="1" fieldPosition="0">
        <references count="1">
          <reference field="6" count="1">
            <x v="199"/>
          </reference>
        </references>
      </pivotArea>
    </format>
    <format dxfId="2849">
      <pivotArea collapsedLevelsAreSubtotals="1" fieldPosition="0">
        <references count="1">
          <reference field="6" count="1">
            <x v="201"/>
          </reference>
        </references>
      </pivotArea>
    </format>
    <format dxfId="2848">
      <pivotArea collapsedLevelsAreSubtotals="1" fieldPosition="0">
        <references count="1">
          <reference field="6" count="1">
            <x v="204"/>
          </reference>
        </references>
      </pivotArea>
    </format>
    <format dxfId="2847">
      <pivotArea collapsedLevelsAreSubtotals="1" fieldPosition="0">
        <references count="1">
          <reference field="6" count="1">
            <x v="209"/>
          </reference>
        </references>
      </pivotArea>
    </format>
    <format dxfId="2846">
      <pivotArea collapsedLevelsAreSubtotals="1" fieldPosition="0">
        <references count="1">
          <reference field="6" count="1">
            <x v="211"/>
          </reference>
        </references>
      </pivotArea>
    </format>
    <format dxfId="2845">
      <pivotArea collapsedLevelsAreSubtotals="1" fieldPosition="0">
        <references count="1">
          <reference field="6" count="1">
            <x v="213"/>
          </reference>
        </references>
      </pivotArea>
    </format>
    <format dxfId="2844">
      <pivotArea collapsedLevelsAreSubtotals="1" fieldPosition="0">
        <references count="1">
          <reference field="6" count="1">
            <x v="215"/>
          </reference>
        </references>
      </pivotArea>
    </format>
    <format dxfId="2843">
      <pivotArea collapsedLevelsAreSubtotals="1" fieldPosition="0">
        <references count="1">
          <reference field="6" count="1">
            <x v="217"/>
          </reference>
        </references>
      </pivotArea>
    </format>
    <format dxfId="2842">
      <pivotArea collapsedLevelsAreSubtotals="1" fieldPosition="0">
        <references count="1">
          <reference field="6" count="1">
            <x v="222"/>
          </reference>
        </references>
      </pivotArea>
    </format>
    <format dxfId="2841">
      <pivotArea collapsedLevelsAreSubtotals="1" fieldPosition="0">
        <references count="1">
          <reference field="6" count="1">
            <x v="227"/>
          </reference>
        </references>
      </pivotArea>
    </format>
    <format dxfId="2840">
      <pivotArea collapsedLevelsAreSubtotals="1" fieldPosition="0">
        <references count="1">
          <reference field="6" count="1">
            <x v="228"/>
          </reference>
        </references>
      </pivotArea>
    </format>
    <format dxfId="2839">
      <pivotArea collapsedLevelsAreSubtotals="1" fieldPosition="0">
        <references count="1">
          <reference field="6" count="1">
            <x v="233"/>
          </reference>
        </references>
      </pivotArea>
    </format>
    <format dxfId="2838">
      <pivotArea collapsedLevelsAreSubtotals="1" fieldPosition="0">
        <references count="1">
          <reference field="6" count="1">
            <x v="235"/>
          </reference>
        </references>
      </pivotArea>
    </format>
    <format dxfId="2837">
      <pivotArea collapsedLevelsAreSubtotals="1" fieldPosition="0">
        <references count="1">
          <reference field="6" count="1">
            <x v="238"/>
          </reference>
        </references>
      </pivotArea>
    </format>
    <format dxfId="2836">
      <pivotArea collapsedLevelsAreSubtotals="1" fieldPosition="0">
        <references count="1">
          <reference field="6" count="1">
            <x v="241"/>
          </reference>
        </references>
      </pivotArea>
    </format>
    <format dxfId="2835">
      <pivotArea collapsedLevelsAreSubtotals="1" fieldPosition="0">
        <references count="1">
          <reference field="6" count="1">
            <x v="247"/>
          </reference>
        </references>
      </pivotArea>
    </format>
    <format dxfId="2834">
      <pivotArea collapsedLevelsAreSubtotals="1" fieldPosition="0">
        <references count="1">
          <reference field="6" count="1">
            <x v="252"/>
          </reference>
        </references>
      </pivotArea>
    </format>
    <format dxfId="2833">
      <pivotArea collapsedLevelsAreSubtotals="1" fieldPosition="0">
        <references count="1">
          <reference field="6" count="1">
            <x v="253"/>
          </reference>
        </references>
      </pivotArea>
    </format>
    <format dxfId="2832">
      <pivotArea collapsedLevelsAreSubtotals="1" fieldPosition="0">
        <references count="1">
          <reference field="6" count="1">
            <x v="257"/>
          </reference>
        </references>
      </pivotArea>
    </format>
    <format dxfId="2831">
      <pivotArea collapsedLevelsAreSubtotals="1" fieldPosition="0">
        <references count="1">
          <reference field="6" count="1">
            <x v="260"/>
          </reference>
        </references>
      </pivotArea>
    </format>
    <format dxfId="2830">
      <pivotArea collapsedLevelsAreSubtotals="1" fieldPosition="0">
        <references count="1">
          <reference field="6" count="1">
            <x v="263"/>
          </reference>
        </references>
      </pivotArea>
    </format>
    <format dxfId="2829">
      <pivotArea collapsedLevelsAreSubtotals="1" fieldPosition="0">
        <references count="1">
          <reference field="6" count="1">
            <x v="265"/>
          </reference>
        </references>
      </pivotArea>
    </format>
    <format dxfId="2828">
      <pivotArea collapsedLevelsAreSubtotals="1" fieldPosition="0">
        <references count="1">
          <reference field="6" count="1">
            <x v="267"/>
          </reference>
        </references>
      </pivotArea>
    </format>
    <format dxfId="2827">
      <pivotArea collapsedLevelsAreSubtotals="1" fieldPosition="0">
        <references count="1">
          <reference field="6" count="1">
            <x v="270"/>
          </reference>
        </references>
      </pivotArea>
    </format>
    <format dxfId="2826">
      <pivotArea collapsedLevelsAreSubtotals="1" fieldPosition="0">
        <references count="1">
          <reference field="6" count="1">
            <x v="272"/>
          </reference>
        </references>
      </pivotArea>
    </format>
    <format dxfId="2825">
      <pivotArea collapsedLevelsAreSubtotals="1" fieldPosition="0">
        <references count="1">
          <reference field="6" count="1">
            <x v="273"/>
          </reference>
        </references>
      </pivotArea>
    </format>
    <format dxfId="2824">
      <pivotArea collapsedLevelsAreSubtotals="1" fieldPosition="0">
        <references count="1">
          <reference field="6" count="1">
            <x v="274"/>
          </reference>
        </references>
      </pivotArea>
    </format>
    <format dxfId="2823">
      <pivotArea collapsedLevelsAreSubtotals="1" fieldPosition="0">
        <references count="1">
          <reference field="6" count="1">
            <x v="289"/>
          </reference>
        </references>
      </pivotArea>
    </format>
    <format dxfId="2822">
      <pivotArea collapsedLevelsAreSubtotals="1" fieldPosition="0">
        <references count="1">
          <reference field="6" count="1">
            <x v="292"/>
          </reference>
        </references>
      </pivotArea>
    </format>
    <format dxfId="2821">
      <pivotArea collapsedLevelsAreSubtotals="1" fieldPosition="0">
        <references count="1">
          <reference field="6" count="1">
            <x v="305"/>
          </reference>
        </references>
      </pivotArea>
    </format>
    <format dxfId="2820">
      <pivotArea collapsedLevelsAreSubtotals="1" fieldPosition="0">
        <references count="1">
          <reference field="6" count="1">
            <x v="306"/>
          </reference>
        </references>
      </pivotArea>
    </format>
    <format dxfId="2819">
      <pivotArea collapsedLevelsAreSubtotals="1" fieldPosition="0">
        <references count="1">
          <reference field="6" count="1">
            <x v="307"/>
          </reference>
        </references>
      </pivotArea>
    </format>
    <format dxfId="2818">
      <pivotArea collapsedLevelsAreSubtotals="1" fieldPosition="0">
        <references count="1">
          <reference field="6" count="1">
            <x v="309"/>
          </reference>
        </references>
      </pivotArea>
    </format>
    <format dxfId="2817">
      <pivotArea collapsedLevelsAreSubtotals="1" fieldPosition="0">
        <references count="1">
          <reference field="6" count="1">
            <x v="310"/>
          </reference>
        </references>
      </pivotArea>
    </format>
    <format dxfId="2816">
      <pivotArea collapsedLevelsAreSubtotals="1" fieldPosition="0">
        <references count="1">
          <reference field="6" count="1">
            <x v="313"/>
          </reference>
        </references>
      </pivotArea>
    </format>
    <format dxfId="2815">
      <pivotArea collapsedLevelsAreSubtotals="1" fieldPosition="0">
        <references count="1">
          <reference field="6" count="1">
            <x v="315"/>
          </reference>
        </references>
      </pivotArea>
    </format>
    <format dxfId="2814">
      <pivotArea collapsedLevelsAreSubtotals="1" fieldPosition="0">
        <references count="1">
          <reference field="6" count="1">
            <x v="326"/>
          </reference>
        </references>
      </pivotArea>
    </format>
    <format dxfId="2813">
      <pivotArea collapsedLevelsAreSubtotals="1" fieldPosition="0">
        <references count="1">
          <reference field="6" count="1">
            <x v="327"/>
          </reference>
        </references>
      </pivotArea>
    </format>
    <format dxfId="2812">
      <pivotArea collapsedLevelsAreSubtotals="1" fieldPosition="0">
        <references count="1">
          <reference field="6" count="1">
            <x v="330"/>
          </reference>
        </references>
      </pivotArea>
    </format>
    <format dxfId="2811">
      <pivotArea collapsedLevelsAreSubtotals="1" fieldPosition="0">
        <references count="1">
          <reference field="6" count="1">
            <x v="333"/>
          </reference>
        </references>
      </pivotArea>
    </format>
    <format dxfId="2810">
      <pivotArea collapsedLevelsAreSubtotals="1" fieldPosition="0">
        <references count="1">
          <reference field="6" count="1">
            <x v="338"/>
          </reference>
        </references>
      </pivotArea>
    </format>
    <format dxfId="2809">
      <pivotArea collapsedLevelsAreSubtotals="1" fieldPosition="0">
        <references count="1">
          <reference field="6" count="1">
            <x v="340"/>
          </reference>
        </references>
      </pivotArea>
    </format>
    <format dxfId="2808">
      <pivotArea collapsedLevelsAreSubtotals="1" fieldPosition="0">
        <references count="1">
          <reference field="6" count="1">
            <x v="341"/>
          </reference>
        </references>
      </pivotArea>
    </format>
    <format dxfId="2807">
      <pivotArea collapsedLevelsAreSubtotals="1" fieldPosition="0">
        <references count="1">
          <reference field="6" count="1">
            <x v="343"/>
          </reference>
        </references>
      </pivotArea>
    </format>
    <format dxfId="2806">
      <pivotArea collapsedLevelsAreSubtotals="1" fieldPosition="0">
        <references count="1">
          <reference field="6" count="1">
            <x v="344"/>
          </reference>
        </references>
      </pivotArea>
    </format>
    <format dxfId="2805">
      <pivotArea collapsedLevelsAreSubtotals="1" fieldPosition="0">
        <references count="1">
          <reference field="6" count="1">
            <x v="345"/>
          </reference>
        </references>
      </pivotArea>
    </format>
    <format dxfId="2804">
      <pivotArea collapsedLevelsAreSubtotals="1" fieldPosition="0">
        <references count="1">
          <reference field="6" count="1">
            <x v="347"/>
          </reference>
        </references>
      </pivotArea>
    </format>
    <format dxfId="2803">
      <pivotArea collapsedLevelsAreSubtotals="1" fieldPosition="0">
        <references count="1">
          <reference field="6" count="1">
            <x v="348"/>
          </reference>
        </references>
      </pivotArea>
    </format>
    <format dxfId="2802">
      <pivotArea collapsedLevelsAreSubtotals="1" fieldPosition="0">
        <references count="1">
          <reference field="6" count="1">
            <x v="349"/>
          </reference>
        </references>
      </pivotArea>
    </format>
    <format dxfId="2801">
      <pivotArea collapsedLevelsAreSubtotals="1" fieldPosition="0">
        <references count="1">
          <reference field="6" count="1">
            <x v="351"/>
          </reference>
        </references>
      </pivotArea>
    </format>
    <format dxfId="2800">
      <pivotArea collapsedLevelsAreSubtotals="1" fieldPosition="0">
        <references count="1">
          <reference field="6" count="1">
            <x v="352"/>
          </reference>
        </references>
      </pivotArea>
    </format>
    <format dxfId="2799">
      <pivotArea collapsedLevelsAreSubtotals="1" fieldPosition="0">
        <references count="1">
          <reference field="6" count="1">
            <x v="355"/>
          </reference>
        </references>
      </pivotArea>
    </format>
    <format dxfId="2798">
      <pivotArea collapsedLevelsAreSubtotals="1" fieldPosition="0">
        <references count="1">
          <reference field="6" count="1">
            <x v="357"/>
          </reference>
        </references>
      </pivotArea>
    </format>
    <format dxfId="2797">
      <pivotArea collapsedLevelsAreSubtotals="1" fieldPosition="0">
        <references count="1">
          <reference field="6" count="1">
            <x v="359"/>
          </reference>
        </references>
      </pivotArea>
    </format>
    <format dxfId="2796">
      <pivotArea collapsedLevelsAreSubtotals="1" fieldPosition="0">
        <references count="1">
          <reference field="6" count="1">
            <x v="361"/>
          </reference>
        </references>
      </pivotArea>
    </format>
    <format dxfId="2795">
      <pivotArea collapsedLevelsAreSubtotals="1" fieldPosition="0">
        <references count="1">
          <reference field="6" count="1">
            <x v="364"/>
          </reference>
        </references>
      </pivotArea>
    </format>
    <format dxfId="2794">
      <pivotArea collapsedLevelsAreSubtotals="1" fieldPosition="0">
        <references count="1">
          <reference field="6" count="1">
            <x v="379"/>
          </reference>
        </references>
      </pivotArea>
    </format>
    <format dxfId="2793">
      <pivotArea collapsedLevelsAreSubtotals="1" fieldPosition="0">
        <references count="1">
          <reference field="6" count="1">
            <x v="380"/>
          </reference>
        </references>
      </pivotArea>
    </format>
    <format dxfId="2792">
      <pivotArea collapsedLevelsAreSubtotals="1" fieldPosition="0">
        <references count="1">
          <reference field="6" count="1">
            <x v="385"/>
          </reference>
        </references>
      </pivotArea>
    </format>
    <format dxfId="2791">
      <pivotArea collapsedLevelsAreSubtotals="1" fieldPosition="0">
        <references count="1">
          <reference field="6" count="1">
            <x v="389"/>
          </reference>
        </references>
      </pivotArea>
    </format>
    <format dxfId="2790">
      <pivotArea collapsedLevelsAreSubtotals="1" fieldPosition="0">
        <references count="1">
          <reference field="6" count="1">
            <x v="390"/>
          </reference>
        </references>
      </pivotArea>
    </format>
    <format dxfId="2789">
      <pivotArea collapsedLevelsAreSubtotals="1" fieldPosition="0">
        <references count="1">
          <reference field="6" count="1">
            <x v="393"/>
          </reference>
        </references>
      </pivotArea>
    </format>
    <format dxfId="2788">
      <pivotArea collapsedLevelsAreSubtotals="1" fieldPosition="0">
        <references count="1">
          <reference field="6" count="1">
            <x v="394"/>
          </reference>
        </references>
      </pivotArea>
    </format>
    <format dxfId="2787">
      <pivotArea collapsedLevelsAreSubtotals="1" fieldPosition="0">
        <references count="1">
          <reference field="6" count="1">
            <x v="395"/>
          </reference>
        </references>
      </pivotArea>
    </format>
    <format dxfId="2786">
      <pivotArea collapsedLevelsAreSubtotals="1" fieldPosition="0">
        <references count="1">
          <reference field="6" count="1">
            <x v="399"/>
          </reference>
        </references>
      </pivotArea>
    </format>
    <format dxfId="2785">
      <pivotArea collapsedLevelsAreSubtotals="1" fieldPosition="0">
        <references count="1">
          <reference field="6" count="1">
            <x v="406"/>
          </reference>
        </references>
      </pivotArea>
    </format>
    <format dxfId="2784">
      <pivotArea collapsedLevelsAreSubtotals="1" fieldPosition="0">
        <references count="1">
          <reference field="6" count="1">
            <x v="409"/>
          </reference>
        </references>
      </pivotArea>
    </format>
    <format dxfId="2783">
      <pivotArea collapsedLevelsAreSubtotals="1" fieldPosition="0">
        <references count="1">
          <reference field="6" count="1">
            <x v="411"/>
          </reference>
        </references>
      </pivotArea>
    </format>
    <format dxfId="2782">
      <pivotArea collapsedLevelsAreSubtotals="1" fieldPosition="0">
        <references count="1">
          <reference field="6" count="1">
            <x v="424"/>
          </reference>
        </references>
      </pivotArea>
    </format>
    <format dxfId="2781">
      <pivotArea collapsedLevelsAreSubtotals="1" fieldPosition="0">
        <references count="1">
          <reference field="6" count="1">
            <x v="432"/>
          </reference>
        </references>
      </pivotArea>
    </format>
    <format dxfId="2780">
      <pivotArea collapsedLevelsAreSubtotals="1" fieldPosition="0">
        <references count="1">
          <reference field="6" count="1">
            <x v="442"/>
          </reference>
        </references>
      </pivotArea>
    </format>
    <format dxfId="2779">
      <pivotArea collapsedLevelsAreSubtotals="1" fieldPosition="0">
        <references count="1">
          <reference field="6" count="1">
            <x v="444"/>
          </reference>
        </references>
      </pivotArea>
    </format>
    <format dxfId="2778">
      <pivotArea collapsedLevelsAreSubtotals="1" fieldPosition="0">
        <references count="1">
          <reference field="6" count="1">
            <x v="445"/>
          </reference>
        </references>
      </pivotArea>
    </format>
    <format dxfId="2777">
      <pivotArea collapsedLevelsAreSubtotals="1" fieldPosition="0">
        <references count="1">
          <reference field="6" count="1">
            <x v="446"/>
          </reference>
        </references>
      </pivotArea>
    </format>
    <format dxfId="2776">
      <pivotArea collapsedLevelsAreSubtotals="1" fieldPosition="0">
        <references count="1">
          <reference field="6" count="1">
            <x v="447"/>
          </reference>
        </references>
      </pivotArea>
    </format>
    <format dxfId="2775">
      <pivotArea collapsedLevelsAreSubtotals="1" fieldPosition="0">
        <references count="1">
          <reference field="6" count="1">
            <x v="450"/>
          </reference>
        </references>
      </pivotArea>
    </format>
    <format dxfId="2774">
      <pivotArea collapsedLevelsAreSubtotals="1" fieldPosition="0">
        <references count="1">
          <reference field="6" count="1">
            <x v="459"/>
          </reference>
        </references>
      </pivotArea>
    </format>
    <format dxfId="2773">
      <pivotArea collapsedLevelsAreSubtotals="1" fieldPosition="0">
        <references count="1">
          <reference field="6" count="1">
            <x v="460"/>
          </reference>
        </references>
      </pivotArea>
    </format>
    <format dxfId="2772">
      <pivotArea collapsedLevelsAreSubtotals="1" fieldPosition="0">
        <references count="1">
          <reference field="6" count="1">
            <x v="461"/>
          </reference>
        </references>
      </pivotArea>
    </format>
    <format dxfId="2771">
      <pivotArea collapsedLevelsAreSubtotals="1" fieldPosition="0">
        <references count="1">
          <reference field="6" count="1">
            <x v="462"/>
          </reference>
        </references>
      </pivotArea>
    </format>
    <format dxfId="2770">
      <pivotArea collapsedLevelsAreSubtotals="1" fieldPosition="0">
        <references count="1">
          <reference field="6" count="1">
            <x v="463"/>
          </reference>
        </references>
      </pivotArea>
    </format>
    <format dxfId="2769">
      <pivotArea collapsedLevelsAreSubtotals="1" fieldPosition="0">
        <references count="1">
          <reference field="6" count="1">
            <x v="466"/>
          </reference>
        </references>
      </pivotArea>
    </format>
    <format dxfId="2768">
      <pivotArea collapsedLevelsAreSubtotals="1" fieldPosition="0">
        <references count="1">
          <reference field="6" count="1">
            <x v="475"/>
          </reference>
        </references>
      </pivotArea>
    </format>
    <format dxfId="2767">
      <pivotArea collapsedLevelsAreSubtotals="1" fieldPosition="0">
        <references count="1">
          <reference field="6" count="1">
            <x v="476"/>
          </reference>
        </references>
      </pivotArea>
    </format>
    <format dxfId="2766">
      <pivotArea collapsedLevelsAreSubtotals="1" fieldPosition="0">
        <references count="1">
          <reference field="6" count="1">
            <x v="478"/>
          </reference>
        </references>
      </pivotArea>
    </format>
    <format dxfId="2765">
      <pivotArea collapsedLevelsAreSubtotals="1" fieldPosition="0">
        <references count="1">
          <reference field="6" count="1">
            <x v="481"/>
          </reference>
        </references>
      </pivotArea>
    </format>
    <format dxfId="2764">
      <pivotArea collapsedLevelsAreSubtotals="1" fieldPosition="0">
        <references count="1">
          <reference field="6" count="1">
            <x v="482"/>
          </reference>
        </references>
      </pivotArea>
    </format>
    <format dxfId="2763">
      <pivotArea collapsedLevelsAreSubtotals="1" fieldPosition="0">
        <references count="1">
          <reference field="6" count="1">
            <x v="484"/>
          </reference>
        </references>
      </pivotArea>
    </format>
    <format dxfId="2762">
      <pivotArea collapsedLevelsAreSubtotals="1" fieldPosition="0">
        <references count="1">
          <reference field="6" count="1">
            <x v="486"/>
          </reference>
        </references>
      </pivotArea>
    </format>
    <format dxfId="2761">
      <pivotArea collapsedLevelsAreSubtotals="1" fieldPosition="0">
        <references count="1">
          <reference field="6" count="1">
            <x v="487"/>
          </reference>
        </references>
      </pivotArea>
    </format>
    <format dxfId="2760">
      <pivotArea collapsedLevelsAreSubtotals="1" fieldPosition="0">
        <references count="1">
          <reference field="6" count="1">
            <x v="489"/>
          </reference>
        </references>
      </pivotArea>
    </format>
    <format dxfId="2759">
      <pivotArea collapsedLevelsAreSubtotals="1" fieldPosition="0">
        <references count="1">
          <reference field="6" count="1">
            <x v="490"/>
          </reference>
        </references>
      </pivotArea>
    </format>
    <format dxfId="2758">
      <pivotArea collapsedLevelsAreSubtotals="1" fieldPosition="0">
        <references count="1">
          <reference field="6" count="1">
            <x v="496"/>
          </reference>
        </references>
      </pivotArea>
    </format>
    <format dxfId="2757">
      <pivotArea collapsedLevelsAreSubtotals="1" fieldPosition="0">
        <references count="1">
          <reference field="6" count="1">
            <x v="503"/>
          </reference>
        </references>
      </pivotArea>
    </format>
    <format dxfId="2756">
      <pivotArea collapsedLevelsAreSubtotals="1" fieldPosition="0">
        <references count="1">
          <reference field="6" count="1">
            <x v="504"/>
          </reference>
        </references>
      </pivotArea>
    </format>
    <format dxfId="2755">
      <pivotArea collapsedLevelsAreSubtotals="1" fieldPosition="0">
        <references count="1">
          <reference field="6" count="1">
            <x v="505"/>
          </reference>
        </references>
      </pivotArea>
    </format>
    <format dxfId="2754">
      <pivotArea collapsedLevelsAreSubtotals="1" fieldPosition="0">
        <references count="1">
          <reference field="6" count="1">
            <x v="506"/>
          </reference>
        </references>
      </pivotArea>
    </format>
    <format dxfId="2753">
      <pivotArea collapsedLevelsAreSubtotals="1" fieldPosition="0">
        <references count="1">
          <reference field="6" count="1">
            <x v="507"/>
          </reference>
        </references>
      </pivotArea>
    </format>
    <format dxfId="2752">
      <pivotArea collapsedLevelsAreSubtotals="1" fieldPosition="0">
        <references count="1">
          <reference field="6" count="1">
            <x v="509"/>
          </reference>
        </references>
      </pivotArea>
    </format>
    <format dxfId="2751">
      <pivotArea collapsedLevelsAreSubtotals="1" fieldPosition="0">
        <references count="1">
          <reference field="6" count="1">
            <x v="510"/>
          </reference>
        </references>
      </pivotArea>
    </format>
    <format dxfId="2750">
      <pivotArea collapsedLevelsAreSubtotals="1" fieldPosition="0">
        <references count="1">
          <reference field="6" count="1">
            <x v="516"/>
          </reference>
        </references>
      </pivotArea>
    </format>
    <format dxfId="2749">
      <pivotArea collapsedLevelsAreSubtotals="1" fieldPosition="0">
        <references count="1">
          <reference field="6" count="1">
            <x v="517"/>
          </reference>
        </references>
      </pivotArea>
    </format>
    <format dxfId="2748">
      <pivotArea collapsedLevelsAreSubtotals="1" fieldPosition="0">
        <references count="1">
          <reference field="6" count="1">
            <x v="519"/>
          </reference>
        </references>
      </pivotArea>
    </format>
    <format dxfId="2747">
      <pivotArea collapsedLevelsAreSubtotals="1" fieldPosition="0">
        <references count="1">
          <reference field="6" count="1">
            <x v="528"/>
          </reference>
        </references>
      </pivotArea>
    </format>
    <format dxfId="2746">
      <pivotArea collapsedLevelsAreSubtotals="1" fieldPosition="0">
        <references count="1">
          <reference field="6" count="1">
            <x v="529"/>
          </reference>
        </references>
      </pivotArea>
    </format>
    <format dxfId="2745">
      <pivotArea collapsedLevelsAreSubtotals="1" fieldPosition="0">
        <references count="1">
          <reference field="6" count="1">
            <x v="533"/>
          </reference>
        </references>
      </pivotArea>
    </format>
    <format dxfId="2744">
      <pivotArea collapsedLevelsAreSubtotals="1" fieldPosition="0">
        <references count="1">
          <reference field="6" count="1">
            <x v="536"/>
          </reference>
        </references>
      </pivotArea>
    </format>
    <format dxfId="2743">
      <pivotArea collapsedLevelsAreSubtotals="1" fieldPosition="0">
        <references count="1">
          <reference field="6" count="1">
            <x v="537"/>
          </reference>
        </references>
      </pivotArea>
    </format>
    <format dxfId="2742">
      <pivotArea collapsedLevelsAreSubtotals="1" fieldPosition="0">
        <references count="1">
          <reference field="6" count="1">
            <x v="538"/>
          </reference>
        </references>
      </pivotArea>
    </format>
    <format dxfId="2741">
      <pivotArea collapsedLevelsAreSubtotals="1" fieldPosition="0">
        <references count="1">
          <reference field="6" count="1">
            <x v="540"/>
          </reference>
        </references>
      </pivotArea>
    </format>
    <format dxfId="2740">
      <pivotArea collapsedLevelsAreSubtotals="1" fieldPosition="0">
        <references count="1">
          <reference field="6" count="1">
            <x v="541"/>
          </reference>
        </references>
      </pivotArea>
    </format>
    <format dxfId="2739">
      <pivotArea collapsedLevelsAreSubtotals="1" fieldPosition="0">
        <references count="1">
          <reference field="6" count="1">
            <x v="544"/>
          </reference>
        </references>
      </pivotArea>
    </format>
    <format dxfId="2738">
      <pivotArea collapsedLevelsAreSubtotals="1" fieldPosition="0">
        <references count="1">
          <reference field="6" count="1">
            <x v="545"/>
          </reference>
        </references>
      </pivotArea>
    </format>
    <format dxfId="2737">
      <pivotArea collapsedLevelsAreSubtotals="1" fieldPosition="0">
        <references count="1">
          <reference field="6" count="1">
            <x v="546"/>
          </reference>
        </references>
      </pivotArea>
    </format>
    <format dxfId="2736">
      <pivotArea collapsedLevelsAreSubtotals="1" fieldPosition="0">
        <references count="1">
          <reference field="6" count="1">
            <x v="550"/>
          </reference>
        </references>
      </pivotArea>
    </format>
    <format dxfId="2735">
      <pivotArea collapsedLevelsAreSubtotals="1" fieldPosition="0">
        <references count="1">
          <reference field="6" count="1">
            <x v="551"/>
          </reference>
        </references>
      </pivotArea>
    </format>
    <format dxfId="2734">
      <pivotArea collapsedLevelsAreSubtotals="1" fieldPosition="0">
        <references count="1">
          <reference field="6" count="1">
            <x v="552"/>
          </reference>
        </references>
      </pivotArea>
    </format>
    <format dxfId="2733">
      <pivotArea collapsedLevelsAreSubtotals="1" fieldPosition="0">
        <references count="1">
          <reference field="6" count="1">
            <x v="554"/>
          </reference>
        </references>
      </pivotArea>
    </format>
    <format dxfId="2732">
      <pivotArea collapsedLevelsAreSubtotals="1" fieldPosition="0">
        <references count="1">
          <reference field="6" count="1">
            <x v="555"/>
          </reference>
        </references>
      </pivotArea>
    </format>
    <format dxfId="2731">
      <pivotArea collapsedLevelsAreSubtotals="1" fieldPosition="0">
        <references count="1">
          <reference field="6" count="1">
            <x v="556"/>
          </reference>
        </references>
      </pivotArea>
    </format>
    <format dxfId="2730">
      <pivotArea collapsedLevelsAreSubtotals="1" fieldPosition="0">
        <references count="1">
          <reference field="6" count="1">
            <x v="562"/>
          </reference>
        </references>
      </pivotArea>
    </format>
    <format dxfId="2729">
      <pivotArea collapsedLevelsAreSubtotals="1" fieldPosition="0">
        <references count="1">
          <reference field="6" count="1">
            <x v="564"/>
          </reference>
        </references>
      </pivotArea>
    </format>
    <format dxfId="2728">
      <pivotArea collapsedLevelsAreSubtotals="1" fieldPosition="0">
        <references count="1">
          <reference field="6" count="1">
            <x v="566"/>
          </reference>
        </references>
      </pivotArea>
    </format>
    <format dxfId="2727">
      <pivotArea collapsedLevelsAreSubtotals="1" fieldPosition="0">
        <references count="1">
          <reference field="6" count="1">
            <x v="572"/>
          </reference>
        </references>
      </pivotArea>
    </format>
    <format dxfId="2726">
      <pivotArea collapsedLevelsAreSubtotals="1" fieldPosition="0">
        <references count="1">
          <reference field="6" count="1">
            <x v="575"/>
          </reference>
        </references>
      </pivotArea>
    </format>
    <format dxfId="2725">
      <pivotArea collapsedLevelsAreSubtotals="1" fieldPosition="0">
        <references count="1">
          <reference field="6" count="1">
            <x v="579"/>
          </reference>
        </references>
      </pivotArea>
    </format>
    <format dxfId="2724">
      <pivotArea collapsedLevelsAreSubtotals="1" fieldPosition="0">
        <references count="1">
          <reference field="6" count="1">
            <x v="580"/>
          </reference>
        </references>
      </pivotArea>
    </format>
    <format dxfId="2723">
      <pivotArea collapsedLevelsAreSubtotals="1" fieldPosition="0">
        <references count="1">
          <reference field="6" count="1">
            <x v="582"/>
          </reference>
        </references>
      </pivotArea>
    </format>
    <format dxfId="2722">
      <pivotArea collapsedLevelsAreSubtotals="1" fieldPosition="0">
        <references count="1">
          <reference field="6" count="1">
            <x v="588"/>
          </reference>
        </references>
      </pivotArea>
    </format>
    <format dxfId="2721">
      <pivotArea collapsedLevelsAreSubtotals="1" fieldPosition="0">
        <references count="1">
          <reference field="6" count="1">
            <x v="593"/>
          </reference>
        </references>
      </pivotArea>
    </format>
    <format dxfId="2720">
      <pivotArea collapsedLevelsAreSubtotals="1" fieldPosition="0">
        <references count="1">
          <reference field="6" count="1">
            <x v="594"/>
          </reference>
        </references>
      </pivotArea>
    </format>
    <format dxfId="2719">
      <pivotArea collapsedLevelsAreSubtotals="1" fieldPosition="0">
        <references count="1">
          <reference field="6" count="1">
            <x v="596"/>
          </reference>
        </references>
      </pivotArea>
    </format>
    <format dxfId="2718">
      <pivotArea collapsedLevelsAreSubtotals="1" fieldPosition="0">
        <references count="1">
          <reference field="6" count="1">
            <x v="597"/>
          </reference>
        </references>
      </pivotArea>
    </format>
    <format dxfId="2717">
      <pivotArea collapsedLevelsAreSubtotals="1" fieldPosition="0">
        <references count="1">
          <reference field="6" count="1">
            <x v="608"/>
          </reference>
        </references>
      </pivotArea>
    </format>
    <format dxfId="2716">
      <pivotArea collapsedLevelsAreSubtotals="1" fieldPosition="0">
        <references count="1">
          <reference field="6" count="1">
            <x v="609"/>
          </reference>
        </references>
      </pivotArea>
    </format>
    <format dxfId="2715">
      <pivotArea collapsedLevelsAreSubtotals="1" fieldPosition="0">
        <references count="1">
          <reference field="6" count="1">
            <x v="610"/>
          </reference>
        </references>
      </pivotArea>
    </format>
    <format dxfId="2714">
      <pivotArea collapsedLevelsAreSubtotals="1" fieldPosition="0">
        <references count="1">
          <reference field="6" count="1">
            <x v="611"/>
          </reference>
        </references>
      </pivotArea>
    </format>
    <format dxfId="2713">
      <pivotArea collapsedLevelsAreSubtotals="1" fieldPosition="0">
        <references count="1">
          <reference field="6" count="1">
            <x v="613"/>
          </reference>
        </references>
      </pivotArea>
    </format>
    <format dxfId="2712">
      <pivotArea collapsedLevelsAreSubtotals="1" fieldPosition="0">
        <references count="1">
          <reference field="6" count="1">
            <x v="617"/>
          </reference>
        </references>
      </pivotArea>
    </format>
    <format dxfId="2711">
      <pivotArea collapsedLevelsAreSubtotals="1" fieldPosition="0">
        <references count="1">
          <reference field="6" count="1">
            <x v="622"/>
          </reference>
        </references>
      </pivotArea>
    </format>
    <format dxfId="2710">
      <pivotArea collapsedLevelsAreSubtotals="1" fieldPosition="0">
        <references count="1">
          <reference field="6" count="1">
            <x v="628"/>
          </reference>
        </references>
      </pivotArea>
    </format>
    <format dxfId="2709">
      <pivotArea collapsedLevelsAreSubtotals="1" fieldPosition="0">
        <references count="1">
          <reference field="6" count="1">
            <x v="629"/>
          </reference>
        </references>
      </pivotArea>
    </format>
    <format dxfId="2708">
      <pivotArea collapsedLevelsAreSubtotals="1" fieldPosition="0">
        <references count="1">
          <reference field="6" count="1">
            <x v="631"/>
          </reference>
        </references>
      </pivotArea>
    </format>
    <format dxfId="2707">
      <pivotArea collapsedLevelsAreSubtotals="1" fieldPosition="0">
        <references count="1">
          <reference field="6" count="1">
            <x v="639"/>
          </reference>
        </references>
      </pivotArea>
    </format>
    <format dxfId="2706">
      <pivotArea collapsedLevelsAreSubtotals="1" fieldPosition="0">
        <references count="1">
          <reference field="6" count="1">
            <x v="641"/>
          </reference>
        </references>
      </pivotArea>
    </format>
    <format dxfId="2705">
      <pivotArea collapsedLevelsAreSubtotals="1" fieldPosition="0">
        <references count="1">
          <reference field="6" count="1">
            <x v="646"/>
          </reference>
        </references>
      </pivotArea>
    </format>
    <format dxfId="2704">
      <pivotArea collapsedLevelsAreSubtotals="1" fieldPosition="0">
        <references count="1">
          <reference field="6" count="1">
            <x v="650"/>
          </reference>
        </references>
      </pivotArea>
    </format>
    <format dxfId="2703">
      <pivotArea collapsedLevelsAreSubtotals="1" fieldPosition="0">
        <references count="1">
          <reference field="6" count="1">
            <x v="651"/>
          </reference>
        </references>
      </pivotArea>
    </format>
    <format dxfId="2702">
      <pivotArea collapsedLevelsAreSubtotals="1" fieldPosition="0">
        <references count="1">
          <reference field="6" count="1">
            <x v="652"/>
          </reference>
        </references>
      </pivotArea>
    </format>
    <format dxfId="2701">
      <pivotArea collapsedLevelsAreSubtotals="1" fieldPosition="0">
        <references count="1">
          <reference field="6" count="1">
            <x v="654"/>
          </reference>
        </references>
      </pivotArea>
    </format>
    <format dxfId="2700">
      <pivotArea collapsedLevelsAreSubtotals="1" fieldPosition="0">
        <references count="1">
          <reference field="6" count="1">
            <x v="655"/>
          </reference>
        </references>
      </pivotArea>
    </format>
    <format dxfId="2699">
      <pivotArea collapsedLevelsAreSubtotals="1" fieldPosition="0">
        <references count="1">
          <reference field="6" count="1">
            <x v="656"/>
          </reference>
        </references>
      </pivotArea>
    </format>
    <format dxfId="2698">
      <pivotArea collapsedLevelsAreSubtotals="1" fieldPosition="0">
        <references count="1">
          <reference field="6" count="1">
            <x v="657"/>
          </reference>
        </references>
      </pivotArea>
    </format>
    <format dxfId="2697">
      <pivotArea collapsedLevelsAreSubtotals="1" fieldPosition="0">
        <references count="1">
          <reference field="6" count="1">
            <x v="661"/>
          </reference>
        </references>
      </pivotArea>
    </format>
    <format dxfId="2696">
      <pivotArea collapsedLevelsAreSubtotals="1" fieldPosition="0">
        <references count="1">
          <reference field="6" count="1">
            <x v="662"/>
          </reference>
        </references>
      </pivotArea>
    </format>
    <format dxfId="2695">
      <pivotArea collapsedLevelsAreSubtotals="1" fieldPosition="0">
        <references count="1">
          <reference field="6" count="1">
            <x v="663"/>
          </reference>
        </references>
      </pivotArea>
    </format>
    <format dxfId="2694">
      <pivotArea collapsedLevelsAreSubtotals="1" fieldPosition="0">
        <references count="1">
          <reference field="6" count="1">
            <x v="668"/>
          </reference>
        </references>
      </pivotArea>
    </format>
    <format dxfId="2693">
      <pivotArea collapsedLevelsAreSubtotals="1" fieldPosition="0">
        <references count="1">
          <reference field="6" count="1">
            <x v="669"/>
          </reference>
        </references>
      </pivotArea>
    </format>
    <format dxfId="2692">
      <pivotArea collapsedLevelsAreSubtotals="1" fieldPosition="0">
        <references count="1">
          <reference field="6" count="1">
            <x v="670"/>
          </reference>
        </references>
      </pivotArea>
    </format>
    <format dxfId="2691">
      <pivotArea collapsedLevelsAreSubtotals="1" fieldPosition="0">
        <references count="1">
          <reference field="6" count="1">
            <x v="671"/>
          </reference>
        </references>
      </pivotArea>
    </format>
    <format dxfId="2690">
      <pivotArea collapsedLevelsAreSubtotals="1" fieldPosition="0">
        <references count="1">
          <reference field="6" count="1">
            <x v="673"/>
          </reference>
        </references>
      </pivotArea>
    </format>
    <format dxfId="2689">
      <pivotArea collapsedLevelsAreSubtotals="1" fieldPosition="0">
        <references count="1">
          <reference field="6" count="1">
            <x v="674"/>
          </reference>
        </references>
      </pivotArea>
    </format>
    <format dxfId="2688">
      <pivotArea collapsedLevelsAreSubtotals="1" fieldPosition="0">
        <references count="1">
          <reference field="6" count="1">
            <x v="679"/>
          </reference>
        </references>
      </pivotArea>
    </format>
    <format dxfId="2687">
      <pivotArea collapsedLevelsAreSubtotals="1" fieldPosition="0">
        <references count="1">
          <reference field="6" count="1">
            <x v="680"/>
          </reference>
        </references>
      </pivotArea>
    </format>
    <format dxfId="2686">
      <pivotArea collapsedLevelsAreSubtotals="1" fieldPosition="0">
        <references count="1">
          <reference field="6" count="1">
            <x v="683"/>
          </reference>
        </references>
      </pivotArea>
    </format>
    <format dxfId="2685">
      <pivotArea collapsedLevelsAreSubtotals="1" fieldPosition="0">
        <references count="1">
          <reference field="6" count="1">
            <x v="688"/>
          </reference>
        </references>
      </pivotArea>
    </format>
    <format dxfId="2684">
      <pivotArea collapsedLevelsAreSubtotals="1" fieldPosition="0">
        <references count="1">
          <reference field="6" count="1">
            <x v="689"/>
          </reference>
        </references>
      </pivotArea>
    </format>
    <format dxfId="2683">
      <pivotArea collapsedLevelsAreSubtotals="1" fieldPosition="0">
        <references count="1">
          <reference field="6" count="1">
            <x v="699"/>
          </reference>
        </references>
      </pivotArea>
    </format>
    <format dxfId="2682">
      <pivotArea collapsedLevelsAreSubtotals="1" fieldPosition="0">
        <references count="1">
          <reference field="6" count="1">
            <x v="703"/>
          </reference>
        </references>
      </pivotArea>
    </format>
    <format dxfId="2681">
      <pivotArea collapsedLevelsAreSubtotals="1" fieldPosition="0">
        <references count="1">
          <reference field="6" count="1">
            <x v="712"/>
          </reference>
        </references>
      </pivotArea>
    </format>
    <format dxfId="2680">
      <pivotArea collapsedLevelsAreSubtotals="1" fieldPosition="0">
        <references count="1">
          <reference field="6" count="1">
            <x v="713"/>
          </reference>
        </references>
      </pivotArea>
    </format>
    <format dxfId="2679">
      <pivotArea collapsedLevelsAreSubtotals="1" fieldPosition="0">
        <references count="1">
          <reference field="6" count="1">
            <x v="714"/>
          </reference>
        </references>
      </pivotArea>
    </format>
    <format dxfId="2678">
      <pivotArea collapsedLevelsAreSubtotals="1" fieldPosition="0">
        <references count="1">
          <reference field="6" count="1">
            <x v="716"/>
          </reference>
        </references>
      </pivotArea>
    </format>
    <format dxfId="2677">
      <pivotArea collapsedLevelsAreSubtotals="1" fieldPosition="0">
        <references count="1">
          <reference field="6" count="1">
            <x v="720"/>
          </reference>
        </references>
      </pivotArea>
    </format>
    <format dxfId="2676">
      <pivotArea collapsedLevelsAreSubtotals="1" fieldPosition="0">
        <references count="1">
          <reference field="6" count="1">
            <x v="721"/>
          </reference>
        </references>
      </pivotArea>
    </format>
    <format dxfId="2675">
      <pivotArea collapsedLevelsAreSubtotals="1" fieldPosition="0">
        <references count="1">
          <reference field="6" count="1">
            <x v="724"/>
          </reference>
        </references>
      </pivotArea>
    </format>
    <format dxfId="2674">
      <pivotArea collapsedLevelsAreSubtotals="1" fieldPosition="0">
        <references count="1">
          <reference field="6" count="1">
            <x v="727"/>
          </reference>
        </references>
      </pivotArea>
    </format>
    <format dxfId="2673">
      <pivotArea collapsedLevelsAreSubtotals="1" fieldPosition="0">
        <references count="1">
          <reference field="6" count="1">
            <x v="730"/>
          </reference>
        </references>
      </pivotArea>
    </format>
    <format dxfId="2672">
      <pivotArea collapsedLevelsAreSubtotals="1" fieldPosition="0">
        <references count="1">
          <reference field="6" count="1">
            <x v="733"/>
          </reference>
        </references>
      </pivotArea>
    </format>
    <format dxfId="2671">
      <pivotArea collapsedLevelsAreSubtotals="1" fieldPosition="0">
        <references count="1">
          <reference field="6" count="1">
            <x v="734"/>
          </reference>
        </references>
      </pivotArea>
    </format>
    <format dxfId="2670">
      <pivotArea collapsedLevelsAreSubtotals="1" fieldPosition="0">
        <references count="1">
          <reference field="6" count="1">
            <x v="735"/>
          </reference>
        </references>
      </pivotArea>
    </format>
    <format dxfId="2669">
      <pivotArea collapsedLevelsAreSubtotals="1" fieldPosition="0">
        <references count="1">
          <reference field="6" count="1">
            <x v="736"/>
          </reference>
        </references>
      </pivotArea>
    </format>
    <format dxfId="2668">
      <pivotArea collapsedLevelsAreSubtotals="1" fieldPosition="0">
        <references count="1">
          <reference field="6" count="1">
            <x v="738"/>
          </reference>
        </references>
      </pivotArea>
    </format>
    <format dxfId="2667">
      <pivotArea collapsedLevelsAreSubtotals="1" fieldPosition="0">
        <references count="1">
          <reference field="6" count="1">
            <x v="740"/>
          </reference>
        </references>
      </pivotArea>
    </format>
    <format dxfId="2666">
      <pivotArea collapsedLevelsAreSubtotals="1" fieldPosition="0">
        <references count="1">
          <reference field="6" count="1">
            <x v="741"/>
          </reference>
        </references>
      </pivotArea>
    </format>
    <format dxfId="2665">
      <pivotArea collapsedLevelsAreSubtotals="1" fieldPosition="0">
        <references count="1">
          <reference field="6" count="1">
            <x v="746"/>
          </reference>
        </references>
      </pivotArea>
    </format>
    <format dxfId="2664">
      <pivotArea collapsedLevelsAreSubtotals="1" fieldPosition="0">
        <references count="1">
          <reference field="6" count="1">
            <x v="748"/>
          </reference>
        </references>
      </pivotArea>
    </format>
    <format dxfId="2663">
      <pivotArea collapsedLevelsAreSubtotals="1" fieldPosition="0">
        <references count="1">
          <reference field="6" count="1">
            <x v="756"/>
          </reference>
        </references>
      </pivotArea>
    </format>
    <format dxfId="2662">
      <pivotArea collapsedLevelsAreSubtotals="1" fieldPosition="0">
        <references count="1">
          <reference field="6" count="1">
            <x v="758"/>
          </reference>
        </references>
      </pivotArea>
    </format>
    <format dxfId="2661">
      <pivotArea collapsedLevelsAreSubtotals="1" fieldPosition="0">
        <references count="1">
          <reference field="6" count="1">
            <x v="761"/>
          </reference>
        </references>
      </pivotArea>
    </format>
    <format dxfId="2660">
      <pivotArea collapsedLevelsAreSubtotals="1" fieldPosition="0">
        <references count="1">
          <reference field="6" count="1">
            <x v="764"/>
          </reference>
        </references>
      </pivotArea>
    </format>
    <format dxfId="2659">
      <pivotArea collapsedLevelsAreSubtotals="1" fieldPosition="0">
        <references count="1">
          <reference field="6" count="1">
            <x v="765"/>
          </reference>
        </references>
      </pivotArea>
    </format>
    <format dxfId="2658">
      <pivotArea collapsedLevelsAreSubtotals="1" fieldPosition="0">
        <references count="1">
          <reference field="6" count="1">
            <x v="770"/>
          </reference>
        </references>
      </pivotArea>
    </format>
    <format dxfId="2657">
      <pivotArea collapsedLevelsAreSubtotals="1" fieldPosition="0">
        <references count="1">
          <reference field="6" count="1">
            <x v="772"/>
          </reference>
        </references>
      </pivotArea>
    </format>
    <format dxfId="2656">
      <pivotArea collapsedLevelsAreSubtotals="1" fieldPosition="0">
        <references count="1">
          <reference field="6" count="1">
            <x v="774"/>
          </reference>
        </references>
      </pivotArea>
    </format>
    <format dxfId="2655">
      <pivotArea collapsedLevelsAreSubtotals="1" fieldPosition="0">
        <references count="1">
          <reference field="6" count="1">
            <x v="780"/>
          </reference>
        </references>
      </pivotArea>
    </format>
    <format dxfId="2654">
      <pivotArea collapsedLevelsAreSubtotals="1" fieldPosition="0">
        <references count="1">
          <reference field="6" count="1">
            <x v="783"/>
          </reference>
        </references>
      </pivotArea>
    </format>
    <format dxfId="2653">
      <pivotArea collapsedLevelsAreSubtotals="1" fieldPosition="0">
        <references count="1">
          <reference field="6" count="1">
            <x v="788"/>
          </reference>
        </references>
      </pivotArea>
    </format>
    <format dxfId="2652">
      <pivotArea collapsedLevelsAreSubtotals="1" fieldPosition="0">
        <references count="1">
          <reference field="6" count="1">
            <x v="790"/>
          </reference>
        </references>
      </pivotArea>
    </format>
    <format dxfId="2651">
      <pivotArea collapsedLevelsAreSubtotals="1" fieldPosition="0">
        <references count="1">
          <reference field="6" count="1">
            <x v="798"/>
          </reference>
        </references>
      </pivotArea>
    </format>
    <format dxfId="2650">
      <pivotArea collapsedLevelsAreSubtotals="1" fieldPosition="0">
        <references count="1">
          <reference field="6" count="1">
            <x v="802"/>
          </reference>
        </references>
      </pivotArea>
    </format>
    <format dxfId="2649">
      <pivotArea collapsedLevelsAreSubtotals="1" fieldPosition="0">
        <references count="1">
          <reference field="6" count="1">
            <x v="805"/>
          </reference>
        </references>
      </pivotArea>
    </format>
    <format dxfId="2648">
      <pivotArea collapsedLevelsAreSubtotals="1" fieldPosition="0">
        <references count="1">
          <reference field="6" count="1">
            <x v="806"/>
          </reference>
        </references>
      </pivotArea>
    </format>
    <format dxfId="2647">
      <pivotArea collapsedLevelsAreSubtotals="1" fieldPosition="0">
        <references count="1">
          <reference field="6" count="1">
            <x v="809"/>
          </reference>
        </references>
      </pivotArea>
    </format>
    <format dxfId="2646">
      <pivotArea collapsedLevelsAreSubtotals="1" fieldPosition="0">
        <references count="1">
          <reference field="6" count="1">
            <x v="810"/>
          </reference>
        </references>
      </pivotArea>
    </format>
    <format dxfId="2645">
      <pivotArea collapsedLevelsAreSubtotals="1" fieldPosition="0">
        <references count="1">
          <reference field="6" count="1">
            <x v="815"/>
          </reference>
        </references>
      </pivotArea>
    </format>
    <format dxfId="2644">
      <pivotArea collapsedLevelsAreSubtotals="1" fieldPosition="0">
        <references count="1">
          <reference field="6" count="1">
            <x v="818"/>
          </reference>
        </references>
      </pivotArea>
    </format>
    <format dxfId="2643">
      <pivotArea collapsedLevelsAreSubtotals="1" fieldPosition="0">
        <references count="1">
          <reference field="6" count="1">
            <x v="820"/>
          </reference>
        </references>
      </pivotArea>
    </format>
    <format dxfId="2642">
      <pivotArea collapsedLevelsAreSubtotals="1" fieldPosition="0">
        <references count="1">
          <reference field="6" count="1">
            <x v="822"/>
          </reference>
        </references>
      </pivotArea>
    </format>
    <format dxfId="2641">
      <pivotArea collapsedLevelsAreSubtotals="1" fieldPosition="0">
        <references count="1">
          <reference field="6" count="1">
            <x v="823"/>
          </reference>
        </references>
      </pivotArea>
    </format>
    <format dxfId="2640">
      <pivotArea collapsedLevelsAreSubtotals="1" fieldPosition="0">
        <references count="1">
          <reference field="6" count="1">
            <x v="824"/>
          </reference>
        </references>
      </pivotArea>
    </format>
    <format dxfId="2639">
      <pivotArea collapsedLevelsAreSubtotals="1" fieldPosition="0">
        <references count="1">
          <reference field="6" count="1">
            <x v="832"/>
          </reference>
        </references>
      </pivotArea>
    </format>
    <format dxfId="2638">
      <pivotArea collapsedLevelsAreSubtotals="1" fieldPosition="0">
        <references count="1">
          <reference field="6" count="1">
            <x v="837"/>
          </reference>
        </references>
      </pivotArea>
    </format>
    <format dxfId="2637">
      <pivotArea collapsedLevelsAreSubtotals="1" fieldPosition="0">
        <references count="1">
          <reference field="6" count="1">
            <x v="839"/>
          </reference>
        </references>
      </pivotArea>
    </format>
    <format dxfId="2636">
      <pivotArea collapsedLevelsAreSubtotals="1" fieldPosition="0">
        <references count="1">
          <reference field="6" count="1">
            <x v="841"/>
          </reference>
        </references>
      </pivotArea>
    </format>
    <format dxfId="2635">
      <pivotArea collapsedLevelsAreSubtotals="1" fieldPosition="0">
        <references count="1">
          <reference field="6" count="1">
            <x v="842"/>
          </reference>
        </references>
      </pivotArea>
    </format>
    <format dxfId="2634">
      <pivotArea collapsedLevelsAreSubtotals="1" fieldPosition="0">
        <references count="1">
          <reference field="6" count="1">
            <x v="843"/>
          </reference>
        </references>
      </pivotArea>
    </format>
    <format dxfId="2633">
      <pivotArea collapsedLevelsAreSubtotals="1" fieldPosition="0">
        <references count="1">
          <reference field="6" count="1">
            <x v="848"/>
          </reference>
        </references>
      </pivotArea>
    </format>
    <format dxfId="2632">
      <pivotArea collapsedLevelsAreSubtotals="1" fieldPosition="0">
        <references count="1">
          <reference field="6" count="1">
            <x v="854"/>
          </reference>
        </references>
      </pivotArea>
    </format>
    <format dxfId="2631">
      <pivotArea collapsedLevelsAreSubtotals="1" fieldPosition="0">
        <references count="1">
          <reference field="6" count="1">
            <x v="855"/>
          </reference>
        </references>
      </pivotArea>
    </format>
    <format dxfId="2630">
      <pivotArea collapsedLevelsAreSubtotals="1" fieldPosition="0">
        <references count="1">
          <reference field="6" count="1">
            <x v="857"/>
          </reference>
        </references>
      </pivotArea>
    </format>
    <format dxfId="2629">
      <pivotArea collapsedLevelsAreSubtotals="1" fieldPosition="0">
        <references count="1">
          <reference field="6" count="1">
            <x v="861"/>
          </reference>
        </references>
      </pivotArea>
    </format>
    <format dxfId="2628">
      <pivotArea collapsedLevelsAreSubtotals="1" fieldPosition="0">
        <references count="1">
          <reference field="6" count="1">
            <x v="866"/>
          </reference>
        </references>
      </pivotArea>
    </format>
    <format dxfId="2627">
      <pivotArea collapsedLevelsAreSubtotals="1" fieldPosition="0">
        <references count="1">
          <reference field="6" count="1">
            <x v="872"/>
          </reference>
        </references>
      </pivotArea>
    </format>
    <format dxfId="2626">
      <pivotArea collapsedLevelsAreSubtotals="1" fieldPosition="0">
        <references count="1">
          <reference field="6" count="1">
            <x v="873"/>
          </reference>
        </references>
      </pivotArea>
    </format>
    <format dxfId="2625">
      <pivotArea collapsedLevelsAreSubtotals="1" fieldPosition="0">
        <references count="1">
          <reference field="6" count="1">
            <x v="877"/>
          </reference>
        </references>
      </pivotArea>
    </format>
    <format dxfId="2624">
      <pivotArea collapsedLevelsAreSubtotals="1" fieldPosition="0">
        <references count="1">
          <reference field="6" count="1">
            <x v="879"/>
          </reference>
        </references>
      </pivotArea>
    </format>
    <format dxfId="2623">
      <pivotArea collapsedLevelsAreSubtotals="1" fieldPosition="0">
        <references count="1">
          <reference field="6" count="1">
            <x v="886"/>
          </reference>
        </references>
      </pivotArea>
    </format>
    <format dxfId="2622">
      <pivotArea collapsedLevelsAreSubtotals="1" fieldPosition="0">
        <references count="1">
          <reference field="6" count="1">
            <x v="888"/>
          </reference>
        </references>
      </pivotArea>
    </format>
    <format dxfId="2621">
      <pivotArea collapsedLevelsAreSubtotals="1" fieldPosition="0">
        <references count="1">
          <reference field="6" count="1">
            <x v="896"/>
          </reference>
        </references>
      </pivotArea>
    </format>
    <format dxfId="2620">
      <pivotArea collapsedLevelsAreSubtotals="1" fieldPosition="0">
        <references count="1">
          <reference field="6" count="1">
            <x v="898"/>
          </reference>
        </references>
      </pivotArea>
    </format>
    <format dxfId="2619">
      <pivotArea collapsedLevelsAreSubtotals="1" fieldPosition="0">
        <references count="1">
          <reference field="6" count="1">
            <x v="899"/>
          </reference>
        </references>
      </pivotArea>
    </format>
    <format dxfId="2618">
      <pivotArea collapsedLevelsAreSubtotals="1" fieldPosition="0">
        <references count="1">
          <reference field="6" count="1">
            <x v="903"/>
          </reference>
        </references>
      </pivotArea>
    </format>
    <format dxfId="2617">
      <pivotArea collapsedLevelsAreSubtotals="1" fieldPosition="0">
        <references count="1">
          <reference field="6" count="1">
            <x v="904"/>
          </reference>
        </references>
      </pivotArea>
    </format>
    <format dxfId="2616">
      <pivotArea collapsedLevelsAreSubtotals="1" fieldPosition="0">
        <references count="1">
          <reference field="6" count="1">
            <x v="906"/>
          </reference>
        </references>
      </pivotArea>
    </format>
    <format dxfId="2615">
      <pivotArea collapsedLevelsAreSubtotals="1" fieldPosition="0">
        <references count="1">
          <reference field="6" count="1">
            <x v="908"/>
          </reference>
        </references>
      </pivotArea>
    </format>
    <format dxfId="2614">
      <pivotArea collapsedLevelsAreSubtotals="1" fieldPosition="0">
        <references count="1">
          <reference field="6" count="1">
            <x v="912"/>
          </reference>
        </references>
      </pivotArea>
    </format>
    <format dxfId="2613">
      <pivotArea collapsedLevelsAreSubtotals="1" fieldPosition="0">
        <references count="1">
          <reference field="6" count="1">
            <x v="913"/>
          </reference>
        </references>
      </pivotArea>
    </format>
    <format dxfId="2612">
      <pivotArea collapsedLevelsAreSubtotals="1" fieldPosition="0">
        <references count="1">
          <reference field="6" count="1">
            <x v="914"/>
          </reference>
        </references>
      </pivotArea>
    </format>
    <format dxfId="2611">
      <pivotArea collapsedLevelsAreSubtotals="1" fieldPosition="0">
        <references count="1">
          <reference field="6" count="1">
            <x v="924"/>
          </reference>
        </references>
      </pivotArea>
    </format>
    <format dxfId="2610">
      <pivotArea collapsedLevelsAreSubtotals="1" fieldPosition="0">
        <references count="1">
          <reference field="6" count="1">
            <x v="930"/>
          </reference>
        </references>
      </pivotArea>
    </format>
    <format dxfId="2609">
      <pivotArea collapsedLevelsAreSubtotals="1" fieldPosition="0">
        <references count="1">
          <reference field="6" count="1">
            <x v="933"/>
          </reference>
        </references>
      </pivotArea>
    </format>
    <format dxfId="2608">
      <pivotArea collapsedLevelsAreSubtotals="1" fieldPosition="0">
        <references count="1">
          <reference field="6" count="1">
            <x v="934"/>
          </reference>
        </references>
      </pivotArea>
    </format>
    <format dxfId="2607">
      <pivotArea collapsedLevelsAreSubtotals="1" fieldPosition="0">
        <references count="1">
          <reference field="6" count="1">
            <x v="940"/>
          </reference>
        </references>
      </pivotArea>
    </format>
    <format dxfId="2606">
      <pivotArea collapsedLevelsAreSubtotals="1" fieldPosition="0">
        <references count="1">
          <reference field="6" count="1">
            <x v="944"/>
          </reference>
        </references>
      </pivotArea>
    </format>
    <format dxfId="2605">
      <pivotArea collapsedLevelsAreSubtotals="1" fieldPosition="0">
        <references count="1">
          <reference field="6" count="1">
            <x v="945"/>
          </reference>
        </references>
      </pivotArea>
    </format>
    <format dxfId="2604">
      <pivotArea collapsedLevelsAreSubtotals="1" fieldPosition="0">
        <references count="1">
          <reference field="6" count="1">
            <x v="953"/>
          </reference>
        </references>
      </pivotArea>
    </format>
    <format dxfId="2603">
      <pivotArea collapsedLevelsAreSubtotals="1" fieldPosition="0">
        <references count="1">
          <reference field="6" count="1">
            <x v="955"/>
          </reference>
        </references>
      </pivotArea>
    </format>
    <format dxfId="2602">
      <pivotArea collapsedLevelsAreSubtotals="1" fieldPosition="0">
        <references count="1">
          <reference field="6" count="1">
            <x v="956"/>
          </reference>
        </references>
      </pivotArea>
    </format>
    <format dxfId="2601">
      <pivotArea collapsedLevelsAreSubtotals="1" fieldPosition="0">
        <references count="1">
          <reference field="6" count="1">
            <x v="959"/>
          </reference>
        </references>
      </pivotArea>
    </format>
    <format dxfId="2600">
      <pivotArea collapsedLevelsAreSubtotals="1" fieldPosition="0">
        <references count="1">
          <reference field="6" count="1">
            <x v="961"/>
          </reference>
        </references>
      </pivotArea>
    </format>
    <format dxfId="2599">
      <pivotArea collapsedLevelsAreSubtotals="1" fieldPosition="0">
        <references count="1">
          <reference field="6" count="1">
            <x v="962"/>
          </reference>
        </references>
      </pivotArea>
    </format>
    <format dxfId="2598">
      <pivotArea collapsedLevelsAreSubtotals="1" fieldPosition="0">
        <references count="1">
          <reference field="6" count="1">
            <x v="964"/>
          </reference>
        </references>
      </pivotArea>
    </format>
    <format dxfId="2597">
      <pivotArea collapsedLevelsAreSubtotals="1" fieldPosition="0">
        <references count="1">
          <reference field="6" count="1">
            <x v="973"/>
          </reference>
        </references>
      </pivotArea>
    </format>
    <format dxfId="2596">
      <pivotArea collapsedLevelsAreSubtotals="1" fieldPosition="0">
        <references count="1">
          <reference field="6" count="1">
            <x v="975"/>
          </reference>
        </references>
      </pivotArea>
    </format>
    <format dxfId="2595">
      <pivotArea collapsedLevelsAreSubtotals="1" fieldPosition="0">
        <references count="1">
          <reference field="6" count="1">
            <x v="976"/>
          </reference>
        </references>
      </pivotArea>
    </format>
    <format dxfId="2594">
      <pivotArea collapsedLevelsAreSubtotals="1" fieldPosition="0">
        <references count="1">
          <reference field="6" count="1">
            <x v="980"/>
          </reference>
        </references>
      </pivotArea>
    </format>
    <format dxfId="2593">
      <pivotArea collapsedLevelsAreSubtotals="1" fieldPosition="0">
        <references count="1">
          <reference field="6" count="1">
            <x v="982"/>
          </reference>
        </references>
      </pivotArea>
    </format>
    <format dxfId="2592">
      <pivotArea collapsedLevelsAreSubtotals="1" fieldPosition="0">
        <references count="1">
          <reference field="6" count="1">
            <x v="983"/>
          </reference>
        </references>
      </pivotArea>
    </format>
    <format dxfId="2591">
      <pivotArea collapsedLevelsAreSubtotals="1" fieldPosition="0">
        <references count="1">
          <reference field="6" count="1">
            <x v="990"/>
          </reference>
        </references>
      </pivotArea>
    </format>
    <format dxfId="2590">
      <pivotArea collapsedLevelsAreSubtotals="1" fieldPosition="0">
        <references count="1">
          <reference field="6" count="1">
            <x v="991"/>
          </reference>
        </references>
      </pivotArea>
    </format>
    <format dxfId="2589">
      <pivotArea collapsedLevelsAreSubtotals="1" fieldPosition="0">
        <references count="1">
          <reference field="6" count="1">
            <x v="999"/>
          </reference>
        </references>
      </pivotArea>
    </format>
    <format dxfId="2588">
      <pivotArea collapsedLevelsAreSubtotals="1" fieldPosition="0">
        <references count="1">
          <reference field="6" count="1">
            <x v="1002"/>
          </reference>
        </references>
      </pivotArea>
    </format>
    <format dxfId="2587">
      <pivotArea collapsedLevelsAreSubtotals="1" fieldPosition="0">
        <references count="1">
          <reference field="6" count="1">
            <x v="1005"/>
          </reference>
        </references>
      </pivotArea>
    </format>
    <format dxfId="2586">
      <pivotArea collapsedLevelsAreSubtotals="1" fieldPosition="0">
        <references count="1">
          <reference field="6" count="1">
            <x v="1012"/>
          </reference>
        </references>
      </pivotArea>
    </format>
    <format dxfId="2585">
      <pivotArea collapsedLevelsAreSubtotals="1" fieldPosition="0">
        <references count="1">
          <reference field="6" count="1">
            <x v="1013"/>
          </reference>
        </references>
      </pivotArea>
    </format>
    <format dxfId="2584">
      <pivotArea collapsedLevelsAreSubtotals="1" fieldPosition="0">
        <references count="1">
          <reference field="6" count="1">
            <x v="1015"/>
          </reference>
        </references>
      </pivotArea>
    </format>
    <format dxfId="2583">
      <pivotArea collapsedLevelsAreSubtotals="1" fieldPosition="0">
        <references count="1">
          <reference field="6" count="1">
            <x v="1016"/>
          </reference>
        </references>
      </pivotArea>
    </format>
    <format dxfId="2582">
      <pivotArea collapsedLevelsAreSubtotals="1" fieldPosition="0">
        <references count="1">
          <reference field="6" count="1">
            <x v="1017"/>
          </reference>
        </references>
      </pivotArea>
    </format>
    <format dxfId="2581">
      <pivotArea collapsedLevelsAreSubtotals="1" fieldPosition="0">
        <references count="1">
          <reference field="6" count="1">
            <x v="1018"/>
          </reference>
        </references>
      </pivotArea>
    </format>
    <format dxfId="2580">
      <pivotArea collapsedLevelsAreSubtotals="1" fieldPosition="0">
        <references count="1">
          <reference field="6" count="1">
            <x v="1024"/>
          </reference>
        </references>
      </pivotArea>
    </format>
    <format dxfId="2579">
      <pivotArea collapsedLevelsAreSubtotals="1" fieldPosition="0">
        <references count="1">
          <reference field="6" count="1">
            <x v="1026"/>
          </reference>
        </references>
      </pivotArea>
    </format>
    <format dxfId="2578">
      <pivotArea collapsedLevelsAreSubtotals="1" fieldPosition="0">
        <references count="1">
          <reference field="6" count="1">
            <x v="1033"/>
          </reference>
        </references>
      </pivotArea>
    </format>
    <format dxfId="2577">
      <pivotArea collapsedLevelsAreSubtotals="1" fieldPosition="0">
        <references count="1">
          <reference field="6" count="1">
            <x v="1037"/>
          </reference>
        </references>
      </pivotArea>
    </format>
    <format dxfId="2576">
      <pivotArea collapsedLevelsAreSubtotals="1" fieldPosition="0">
        <references count="1">
          <reference field="6" count="1">
            <x v="1041"/>
          </reference>
        </references>
      </pivotArea>
    </format>
    <format dxfId="2575">
      <pivotArea collapsedLevelsAreSubtotals="1" fieldPosition="0">
        <references count="1">
          <reference field="6" count="1">
            <x v="1042"/>
          </reference>
        </references>
      </pivotArea>
    </format>
    <format dxfId="2574">
      <pivotArea collapsedLevelsAreSubtotals="1" fieldPosition="0">
        <references count="1">
          <reference field="6" count="1">
            <x v="1045"/>
          </reference>
        </references>
      </pivotArea>
    </format>
    <format dxfId="2573">
      <pivotArea collapsedLevelsAreSubtotals="1" fieldPosition="0">
        <references count="1">
          <reference field="6" count="1">
            <x v="1050"/>
          </reference>
        </references>
      </pivotArea>
    </format>
    <format dxfId="2572">
      <pivotArea collapsedLevelsAreSubtotals="1" fieldPosition="0">
        <references count="1">
          <reference field="6" count="1">
            <x v="1051"/>
          </reference>
        </references>
      </pivotArea>
    </format>
    <format dxfId="2571">
      <pivotArea collapsedLevelsAreSubtotals="1" fieldPosition="0">
        <references count="1">
          <reference field="6" count="1">
            <x v="1053"/>
          </reference>
        </references>
      </pivotArea>
    </format>
    <format dxfId="2570">
      <pivotArea collapsedLevelsAreSubtotals="1" fieldPosition="0">
        <references count="1">
          <reference field="6" count="1">
            <x v="1055"/>
          </reference>
        </references>
      </pivotArea>
    </format>
    <format dxfId="2569">
      <pivotArea collapsedLevelsAreSubtotals="1" fieldPosition="0">
        <references count="1">
          <reference field="6" count="1">
            <x v="1057"/>
          </reference>
        </references>
      </pivotArea>
    </format>
    <format dxfId="2568">
      <pivotArea collapsedLevelsAreSubtotals="1" fieldPosition="0">
        <references count="1">
          <reference field="6" count="1">
            <x v="1062"/>
          </reference>
        </references>
      </pivotArea>
    </format>
    <format dxfId="2567">
      <pivotArea collapsedLevelsAreSubtotals="1" fieldPosition="0">
        <references count="1">
          <reference field="6" count="1">
            <x v="1064"/>
          </reference>
        </references>
      </pivotArea>
    </format>
    <format dxfId="2566">
      <pivotArea collapsedLevelsAreSubtotals="1" fieldPosition="0">
        <references count="1">
          <reference field="6" count="1">
            <x v="1067"/>
          </reference>
        </references>
      </pivotArea>
    </format>
    <format dxfId="2565">
      <pivotArea collapsedLevelsAreSubtotals="1" fieldPosition="0">
        <references count="1">
          <reference field="6" count="1">
            <x v="1068"/>
          </reference>
        </references>
      </pivotArea>
    </format>
    <format dxfId="2564">
      <pivotArea collapsedLevelsAreSubtotals="1" fieldPosition="0">
        <references count="1">
          <reference field="6" count="1">
            <x v="1071"/>
          </reference>
        </references>
      </pivotArea>
    </format>
    <format dxfId="2563">
      <pivotArea collapsedLevelsAreSubtotals="1" fieldPosition="0">
        <references count="1">
          <reference field="6" count="1">
            <x v="1076"/>
          </reference>
        </references>
      </pivotArea>
    </format>
    <format dxfId="2562">
      <pivotArea collapsedLevelsAreSubtotals="1" fieldPosition="0">
        <references count="1">
          <reference field="6" count="1">
            <x v="1077"/>
          </reference>
        </references>
      </pivotArea>
    </format>
    <format dxfId="2561">
      <pivotArea collapsedLevelsAreSubtotals="1" fieldPosition="0">
        <references count="1">
          <reference field="6" count="1">
            <x v="1078"/>
          </reference>
        </references>
      </pivotArea>
    </format>
    <format dxfId="2560">
      <pivotArea collapsedLevelsAreSubtotals="1" fieldPosition="0">
        <references count="1">
          <reference field="6" count="1">
            <x v="1080"/>
          </reference>
        </references>
      </pivotArea>
    </format>
    <format dxfId="2559">
      <pivotArea collapsedLevelsAreSubtotals="1" fieldPosition="0">
        <references count="1">
          <reference field="6" count="1">
            <x v="1085"/>
          </reference>
        </references>
      </pivotArea>
    </format>
    <format dxfId="2558">
      <pivotArea collapsedLevelsAreSubtotals="1" fieldPosition="0">
        <references count="1">
          <reference field="6" count="1">
            <x v="1087"/>
          </reference>
        </references>
      </pivotArea>
    </format>
    <format dxfId="2557">
      <pivotArea collapsedLevelsAreSubtotals="1" fieldPosition="0">
        <references count="1">
          <reference field="6" count="1">
            <x v="1090"/>
          </reference>
        </references>
      </pivotArea>
    </format>
    <format dxfId="2556">
      <pivotArea collapsedLevelsAreSubtotals="1" fieldPosition="0">
        <references count="1">
          <reference field="6" count="1">
            <x v="1094"/>
          </reference>
        </references>
      </pivotArea>
    </format>
    <format dxfId="2555">
      <pivotArea collapsedLevelsAreSubtotals="1" fieldPosition="0">
        <references count="1">
          <reference field="6" count="1">
            <x v="1095"/>
          </reference>
        </references>
      </pivotArea>
    </format>
    <format dxfId="2554">
      <pivotArea collapsedLevelsAreSubtotals="1" fieldPosition="0">
        <references count="1">
          <reference field="6" count="1">
            <x v="1096"/>
          </reference>
        </references>
      </pivotArea>
    </format>
    <format dxfId="2553">
      <pivotArea collapsedLevelsAreSubtotals="1" fieldPosition="0">
        <references count="1">
          <reference field="6" count="1">
            <x v="1098"/>
          </reference>
        </references>
      </pivotArea>
    </format>
    <format dxfId="2552">
      <pivotArea collapsedLevelsAreSubtotals="1" fieldPosition="0">
        <references count="1">
          <reference field="6" count="1">
            <x v="1102"/>
          </reference>
        </references>
      </pivotArea>
    </format>
    <format dxfId="2551">
      <pivotArea collapsedLevelsAreSubtotals="1" fieldPosition="0">
        <references count="1">
          <reference field="6" count="1">
            <x v="1104"/>
          </reference>
        </references>
      </pivotArea>
    </format>
    <format dxfId="2550">
      <pivotArea collapsedLevelsAreSubtotals="1" fieldPosition="0">
        <references count="1">
          <reference field="6" count="1">
            <x v="1114"/>
          </reference>
        </references>
      </pivotArea>
    </format>
    <format dxfId="2549">
      <pivotArea collapsedLevelsAreSubtotals="1" fieldPosition="0">
        <references count="1">
          <reference field="6" count="1">
            <x v="1115"/>
          </reference>
        </references>
      </pivotArea>
    </format>
    <format dxfId="2548">
      <pivotArea collapsedLevelsAreSubtotals="1" fieldPosition="0">
        <references count="1">
          <reference field="6" count="1">
            <x v="1116"/>
          </reference>
        </references>
      </pivotArea>
    </format>
    <format dxfId="2547">
      <pivotArea collapsedLevelsAreSubtotals="1" fieldPosition="0">
        <references count="1">
          <reference field="6" count="1">
            <x v="1117"/>
          </reference>
        </references>
      </pivotArea>
    </format>
    <format dxfId="2546">
      <pivotArea collapsedLevelsAreSubtotals="1" fieldPosition="0">
        <references count="1">
          <reference field="6" count="1">
            <x v="1119"/>
          </reference>
        </references>
      </pivotArea>
    </format>
    <format dxfId="2545">
      <pivotArea collapsedLevelsAreSubtotals="1" fieldPosition="0">
        <references count="1">
          <reference field="6" count="1">
            <x v="1123"/>
          </reference>
        </references>
      </pivotArea>
    </format>
    <format dxfId="2544">
      <pivotArea collapsedLevelsAreSubtotals="1" fieldPosition="0">
        <references count="1">
          <reference field="6" count="1">
            <x v="1128"/>
          </reference>
        </references>
      </pivotArea>
    </format>
    <format dxfId="2543">
      <pivotArea collapsedLevelsAreSubtotals="1" fieldPosition="0">
        <references count="1">
          <reference field="6" count="1">
            <x v="1129"/>
          </reference>
        </references>
      </pivotArea>
    </format>
    <format dxfId="2542">
      <pivotArea collapsedLevelsAreSubtotals="1" fieldPosition="0">
        <references count="1">
          <reference field="6" count="1">
            <x v="1135"/>
          </reference>
        </references>
      </pivotArea>
    </format>
    <format dxfId="2541">
      <pivotArea collapsedLevelsAreSubtotals="1" fieldPosition="0">
        <references count="1">
          <reference field="6" count="1">
            <x v="1137"/>
          </reference>
        </references>
      </pivotArea>
    </format>
    <format dxfId="2540">
      <pivotArea collapsedLevelsAreSubtotals="1" fieldPosition="0">
        <references count="1">
          <reference field="6" count="1">
            <x v="1138"/>
          </reference>
        </references>
      </pivotArea>
    </format>
    <format dxfId="2539">
      <pivotArea collapsedLevelsAreSubtotals="1" fieldPosition="0">
        <references count="1">
          <reference field="6" count="1">
            <x v="1139"/>
          </reference>
        </references>
      </pivotArea>
    </format>
    <format dxfId="2538">
      <pivotArea collapsedLevelsAreSubtotals="1" fieldPosition="0">
        <references count="1">
          <reference field="6" count="1">
            <x v="1143"/>
          </reference>
        </references>
      </pivotArea>
    </format>
    <format dxfId="2537">
      <pivotArea collapsedLevelsAreSubtotals="1" fieldPosition="0">
        <references count="1">
          <reference field="6" count="1">
            <x v="1145"/>
          </reference>
        </references>
      </pivotArea>
    </format>
    <format dxfId="2536">
      <pivotArea collapsedLevelsAreSubtotals="1" fieldPosition="0">
        <references count="1">
          <reference field="6" count="1">
            <x v="1147"/>
          </reference>
        </references>
      </pivotArea>
    </format>
    <format dxfId="2535">
      <pivotArea collapsedLevelsAreSubtotals="1" fieldPosition="0">
        <references count="1">
          <reference field="6" count="1">
            <x v="1154"/>
          </reference>
        </references>
      </pivotArea>
    </format>
    <format dxfId="2534">
      <pivotArea collapsedLevelsAreSubtotals="1" fieldPosition="0">
        <references count="1">
          <reference field="6" count="1">
            <x v="1162"/>
          </reference>
        </references>
      </pivotArea>
    </format>
    <format dxfId="2533">
      <pivotArea collapsedLevelsAreSubtotals="1" fieldPosition="0">
        <references count="1">
          <reference field="6" count="1">
            <x v="1163"/>
          </reference>
        </references>
      </pivotArea>
    </format>
    <format dxfId="2532">
      <pivotArea collapsedLevelsAreSubtotals="1" fieldPosition="0">
        <references count="1">
          <reference field="6" count="1">
            <x v="1169"/>
          </reference>
        </references>
      </pivotArea>
    </format>
    <format dxfId="2531">
      <pivotArea collapsedLevelsAreSubtotals="1" fieldPosition="0">
        <references count="1">
          <reference field="6" count="1">
            <x v="1171"/>
          </reference>
        </references>
      </pivotArea>
    </format>
    <format dxfId="2530">
      <pivotArea collapsedLevelsAreSubtotals="1" fieldPosition="0">
        <references count="1">
          <reference field="6" count="1">
            <x v="1177"/>
          </reference>
        </references>
      </pivotArea>
    </format>
    <format dxfId="2529">
      <pivotArea collapsedLevelsAreSubtotals="1" fieldPosition="0">
        <references count="1">
          <reference field="6" count="1">
            <x v="1178"/>
          </reference>
        </references>
      </pivotArea>
    </format>
    <format dxfId="2528">
      <pivotArea collapsedLevelsAreSubtotals="1" fieldPosition="0">
        <references count="1">
          <reference field="6" count="1">
            <x v="1179"/>
          </reference>
        </references>
      </pivotArea>
    </format>
    <format dxfId="2527">
      <pivotArea collapsedLevelsAreSubtotals="1" fieldPosition="0">
        <references count="1">
          <reference field="6" count="1">
            <x v="1182"/>
          </reference>
        </references>
      </pivotArea>
    </format>
    <format dxfId="2526">
      <pivotArea collapsedLevelsAreSubtotals="1" fieldPosition="0">
        <references count="1">
          <reference field="6" count="1">
            <x v="1183"/>
          </reference>
        </references>
      </pivotArea>
    </format>
    <format dxfId="2525">
      <pivotArea collapsedLevelsAreSubtotals="1" fieldPosition="0">
        <references count="1">
          <reference field="6" count="1">
            <x v="1188"/>
          </reference>
        </references>
      </pivotArea>
    </format>
    <format dxfId="2524">
      <pivotArea collapsedLevelsAreSubtotals="1" fieldPosition="0">
        <references count="1">
          <reference field="6" count="1">
            <x v="1189"/>
          </reference>
        </references>
      </pivotArea>
    </format>
    <format dxfId="2523">
      <pivotArea collapsedLevelsAreSubtotals="1" fieldPosition="0">
        <references count="1">
          <reference field="6" count="1">
            <x v="1192"/>
          </reference>
        </references>
      </pivotArea>
    </format>
    <format dxfId="2522">
      <pivotArea collapsedLevelsAreSubtotals="1" fieldPosition="0">
        <references count="1">
          <reference field="6" count="1">
            <x v="1194"/>
          </reference>
        </references>
      </pivotArea>
    </format>
    <format dxfId="2521">
      <pivotArea collapsedLevelsAreSubtotals="1" fieldPosition="0">
        <references count="1">
          <reference field="6" count="1">
            <x v="1196"/>
          </reference>
        </references>
      </pivotArea>
    </format>
    <format dxfId="2520">
      <pivotArea collapsedLevelsAreSubtotals="1" fieldPosition="0">
        <references count="1">
          <reference field="6" count="1">
            <x v="1198"/>
          </reference>
        </references>
      </pivotArea>
    </format>
    <format dxfId="2519">
      <pivotArea collapsedLevelsAreSubtotals="1" fieldPosition="0">
        <references count="1">
          <reference field="6" count="1">
            <x v="1199"/>
          </reference>
        </references>
      </pivotArea>
    </format>
    <format dxfId="2518">
      <pivotArea collapsedLevelsAreSubtotals="1" fieldPosition="0">
        <references count="1">
          <reference field="6" count="1">
            <x v="1215"/>
          </reference>
        </references>
      </pivotArea>
    </format>
    <format dxfId="2517">
      <pivotArea collapsedLevelsAreSubtotals="1" fieldPosition="0">
        <references count="1">
          <reference field="6" count="1">
            <x v="1217"/>
          </reference>
        </references>
      </pivotArea>
    </format>
    <format dxfId="2516">
      <pivotArea collapsedLevelsAreSubtotals="1" fieldPosition="0">
        <references count="1">
          <reference field="6" count="1">
            <x v="1224"/>
          </reference>
        </references>
      </pivotArea>
    </format>
    <format dxfId="2515">
      <pivotArea collapsedLevelsAreSubtotals="1" fieldPosition="0">
        <references count="1">
          <reference field="6" count="1">
            <x v="1226"/>
          </reference>
        </references>
      </pivotArea>
    </format>
    <format dxfId="2514">
      <pivotArea collapsedLevelsAreSubtotals="1" fieldPosition="0">
        <references count="1">
          <reference field="6" count="1">
            <x v="1229"/>
          </reference>
        </references>
      </pivotArea>
    </format>
    <format dxfId="2513">
      <pivotArea collapsedLevelsAreSubtotals="1" fieldPosition="0">
        <references count="1">
          <reference field="6" count="1">
            <x v="1234"/>
          </reference>
        </references>
      </pivotArea>
    </format>
    <format dxfId="2512">
      <pivotArea collapsedLevelsAreSubtotals="1" fieldPosition="0">
        <references count="1">
          <reference field="6" count="1">
            <x v="1235"/>
          </reference>
        </references>
      </pivotArea>
    </format>
    <format dxfId="2511">
      <pivotArea collapsedLevelsAreSubtotals="1" fieldPosition="0">
        <references count="1">
          <reference field="6" count="1">
            <x v="1241"/>
          </reference>
        </references>
      </pivotArea>
    </format>
    <format dxfId="2510">
      <pivotArea collapsedLevelsAreSubtotals="1" fieldPosition="0">
        <references count="1">
          <reference field="6" count="1">
            <x v="1244"/>
          </reference>
        </references>
      </pivotArea>
    </format>
    <format dxfId="2509">
      <pivotArea collapsedLevelsAreSubtotals="1" fieldPosition="0">
        <references count="1">
          <reference field="6" count="1">
            <x v="1246"/>
          </reference>
        </references>
      </pivotArea>
    </format>
    <format dxfId="2508">
      <pivotArea collapsedLevelsAreSubtotals="1" fieldPosition="0">
        <references count="1">
          <reference field="6" count="1">
            <x v="1248"/>
          </reference>
        </references>
      </pivotArea>
    </format>
    <format dxfId="2507">
      <pivotArea dataOnly="0" labelOnly="1" fieldPosition="0">
        <references count="1">
          <reference field="6" count="50">
            <x v="15"/>
            <x v="20"/>
            <x v="24"/>
            <x v="27"/>
            <x v="29"/>
            <x v="35"/>
            <x v="38"/>
            <x v="40"/>
            <x v="41"/>
            <x v="42"/>
            <x v="47"/>
            <x v="52"/>
            <x v="56"/>
            <x v="58"/>
            <x v="62"/>
            <x v="64"/>
            <x v="67"/>
            <x v="68"/>
            <x v="73"/>
            <x v="74"/>
            <x v="76"/>
            <x v="80"/>
            <x v="82"/>
            <x v="86"/>
            <x v="93"/>
            <x v="95"/>
            <x v="99"/>
            <x v="100"/>
            <x v="102"/>
            <x v="106"/>
            <x v="111"/>
            <x v="119"/>
            <x v="120"/>
            <x v="124"/>
            <x v="125"/>
            <x v="126"/>
            <x v="128"/>
            <x v="134"/>
            <x v="138"/>
            <x v="141"/>
            <x v="145"/>
            <x v="146"/>
            <x v="147"/>
            <x v="150"/>
            <x v="158"/>
            <x v="160"/>
            <x v="163"/>
            <x v="166"/>
            <x v="167"/>
            <x v="170"/>
          </reference>
        </references>
      </pivotArea>
    </format>
    <format dxfId="2506">
      <pivotArea dataOnly="0" labelOnly="1" fieldPosition="0">
        <references count="1">
          <reference field="6" count="50">
            <x v="173"/>
            <x v="175"/>
            <x v="178"/>
            <x v="181"/>
            <x v="182"/>
            <x v="183"/>
            <x v="185"/>
            <x v="186"/>
            <x v="188"/>
            <x v="190"/>
            <x v="191"/>
            <x v="196"/>
            <x v="198"/>
            <x v="199"/>
            <x v="201"/>
            <x v="204"/>
            <x v="209"/>
            <x v="211"/>
            <x v="213"/>
            <x v="215"/>
            <x v="217"/>
            <x v="222"/>
            <x v="227"/>
            <x v="228"/>
            <x v="233"/>
            <x v="235"/>
            <x v="238"/>
            <x v="241"/>
            <x v="247"/>
            <x v="252"/>
            <x v="253"/>
            <x v="257"/>
            <x v="260"/>
            <x v="263"/>
            <x v="265"/>
            <x v="267"/>
            <x v="270"/>
            <x v="272"/>
            <x v="273"/>
            <x v="274"/>
            <x v="289"/>
            <x v="292"/>
            <x v="305"/>
            <x v="306"/>
            <x v="307"/>
            <x v="309"/>
            <x v="310"/>
            <x v="313"/>
            <x v="315"/>
            <x v="326"/>
          </reference>
        </references>
      </pivotArea>
    </format>
    <format dxfId="2505">
      <pivotArea dataOnly="0" labelOnly="1" fieldPosition="0">
        <references count="1">
          <reference field="6" count="50">
            <x v="327"/>
            <x v="330"/>
            <x v="333"/>
            <x v="338"/>
            <x v="340"/>
            <x v="341"/>
            <x v="343"/>
            <x v="344"/>
            <x v="345"/>
            <x v="347"/>
            <x v="348"/>
            <x v="349"/>
            <x v="351"/>
            <x v="352"/>
            <x v="355"/>
            <x v="357"/>
            <x v="359"/>
            <x v="361"/>
            <x v="364"/>
            <x v="379"/>
            <x v="380"/>
            <x v="385"/>
            <x v="389"/>
            <x v="390"/>
            <x v="393"/>
            <x v="394"/>
            <x v="395"/>
            <x v="399"/>
            <x v="406"/>
            <x v="409"/>
            <x v="411"/>
            <x v="424"/>
            <x v="432"/>
            <x v="442"/>
            <x v="444"/>
            <x v="445"/>
            <x v="446"/>
            <x v="447"/>
            <x v="450"/>
            <x v="459"/>
            <x v="460"/>
            <x v="461"/>
            <x v="462"/>
            <x v="463"/>
            <x v="466"/>
            <x v="475"/>
            <x v="476"/>
            <x v="478"/>
            <x v="481"/>
            <x v="482"/>
          </reference>
        </references>
      </pivotArea>
    </format>
    <format dxfId="2504">
      <pivotArea dataOnly="0" labelOnly="1" fieldPosition="0">
        <references count="1">
          <reference field="6" count="50">
            <x v="484"/>
            <x v="486"/>
            <x v="487"/>
            <x v="489"/>
            <x v="490"/>
            <x v="496"/>
            <x v="503"/>
            <x v="504"/>
            <x v="505"/>
            <x v="506"/>
            <x v="507"/>
            <x v="509"/>
            <x v="510"/>
            <x v="516"/>
            <x v="517"/>
            <x v="519"/>
            <x v="528"/>
            <x v="529"/>
            <x v="533"/>
            <x v="536"/>
            <x v="537"/>
            <x v="538"/>
            <x v="540"/>
            <x v="541"/>
            <x v="544"/>
            <x v="545"/>
            <x v="546"/>
            <x v="550"/>
            <x v="551"/>
            <x v="552"/>
            <x v="554"/>
            <x v="555"/>
            <x v="556"/>
            <x v="562"/>
            <x v="564"/>
            <x v="566"/>
            <x v="572"/>
            <x v="575"/>
            <x v="579"/>
            <x v="580"/>
            <x v="582"/>
            <x v="588"/>
            <x v="593"/>
            <x v="594"/>
            <x v="596"/>
            <x v="597"/>
            <x v="608"/>
            <x v="609"/>
            <x v="610"/>
            <x v="611"/>
          </reference>
        </references>
      </pivotArea>
    </format>
    <format dxfId="2503">
      <pivotArea dataOnly="0" labelOnly="1" fieldPosition="0">
        <references count="1">
          <reference field="6" count="50">
            <x v="613"/>
            <x v="617"/>
            <x v="622"/>
            <x v="628"/>
            <x v="629"/>
            <x v="631"/>
            <x v="639"/>
            <x v="641"/>
            <x v="646"/>
            <x v="650"/>
            <x v="651"/>
            <x v="652"/>
            <x v="654"/>
            <x v="655"/>
            <x v="656"/>
            <x v="657"/>
            <x v="661"/>
            <x v="662"/>
            <x v="663"/>
            <x v="668"/>
            <x v="669"/>
            <x v="670"/>
            <x v="671"/>
            <x v="673"/>
            <x v="674"/>
            <x v="679"/>
            <x v="680"/>
            <x v="683"/>
            <x v="688"/>
            <x v="689"/>
            <x v="699"/>
            <x v="703"/>
            <x v="712"/>
            <x v="713"/>
            <x v="714"/>
            <x v="716"/>
            <x v="720"/>
            <x v="721"/>
            <x v="724"/>
            <x v="727"/>
            <x v="730"/>
            <x v="733"/>
            <x v="734"/>
            <x v="735"/>
            <x v="736"/>
            <x v="738"/>
            <x v="740"/>
            <x v="741"/>
            <x v="746"/>
            <x v="748"/>
          </reference>
        </references>
      </pivotArea>
    </format>
    <format dxfId="2502">
      <pivotArea dataOnly="0" labelOnly="1" fieldPosition="0">
        <references count="1">
          <reference field="6" count="50">
            <x v="756"/>
            <x v="758"/>
            <x v="761"/>
            <x v="764"/>
            <x v="765"/>
            <x v="770"/>
            <x v="772"/>
            <x v="774"/>
            <x v="780"/>
            <x v="783"/>
            <x v="788"/>
            <x v="790"/>
            <x v="798"/>
            <x v="802"/>
            <x v="805"/>
            <x v="806"/>
            <x v="809"/>
            <x v="810"/>
            <x v="815"/>
            <x v="818"/>
            <x v="820"/>
            <x v="822"/>
            <x v="823"/>
            <x v="824"/>
            <x v="832"/>
            <x v="837"/>
            <x v="839"/>
            <x v="841"/>
            <x v="842"/>
            <x v="843"/>
            <x v="848"/>
            <x v="854"/>
            <x v="855"/>
            <x v="857"/>
            <x v="861"/>
            <x v="866"/>
            <x v="872"/>
            <x v="873"/>
            <x v="877"/>
            <x v="879"/>
            <x v="886"/>
            <x v="888"/>
            <x v="896"/>
            <x v="898"/>
            <x v="899"/>
            <x v="903"/>
            <x v="904"/>
            <x v="906"/>
            <x v="908"/>
            <x v="912"/>
          </reference>
        </references>
      </pivotArea>
    </format>
    <format dxfId="2501">
      <pivotArea dataOnly="0" labelOnly="1" fieldPosition="0">
        <references count="1">
          <reference field="6" count="50">
            <x v="913"/>
            <x v="914"/>
            <x v="924"/>
            <x v="930"/>
            <x v="933"/>
            <x v="934"/>
            <x v="940"/>
            <x v="944"/>
            <x v="945"/>
            <x v="953"/>
            <x v="955"/>
            <x v="956"/>
            <x v="959"/>
            <x v="961"/>
            <x v="962"/>
            <x v="964"/>
            <x v="973"/>
            <x v="975"/>
            <x v="976"/>
            <x v="980"/>
            <x v="982"/>
            <x v="983"/>
            <x v="990"/>
            <x v="991"/>
            <x v="999"/>
            <x v="1002"/>
            <x v="1005"/>
            <x v="1012"/>
            <x v="1013"/>
            <x v="1015"/>
            <x v="1016"/>
            <x v="1017"/>
            <x v="1018"/>
            <x v="1024"/>
            <x v="1026"/>
            <x v="1033"/>
            <x v="1037"/>
            <x v="1041"/>
            <x v="1042"/>
            <x v="1045"/>
            <x v="1050"/>
            <x v="1051"/>
            <x v="1053"/>
            <x v="1055"/>
            <x v="1057"/>
            <x v="1062"/>
            <x v="1064"/>
            <x v="1067"/>
            <x v="1068"/>
            <x v="1071"/>
          </reference>
        </references>
      </pivotArea>
    </format>
    <format dxfId="2500">
      <pivotArea dataOnly="0" labelOnly="1" fieldPosition="0">
        <references count="1">
          <reference field="6" count="50">
            <x v="1076"/>
            <x v="1077"/>
            <x v="1078"/>
            <x v="1080"/>
            <x v="1085"/>
            <x v="1087"/>
            <x v="1090"/>
            <x v="1094"/>
            <x v="1095"/>
            <x v="1096"/>
            <x v="1098"/>
            <x v="1102"/>
            <x v="1104"/>
            <x v="1114"/>
            <x v="1115"/>
            <x v="1116"/>
            <x v="1117"/>
            <x v="1119"/>
            <x v="1123"/>
            <x v="1128"/>
            <x v="1129"/>
            <x v="1135"/>
            <x v="1137"/>
            <x v="1138"/>
            <x v="1139"/>
            <x v="1143"/>
            <x v="1145"/>
            <x v="1147"/>
            <x v="1154"/>
            <x v="1162"/>
            <x v="1163"/>
            <x v="1169"/>
            <x v="1171"/>
            <x v="1177"/>
            <x v="1178"/>
            <x v="1179"/>
            <x v="1182"/>
            <x v="1183"/>
            <x v="1188"/>
            <x v="1189"/>
            <x v="1192"/>
            <x v="1194"/>
            <x v="1196"/>
            <x v="1198"/>
            <x v="1199"/>
            <x v="1215"/>
            <x v="1217"/>
            <x v="1224"/>
            <x v="1226"/>
            <x v="1229"/>
          </reference>
        </references>
      </pivotArea>
    </format>
    <format dxfId="2499">
      <pivotArea dataOnly="0" labelOnly="1" fieldPosition="0">
        <references count="1">
          <reference field="6" count="6">
            <x v="1234"/>
            <x v="1235"/>
            <x v="1241"/>
            <x v="1244"/>
            <x v="1246"/>
            <x v="1248"/>
          </reference>
        </references>
      </pivotArea>
    </format>
    <format dxfId="2498">
      <pivotArea collapsedLevelsAreSubtotals="1" fieldPosition="0">
        <references count="1">
          <reference field="6" count="1">
            <x v="15"/>
          </reference>
        </references>
      </pivotArea>
    </format>
    <format dxfId="2497">
      <pivotArea collapsedLevelsAreSubtotals="1" fieldPosition="0">
        <references count="1">
          <reference field="6" count="1">
            <x v="20"/>
          </reference>
        </references>
      </pivotArea>
    </format>
    <format dxfId="2496">
      <pivotArea collapsedLevelsAreSubtotals="1" fieldPosition="0">
        <references count="1">
          <reference field="6" count="1">
            <x v="24"/>
          </reference>
        </references>
      </pivotArea>
    </format>
    <format dxfId="2495">
      <pivotArea collapsedLevelsAreSubtotals="1" fieldPosition="0">
        <references count="1">
          <reference field="6" count="1">
            <x v="27"/>
          </reference>
        </references>
      </pivotArea>
    </format>
    <format dxfId="2494">
      <pivotArea collapsedLevelsAreSubtotals="1" fieldPosition="0">
        <references count="1">
          <reference field="6" count="1">
            <x v="29"/>
          </reference>
        </references>
      </pivotArea>
    </format>
    <format dxfId="2493">
      <pivotArea collapsedLevelsAreSubtotals="1" fieldPosition="0">
        <references count="1">
          <reference field="6" count="1">
            <x v="35"/>
          </reference>
        </references>
      </pivotArea>
    </format>
    <format dxfId="2492">
      <pivotArea collapsedLevelsAreSubtotals="1" fieldPosition="0">
        <references count="1">
          <reference field="6" count="1">
            <x v="38"/>
          </reference>
        </references>
      </pivotArea>
    </format>
    <format dxfId="2491">
      <pivotArea collapsedLevelsAreSubtotals="1" fieldPosition="0">
        <references count="1">
          <reference field="6" count="1">
            <x v="40"/>
          </reference>
        </references>
      </pivotArea>
    </format>
    <format dxfId="2490">
      <pivotArea collapsedLevelsAreSubtotals="1" fieldPosition="0">
        <references count="1">
          <reference field="6" count="1">
            <x v="41"/>
          </reference>
        </references>
      </pivotArea>
    </format>
    <format dxfId="2489">
      <pivotArea collapsedLevelsAreSubtotals="1" fieldPosition="0">
        <references count="1">
          <reference field="6" count="1">
            <x v="42"/>
          </reference>
        </references>
      </pivotArea>
    </format>
    <format dxfId="2488">
      <pivotArea collapsedLevelsAreSubtotals="1" fieldPosition="0">
        <references count="1">
          <reference field="6" count="1">
            <x v="47"/>
          </reference>
        </references>
      </pivotArea>
    </format>
    <format dxfId="2487">
      <pivotArea collapsedLevelsAreSubtotals="1" fieldPosition="0">
        <references count="1">
          <reference field="6" count="1">
            <x v="52"/>
          </reference>
        </references>
      </pivotArea>
    </format>
    <format dxfId="2486">
      <pivotArea collapsedLevelsAreSubtotals="1" fieldPosition="0">
        <references count="1">
          <reference field="6" count="1">
            <x v="56"/>
          </reference>
        </references>
      </pivotArea>
    </format>
    <format dxfId="2485">
      <pivotArea collapsedLevelsAreSubtotals="1" fieldPosition="0">
        <references count="1">
          <reference field="6" count="1">
            <x v="58"/>
          </reference>
        </references>
      </pivotArea>
    </format>
    <format dxfId="2484">
      <pivotArea collapsedLevelsAreSubtotals="1" fieldPosition="0">
        <references count="1">
          <reference field="6" count="1">
            <x v="62"/>
          </reference>
        </references>
      </pivotArea>
    </format>
    <format dxfId="2483">
      <pivotArea collapsedLevelsAreSubtotals="1" fieldPosition="0">
        <references count="1">
          <reference field="6" count="1">
            <x v="64"/>
          </reference>
        </references>
      </pivotArea>
    </format>
    <format dxfId="2482">
      <pivotArea collapsedLevelsAreSubtotals="1" fieldPosition="0">
        <references count="1">
          <reference field="6" count="1">
            <x v="67"/>
          </reference>
        </references>
      </pivotArea>
    </format>
    <format dxfId="2481">
      <pivotArea collapsedLevelsAreSubtotals="1" fieldPosition="0">
        <references count="1">
          <reference field="6" count="1">
            <x v="68"/>
          </reference>
        </references>
      </pivotArea>
    </format>
    <format dxfId="2480">
      <pivotArea collapsedLevelsAreSubtotals="1" fieldPosition="0">
        <references count="1">
          <reference field="6" count="1">
            <x v="73"/>
          </reference>
        </references>
      </pivotArea>
    </format>
    <format dxfId="2479">
      <pivotArea collapsedLevelsAreSubtotals="1" fieldPosition="0">
        <references count="1">
          <reference field="6" count="1">
            <x v="74"/>
          </reference>
        </references>
      </pivotArea>
    </format>
    <format dxfId="2478">
      <pivotArea collapsedLevelsAreSubtotals="1" fieldPosition="0">
        <references count="1">
          <reference field="6" count="1">
            <x v="76"/>
          </reference>
        </references>
      </pivotArea>
    </format>
    <format dxfId="2477">
      <pivotArea collapsedLevelsAreSubtotals="1" fieldPosition="0">
        <references count="1">
          <reference field="6" count="1">
            <x v="80"/>
          </reference>
        </references>
      </pivotArea>
    </format>
    <format dxfId="2476">
      <pivotArea collapsedLevelsAreSubtotals="1" fieldPosition="0">
        <references count="1">
          <reference field="6" count="1">
            <x v="82"/>
          </reference>
        </references>
      </pivotArea>
    </format>
    <format dxfId="2475">
      <pivotArea collapsedLevelsAreSubtotals="1" fieldPosition="0">
        <references count="1">
          <reference field="6" count="1">
            <x v="86"/>
          </reference>
        </references>
      </pivotArea>
    </format>
    <format dxfId="2474">
      <pivotArea collapsedLevelsAreSubtotals="1" fieldPosition="0">
        <references count="1">
          <reference field="6" count="1">
            <x v="93"/>
          </reference>
        </references>
      </pivotArea>
    </format>
    <format dxfId="2473">
      <pivotArea collapsedLevelsAreSubtotals="1" fieldPosition="0">
        <references count="1">
          <reference field="6" count="1">
            <x v="95"/>
          </reference>
        </references>
      </pivotArea>
    </format>
    <format dxfId="2472">
      <pivotArea collapsedLevelsAreSubtotals="1" fieldPosition="0">
        <references count="1">
          <reference field="6" count="1">
            <x v="99"/>
          </reference>
        </references>
      </pivotArea>
    </format>
    <format dxfId="2471">
      <pivotArea collapsedLevelsAreSubtotals="1" fieldPosition="0">
        <references count="1">
          <reference field="6" count="1">
            <x v="100"/>
          </reference>
        </references>
      </pivotArea>
    </format>
    <format dxfId="2470">
      <pivotArea collapsedLevelsAreSubtotals="1" fieldPosition="0">
        <references count="1">
          <reference field="6" count="1">
            <x v="102"/>
          </reference>
        </references>
      </pivotArea>
    </format>
    <format dxfId="2469">
      <pivotArea collapsedLevelsAreSubtotals="1" fieldPosition="0">
        <references count="1">
          <reference field="6" count="1">
            <x v="106"/>
          </reference>
        </references>
      </pivotArea>
    </format>
    <format dxfId="2468">
      <pivotArea collapsedLevelsAreSubtotals="1" fieldPosition="0">
        <references count="1">
          <reference field="6" count="1">
            <x v="111"/>
          </reference>
        </references>
      </pivotArea>
    </format>
    <format dxfId="2467">
      <pivotArea collapsedLevelsAreSubtotals="1" fieldPosition="0">
        <references count="1">
          <reference field="6" count="1">
            <x v="119"/>
          </reference>
        </references>
      </pivotArea>
    </format>
    <format dxfId="2466">
      <pivotArea collapsedLevelsAreSubtotals="1" fieldPosition="0">
        <references count="1">
          <reference field="6" count="1">
            <x v="120"/>
          </reference>
        </references>
      </pivotArea>
    </format>
    <format dxfId="2465">
      <pivotArea collapsedLevelsAreSubtotals="1" fieldPosition="0">
        <references count="1">
          <reference field="6" count="1">
            <x v="124"/>
          </reference>
        </references>
      </pivotArea>
    </format>
    <format dxfId="2464">
      <pivotArea collapsedLevelsAreSubtotals="1" fieldPosition="0">
        <references count="1">
          <reference field="6" count="1">
            <x v="125"/>
          </reference>
        </references>
      </pivotArea>
    </format>
    <format dxfId="2463">
      <pivotArea collapsedLevelsAreSubtotals="1" fieldPosition="0">
        <references count="1">
          <reference field="6" count="1">
            <x v="126"/>
          </reference>
        </references>
      </pivotArea>
    </format>
    <format dxfId="2462">
      <pivotArea collapsedLevelsAreSubtotals="1" fieldPosition="0">
        <references count="1">
          <reference field="6" count="1">
            <x v="128"/>
          </reference>
        </references>
      </pivotArea>
    </format>
    <format dxfId="2461">
      <pivotArea collapsedLevelsAreSubtotals="1" fieldPosition="0">
        <references count="1">
          <reference field="6" count="1">
            <x v="134"/>
          </reference>
        </references>
      </pivotArea>
    </format>
    <format dxfId="2460">
      <pivotArea collapsedLevelsAreSubtotals="1" fieldPosition="0">
        <references count="1">
          <reference field="6" count="1">
            <x v="138"/>
          </reference>
        </references>
      </pivotArea>
    </format>
    <format dxfId="2459">
      <pivotArea collapsedLevelsAreSubtotals="1" fieldPosition="0">
        <references count="1">
          <reference field="6" count="1">
            <x v="141"/>
          </reference>
        </references>
      </pivotArea>
    </format>
    <format dxfId="2458">
      <pivotArea collapsedLevelsAreSubtotals="1" fieldPosition="0">
        <references count="1">
          <reference field="6" count="1">
            <x v="145"/>
          </reference>
        </references>
      </pivotArea>
    </format>
    <format dxfId="2457">
      <pivotArea collapsedLevelsAreSubtotals="1" fieldPosition="0">
        <references count="1">
          <reference field="6" count="1">
            <x v="146"/>
          </reference>
        </references>
      </pivotArea>
    </format>
    <format dxfId="2456">
      <pivotArea collapsedLevelsAreSubtotals="1" fieldPosition="0">
        <references count="1">
          <reference field="6" count="1">
            <x v="147"/>
          </reference>
        </references>
      </pivotArea>
    </format>
    <format dxfId="2455">
      <pivotArea collapsedLevelsAreSubtotals="1" fieldPosition="0">
        <references count="1">
          <reference field="6" count="1">
            <x v="150"/>
          </reference>
        </references>
      </pivotArea>
    </format>
    <format dxfId="2454">
      <pivotArea collapsedLevelsAreSubtotals="1" fieldPosition="0">
        <references count="1">
          <reference field="6" count="1">
            <x v="158"/>
          </reference>
        </references>
      </pivotArea>
    </format>
    <format dxfId="2453">
      <pivotArea collapsedLevelsAreSubtotals="1" fieldPosition="0">
        <references count="1">
          <reference field="6" count="1">
            <x v="160"/>
          </reference>
        </references>
      </pivotArea>
    </format>
    <format dxfId="2452">
      <pivotArea collapsedLevelsAreSubtotals="1" fieldPosition="0">
        <references count="1">
          <reference field="6" count="1">
            <x v="163"/>
          </reference>
        </references>
      </pivotArea>
    </format>
    <format dxfId="2451">
      <pivotArea collapsedLevelsAreSubtotals="1" fieldPosition="0">
        <references count="1">
          <reference field="6" count="1">
            <x v="166"/>
          </reference>
        </references>
      </pivotArea>
    </format>
    <format dxfId="2450">
      <pivotArea collapsedLevelsAreSubtotals="1" fieldPosition="0">
        <references count="1">
          <reference field="6" count="1">
            <x v="167"/>
          </reference>
        </references>
      </pivotArea>
    </format>
    <format dxfId="2449">
      <pivotArea collapsedLevelsAreSubtotals="1" fieldPosition="0">
        <references count="1">
          <reference field="6" count="1">
            <x v="170"/>
          </reference>
        </references>
      </pivotArea>
    </format>
    <format dxfId="2448">
      <pivotArea collapsedLevelsAreSubtotals="1" fieldPosition="0">
        <references count="1">
          <reference field="6" count="1">
            <x v="173"/>
          </reference>
        </references>
      </pivotArea>
    </format>
    <format dxfId="2447">
      <pivotArea collapsedLevelsAreSubtotals="1" fieldPosition="0">
        <references count="1">
          <reference field="6" count="1">
            <x v="175"/>
          </reference>
        </references>
      </pivotArea>
    </format>
    <format dxfId="2446">
      <pivotArea collapsedLevelsAreSubtotals="1" fieldPosition="0">
        <references count="1">
          <reference field="6" count="1">
            <x v="178"/>
          </reference>
        </references>
      </pivotArea>
    </format>
    <format dxfId="2445">
      <pivotArea collapsedLevelsAreSubtotals="1" fieldPosition="0">
        <references count="1">
          <reference field="6" count="1">
            <x v="181"/>
          </reference>
        </references>
      </pivotArea>
    </format>
    <format dxfId="2444">
      <pivotArea collapsedLevelsAreSubtotals="1" fieldPosition="0">
        <references count="1">
          <reference field="6" count="1">
            <x v="182"/>
          </reference>
        </references>
      </pivotArea>
    </format>
    <format dxfId="2443">
      <pivotArea collapsedLevelsAreSubtotals="1" fieldPosition="0">
        <references count="1">
          <reference field="6" count="1">
            <x v="183"/>
          </reference>
        </references>
      </pivotArea>
    </format>
    <format dxfId="2442">
      <pivotArea collapsedLevelsAreSubtotals="1" fieldPosition="0">
        <references count="1">
          <reference field="6" count="1">
            <x v="185"/>
          </reference>
        </references>
      </pivotArea>
    </format>
    <format dxfId="2441">
      <pivotArea collapsedLevelsAreSubtotals="1" fieldPosition="0">
        <references count="1">
          <reference field="6" count="1">
            <x v="186"/>
          </reference>
        </references>
      </pivotArea>
    </format>
    <format dxfId="2440">
      <pivotArea collapsedLevelsAreSubtotals="1" fieldPosition="0">
        <references count="1">
          <reference field="6" count="1">
            <x v="188"/>
          </reference>
        </references>
      </pivotArea>
    </format>
    <format dxfId="2439">
      <pivotArea collapsedLevelsAreSubtotals="1" fieldPosition="0">
        <references count="1">
          <reference field="6" count="1">
            <x v="190"/>
          </reference>
        </references>
      </pivotArea>
    </format>
    <format dxfId="2438">
      <pivotArea collapsedLevelsAreSubtotals="1" fieldPosition="0">
        <references count="1">
          <reference field="6" count="1">
            <x v="191"/>
          </reference>
        </references>
      </pivotArea>
    </format>
    <format dxfId="2437">
      <pivotArea collapsedLevelsAreSubtotals="1" fieldPosition="0">
        <references count="1">
          <reference field="6" count="1">
            <x v="196"/>
          </reference>
        </references>
      </pivotArea>
    </format>
    <format dxfId="2436">
      <pivotArea collapsedLevelsAreSubtotals="1" fieldPosition="0">
        <references count="1">
          <reference field="6" count="1">
            <x v="198"/>
          </reference>
        </references>
      </pivotArea>
    </format>
    <format dxfId="2435">
      <pivotArea collapsedLevelsAreSubtotals="1" fieldPosition="0">
        <references count="1">
          <reference field="6" count="1">
            <x v="199"/>
          </reference>
        </references>
      </pivotArea>
    </format>
    <format dxfId="2434">
      <pivotArea collapsedLevelsAreSubtotals="1" fieldPosition="0">
        <references count="1">
          <reference field="6" count="1">
            <x v="201"/>
          </reference>
        </references>
      </pivotArea>
    </format>
    <format dxfId="2433">
      <pivotArea collapsedLevelsAreSubtotals="1" fieldPosition="0">
        <references count="1">
          <reference field="6" count="1">
            <x v="204"/>
          </reference>
        </references>
      </pivotArea>
    </format>
    <format dxfId="2432">
      <pivotArea collapsedLevelsAreSubtotals="1" fieldPosition="0">
        <references count="1">
          <reference field="6" count="1">
            <x v="209"/>
          </reference>
        </references>
      </pivotArea>
    </format>
    <format dxfId="2431">
      <pivotArea collapsedLevelsAreSubtotals="1" fieldPosition="0">
        <references count="1">
          <reference field="6" count="1">
            <x v="211"/>
          </reference>
        </references>
      </pivotArea>
    </format>
    <format dxfId="2430">
      <pivotArea collapsedLevelsAreSubtotals="1" fieldPosition="0">
        <references count="1">
          <reference field="6" count="1">
            <x v="213"/>
          </reference>
        </references>
      </pivotArea>
    </format>
    <format dxfId="2429">
      <pivotArea collapsedLevelsAreSubtotals="1" fieldPosition="0">
        <references count="1">
          <reference field="6" count="1">
            <x v="215"/>
          </reference>
        </references>
      </pivotArea>
    </format>
    <format dxfId="2428">
      <pivotArea collapsedLevelsAreSubtotals="1" fieldPosition="0">
        <references count="1">
          <reference field="6" count="1">
            <x v="217"/>
          </reference>
        </references>
      </pivotArea>
    </format>
    <format dxfId="2427">
      <pivotArea collapsedLevelsAreSubtotals="1" fieldPosition="0">
        <references count="1">
          <reference field="6" count="1">
            <x v="222"/>
          </reference>
        </references>
      </pivotArea>
    </format>
    <format dxfId="2426">
      <pivotArea collapsedLevelsAreSubtotals="1" fieldPosition="0">
        <references count="1">
          <reference field="6" count="1">
            <x v="227"/>
          </reference>
        </references>
      </pivotArea>
    </format>
    <format dxfId="2425">
      <pivotArea collapsedLevelsAreSubtotals="1" fieldPosition="0">
        <references count="1">
          <reference field="6" count="1">
            <x v="228"/>
          </reference>
        </references>
      </pivotArea>
    </format>
    <format dxfId="2424">
      <pivotArea collapsedLevelsAreSubtotals="1" fieldPosition="0">
        <references count="1">
          <reference field="6" count="1">
            <x v="233"/>
          </reference>
        </references>
      </pivotArea>
    </format>
    <format dxfId="2423">
      <pivotArea collapsedLevelsAreSubtotals="1" fieldPosition="0">
        <references count="1">
          <reference field="6" count="1">
            <x v="235"/>
          </reference>
        </references>
      </pivotArea>
    </format>
    <format dxfId="2422">
      <pivotArea collapsedLevelsAreSubtotals="1" fieldPosition="0">
        <references count="1">
          <reference field="6" count="1">
            <x v="238"/>
          </reference>
        </references>
      </pivotArea>
    </format>
    <format dxfId="2421">
      <pivotArea collapsedLevelsAreSubtotals="1" fieldPosition="0">
        <references count="1">
          <reference field="6" count="1">
            <x v="241"/>
          </reference>
        </references>
      </pivotArea>
    </format>
    <format dxfId="2420">
      <pivotArea collapsedLevelsAreSubtotals="1" fieldPosition="0">
        <references count="1">
          <reference field="6" count="1">
            <x v="247"/>
          </reference>
        </references>
      </pivotArea>
    </format>
    <format dxfId="2419">
      <pivotArea collapsedLevelsAreSubtotals="1" fieldPosition="0">
        <references count="1">
          <reference field="6" count="1">
            <x v="252"/>
          </reference>
        </references>
      </pivotArea>
    </format>
    <format dxfId="2418">
      <pivotArea collapsedLevelsAreSubtotals="1" fieldPosition="0">
        <references count="1">
          <reference field="6" count="1">
            <x v="253"/>
          </reference>
        </references>
      </pivotArea>
    </format>
    <format dxfId="2417">
      <pivotArea collapsedLevelsAreSubtotals="1" fieldPosition="0">
        <references count="1">
          <reference field="6" count="1">
            <x v="257"/>
          </reference>
        </references>
      </pivotArea>
    </format>
    <format dxfId="2416">
      <pivotArea collapsedLevelsAreSubtotals="1" fieldPosition="0">
        <references count="1">
          <reference field="6" count="1">
            <x v="260"/>
          </reference>
        </references>
      </pivotArea>
    </format>
    <format dxfId="2415">
      <pivotArea collapsedLevelsAreSubtotals="1" fieldPosition="0">
        <references count="1">
          <reference field="6" count="1">
            <x v="263"/>
          </reference>
        </references>
      </pivotArea>
    </format>
    <format dxfId="2414">
      <pivotArea collapsedLevelsAreSubtotals="1" fieldPosition="0">
        <references count="1">
          <reference field="6" count="1">
            <x v="265"/>
          </reference>
        </references>
      </pivotArea>
    </format>
    <format dxfId="2413">
      <pivotArea collapsedLevelsAreSubtotals="1" fieldPosition="0">
        <references count="1">
          <reference field="6" count="1">
            <x v="267"/>
          </reference>
        </references>
      </pivotArea>
    </format>
    <format dxfId="2412">
      <pivotArea collapsedLevelsAreSubtotals="1" fieldPosition="0">
        <references count="1">
          <reference field="6" count="1">
            <x v="270"/>
          </reference>
        </references>
      </pivotArea>
    </format>
    <format dxfId="2411">
      <pivotArea collapsedLevelsAreSubtotals="1" fieldPosition="0">
        <references count="1">
          <reference field="6" count="1">
            <x v="272"/>
          </reference>
        </references>
      </pivotArea>
    </format>
    <format dxfId="2410">
      <pivotArea collapsedLevelsAreSubtotals="1" fieldPosition="0">
        <references count="1">
          <reference field="6" count="1">
            <x v="273"/>
          </reference>
        </references>
      </pivotArea>
    </format>
    <format dxfId="2409">
      <pivotArea collapsedLevelsAreSubtotals="1" fieldPosition="0">
        <references count="1">
          <reference field="6" count="1">
            <x v="274"/>
          </reference>
        </references>
      </pivotArea>
    </format>
    <format dxfId="2408">
      <pivotArea collapsedLevelsAreSubtotals="1" fieldPosition="0">
        <references count="1">
          <reference field="6" count="1">
            <x v="289"/>
          </reference>
        </references>
      </pivotArea>
    </format>
    <format dxfId="2407">
      <pivotArea collapsedLevelsAreSubtotals="1" fieldPosition="0">
        <references count="1">
          <reference field="6" count="1">
            <x v="292"/>
          </reference>
        </references>
      </pivotArea>
    </format>
    <format dxfId="2406">
      <pivotArea collapsedLevelsAreSubtotals="1" fieldPosition="0">
        <references count="1">
          <reference field="6" count="1">
            <x v="305"/>
          </reference>
        </references>
      </pivotArea>
    </format>
    <format dxfId="2405">
      <pivotArea collapsedLevelsAreSubtotals="1" fieldPosition="0">
        <references count="1">
          <reference field="6" count="1">
            <x v="306"/>
          </reference>
        </references>
      </pivotArea>
    </format>
    <format dxfId="2404">
      <pivotArea collapsedLevelsAreSubtotals="1" fieldPosition="0">
        <references count="1">
          <reference field="6" count="1">
            <x v="307"/>
          </reference>
        </references>
      </pivotArea>
    </format>
    <format dxfId="2403">
      <pivotArea collapsedLevelsAreSubtotals="1" fieldPosition="0">
        <references count="1">
          <reference field="6" count="1">
            <x v="309"/>
          </reference>
        </references>
      </pivotArea>
    </format>
    <format dxfId="2402">
      <pivotArea collapsedLevelsAreSubtotals="1" fieldPosition="0">
        <references count="1">
          <reference field="6" count="1">
            <x v="310"/>
          </reference>
        </references>
      </pivotArea>
    </format>
    <format dxfId="2401">
      <pivotArea collapsedLevelsAreSubtotals="1" fieldPosition="0">
        <references count="1">
          <reference field="6" count="1">
            <x v="313"/>
          </reference>
        </references>
      </pivotArea>
    </format>
    <format dxfId="2400">
      <pivotArea collapsedLevelsAreSubtotals="1" fieldPosition="0">
        <references count="1">
          <reference field="6" count="1">
            <x v="315"/>
          </reference>
        </references>
      </pivotArea>
    </format>
    <format dxfId="2399">
      <pivotArea collapsedLevelsAreSubtotals="1" fieldPosition="0">
        <references count="1">
          <reference field="6" count="1">
            <x v="326"/>
          </reference>
        </references>
      </pivotArea>
    </format>
    <format dxfId="2398">
      <pivotArea collapsedLevelsAreSubtotals="1" fieldPosition="0">
        <references count="1">
          <reference field="6" count="1">
            <x v="327"/>
          </reference>
        </references>
      </pivotArea>
    </format>
    <format dxfId="2397">
      <pivotArea collapsedLevelsAreSubtotals="1" fieldPosition="0">
        <references count="1">
          <reference field="6" count="1">
            <x v="330"/>
          </reference>
        </references>
      </pivotArea>
    </format>
    <format dxfId="2396">
      <pivotArea collapsedLevelsAreSubtotals="1" fieldPosition="0">
        <references count="1">
          <reference field="6" count="1">
            <x v="333"/>
          </reference>
        </references>
      </pivotArea>
    </format>
    <format dxfId="2395">
      <pivotArea collapsedLevelsAreSubtotals="1" fieldPosition="0">
        <references count="1">
          <reference field="6" count="1">
            <x v="338"/>
          </reference>
        </references>
      </pivotArea>
    </format>
    <format dxfId="2394">
      <pivotArea collapsedLevelsAreSubtotals="1" fieldPosition="0">
        <references count="1">
          <reference field="6" count="1">
            <x v="340"/>
          </reference>
        </references>
      </pivotArea>
    </format>
    <format dxfId="2393">
      <pivotArea collapsedLevelsAreSubtotals="1" fieldPosition="0">
        <references count="1">
          <reference field="6" count="1">
            <x v="341"/>
          </reference>
        </references>
      </pivotArea>
    </format>
    <format dxfId="2392">
      <pivotArea collapsedLevelsAreSubtotals="1" fieldPosition="0">
        <references count="1">
          <reference field="6" count="1">
            <x v="343"/>
          </reference>
        </references>
      </pivotArea>
    </format>
    <format dxfId="2391">
      <pivotArea collapsedLevelsAreSubtotals="1" fieldPosition="0">
        <references count="1">
          <reference field="6" count="1">
            <x v="344"/>
          </reference>
        </references>
      </pivotArea>
    </format>
    <format dxfId="2390">
      <pivotArea collapsedLevelsAreSubtotals="1" fieldPosition="0">
        <references count="1">
          <reference field="6" count="1">
            <x v="345"/>
          </reference>
        </references>
      </pivotArea>
    </format>
    <format dxfId="2389">
      <pivotArea collapsedLevelsAreSubtotals="1" fieldPosition="0">
        <references count="1">
          <reference field="6" count="1">
            <x v="347"/>
          </reference>
        </references>
      </pivotArea>
    </format>
    <format dxfId="2388">
      <pivotArea collapsedLevelsAreSubtotals="1" fieldPosition="0">
        <references count="1">
          <reference field="6" count="1">
            <x v="348"/>
          </reference>
        </references>
      </pivotArea>
    </format>
    <format dxfId="2387">
      <pivotArea collapsedLevelsAreSubtotals="1" fieldPosition="0">
        <references count="1">
          <reference field="6" count="1">
            <x v="349"/>
          </reference>
        </references>
      </pivotArea>
    </format>
    <format dxfId="2386">
      <pivotArea collapsedLevelsAreSubtotals="1" fieldPosition="0">
        <references count="1">
          <reference field="6" count="1">
            <x v="351"/>
          </reference>
        </references>
      </pivotArea>
    </format>
    <format dxfId="2385">
      <pivotArea collapsedLevelsAreSubtotals="1" fieldPosition="0">
        <references count="1">
          <reference field="6" count="1">
            <x v="352"/>
          </reference>
        </references>
      </pivotArea>
    </format>
    <format dxfId="2384">
      <pivotArea collapsedLevelsAreSubtotals="1" fieldPosition="0">
        <references count="1">
          <reference field="6" count="1">
            <x v="355"/>
          </reference>
        </references>
      </pivotArea>
    </format>
    <format dxfId="2383">
      <pivotArea collapsedLevelsAreSubtotals="1" fieldPosition="0">
        <references count="1">
          <reference field="6" count="1">
            <x v="357"/>
          </reference>
        </references>
      </pivotArea>
    </format>
    <format dxfId="2382">
      <pivotArea collapsedLevelsAreSubtotals="1" fieldPosition="0">
        <references count="1">
          <reference field="6" count="1">
            <x v="359"/>
          </reference>
        </references>
      </pivotArea>
    </format>
    <format dxfId="2381">
      <pivotArea collapsedLevelsAreSubtotals="1" fieldPosition="0">
        <references count="1">
          <reference field="6" count="1">
            <x v="361"/>
          </reference>
        </references>
      </pivotArea>
    </format>
    <format dxfId="2380">
      <pivotArea collapsedLevelsAreSubtotals="1" fieldPosition="0">
        <references count="1">
          <reference field="6" count="1">
            <x v="364"/>
          </reference>
        </references>
      </pivotArea>
    </format>
    <format dxfId="2379">
      <pivotArea collapsedLevelsAreSubtotals="1" fieldPosition="0">
        <references count="1">
          <reference field="6" count="1">
            <x v="379"/>
          </reference>
        </references>
      </pivotArea>
    </format>
    <format dxfId="2378">
      <pivotArea collapsedLevelsAreSubtotals="1" fieldPosition="0">
        <references count="1">
          <reference field="6" count="1">
            <x v="380"/>
          </reference>
        </references>
      </pivotArea>
    </format>
    <format dxfId="2377">
      <pivotArea collapsedLevelsAreSubtotals="1" fieldPosition="0">
        <references count="1">
          <reference field="6" count="1">
            <x v="385"/>
          </reference>
        </references>
      </pivotArea>
    </format>
    <format dxfId="2376">
      <pivotArea collapsedLevelsAreSubtotals="1" fieldPosition="0">
        <references count="1">
          <reference field="6" count="1">
            <x v="389"/>
          </reference>
        </references>
      </pivotArea>
    </format>
    <format dxfId="2375">
      <pivotArea collapsedLevelsAreSubtotals="1" fieldPosition="0">
        <references count="1">
          <reference field="6" count="1">
            <x v="390"/>
          </reference>
        </references>
      </pivotArea>
    </format>
    <format dxfId="2374">
      <pivotArea collapsedLevelsAreSubtotals="1" fieldPosition="0">
        <references count="1">
          <reference field="6" count="1">
            <x v="393"/>
          </reference>
        </references>
      </pivotArea>
    </format>
    <format dxfId="2373">
      <pivotArea collapsedLevelsAreSubtotals="1" fieldPosition="0">
        <references count="1">
          <reference field="6" count="1">
            <x v="394"/>
          </reference>
        </references>
      </pivotArea>
    </format>
    <format dxfId="2372">
      <pivotArea collapsedLevelsAreSubtotals="1" fieldPosition="0">
        <references count="1">
          <reference field="6" count="1">
            <x v="395"/>
          </reference>
        </references>
      </pivotArea>
    </format>
    <format dxfId="2371">
      <pivotArea collapsedLevelsAreSubtotals="1" fieldPosition="0">
        <references count="1">
          <reference field="6" count="1">
            <x v="399"/>
          </reference>
        </references>
      </pivotArea>
    </format>
    <format dxfId="2370">
      <pivotArea collapsedLevelsAreSubtotals="1" fieldPosition="0">
        <references count="1">
          <reference field="6" count="1">
            <x v="406"/>
          </reference>
        </references>
      </pivotArea>
    </format>
    <format dxfId="2369">
      <pivotArea collapsedLevelsAreSubtotals="1" fieldPosition="0">
        <references count="1">
          <reference field="6" count="1">
            <x v="409"/>
          </reference>
        </references>
      </pivotArea>
    </format>
    <format dxfId="2368">
      <pivotArea collapsedLevelsAreSubtotals="1" fieldPosition="0">
        <references count="1">
          <reference field="6" count="1">
            <x v="411"/>
          </reference>
        </references>
      </pivotArea>
    </format>
    <format dxfId="2367">
      <pivotArea collapsedLevelsAreSubtotals="1" fieldPosition="0">
        <references count="1">
          <reference field="6" count="1">
            <x v="424"/>
          </reference>
        </references>
      </pivotArea>
    </format>
    <format dxfId="2366">
      <pivotArea collapsedLevelsAreSubtotals="1" fieldPosition="0">
        <references count="1">
          <reference field="6" count="1">
            <x v="432"/>
          </reference>
        </references>
      </pivotArea>
    </format>
    <format dxfId="2365">
      <pivotArea collapsedLevelsAreSubtotals="1" fieldPosition="0">
        <references count="1">
          <reference field="6" count="1">
            <x v="442"/>
          </reference>
        </references>
      </pivotArea>
    </format>
    <format dxfId="2364">
      <pivotArea collapsedLevelsAreSubtotals="1" fieldPosition="0">
        <references count="1">
          <reference field="6" count="1">
            <x v="444"/>
          </reference>
        </references>
      </pivotArea>
    </format>
    <format dxfId="2363">
      <pivotArea collapsedLevelsAreSubtotals="1" fieldPosition="0">
        <references count="1">
          <reference field="6" count="1">
            <x v="445"/>
          </reference>
        </references>
      </pivotArea>
    </format>
    <format dxfId="2362">
      <pivotArea collapsedLevelsAreSubtotals="1" fieldPosition="0">
        <references count="1">
          <reference field="6" count="1">
            <x v="446"/>
          </reference>
        </references>
      </pivotArea>
    </format>
    <format dxfId="2361">
      <pivotArea collapsedLevelsAreSubtotals="1" fieldPosition="0">
        <references count="1">
          <reference field="6" count="1">
            <x v="447"/>
          </reference>
        </references>
      </pivotArea>
    </format>
    <format dxfId="2360">
      <pivotArea collapsedLevelsAreSubtotals="1" fieldPosition="0">
        <references count="1">
          <reference field="6" count="1">
            <x v="450"/>
          </reference>
        </references>
      </pivotArea>
    </format>
    <format dxfId="2359">
      <pivotArea collapsedLevelsAreSubtotals="1" fieldPosition="0">
        <references count="1">
          <reference field="6" count="1">
            <x v="459"/>
          </reference>
        </references>
      </pivotArea>
    </format>
    <format dxfId="2358">
      <pivotArea collapsedLevelsAreSubtotals="1" fieldPosition="0">
        <references count="1">
          <reference field="6" count="1">
            <x v="460"/>
          </reference>
        </references>
      </pivotArea>
    </format>
    <format dxfId="2357">
      <pivotArea collapsedLevelsAreSubtotals="1" fieldPosition="0">
        <references count="1">
          <reference field="6" count="1">
            <x v="461"/>
          </reference>
        </references>
      </pivotArea>
    </format>
    <format dxfId="2356">
      <pivotArea collapsedLevelsAreSubtotals="1" fieldPosition="0">
        <references count="1">
          <reference field="6" count="1">
            <x v="462"/>
          </reference>
        </references>
      </pivotArea>
    </format>
    <format dxfId="2355">
      <pivotArea collapsedLevelsAreSubtotals="1" fieldPosition="0">
        <references count="1">
          <reference field="6" count="1">
            <x v="463"/>
          </reference>
        </references>
      </pivotArea>
    </format>
    <format dxfId="2354">
      <pivotArea collapsedLevelsAreSubtotals="1" fieldPosition="0">
        <references count="1">
          <reference field="6" count="1">
            <x v="466"/>
          </reference>
        </references>
      </pivotArea>
    </format>
    <format dxfId="2353">
      <pivotArea collapsedLevelsAreSubtotals="1" fieldPosition="0">
        <references count="1">
          <reference field="6" count="1">
            <x v="475"/>
          </reference>
        </references>
      </pivotArea>
    </format>
    <format dxfId="2352">
      <pivotArea collapsedLevelsAreSubtotals="1" fieldPosition="0">
        <references count="1">
          <reference field="6" count="1">
            <x v="476"/>
          </reference>
        </references>
      </pivotArea>
    </format>
    <format dxfId="2351">
      <pivotArea collapsedLevelsAreSubtotals="1" fieldPosition="0">
        <references count="1">
          <reference field="6" count="1">
            <x v="478"/>
          </reference>
        </references>
      </pivotArea>
    </format>
    <format dxfId="2350">
      <pivotArea collapsedLevelsAreSubtotals="1" fieldPosition="0">
        <references count="1">
          <reference field="6" count="1">
            <x v="481"/>
          </reference>
        </references>
      </pivotArea>
    </format>
    <format dxfId="2349">
      <pivotArea collapsedLevelsAreSubtotals="1" fieldPosition="0">
        <references count="1">
          <reference field="6" count="1">
            <x v="482"/>
          </reference>
        </references>
      </pivotArea>
    </format>
    <format dxfId="2348">
      <pivotArea collapsedLevelsAreSubtotals="1" fieldPosition="0">
        <references count="1">
          <reference field="6" count="1">
            <x v="484"/>
          </reference>
        </references>
      </pivotArea>
    </format>
    <format dxfId="2347">
      <pivotArea collapsedLevelsAreSubtotals="1" fieldPosition="0">
        <references count="1">
          <reference field="6" count="1">
            <x v="486"/>
          </reference>
        </references>
      </pivotArea>
    </format>
    <format dxfId="2346">
      <pivotArea collapsedLevelsAreSubtotals="1" fieldPosition="0">
        <references count="1">
          <reference field="6" count="1">
            <x v="487"/>
          </reference>
        </references>
      </pivotArea>
    </format>
    <format dxfId="2345">
      <pivotArea collapsedLevelsAreSubtotals="1" fieldPosition="0">
        <references count="1">
          <reference field="6" count="1">
            <x v="489"/>
          </reference>
        </references>
      </pivotArea>
    </format>
    <format dxfId="2344">
      <pivotArea collapsedLevelsAreSubtotals="1" fieldPosition="0">
        <references count="1">
          <reference field="6" count="1">
            <x v="490"/>
          </reference>
        </references>
      </pivotArea>
    </format>
    <format dxfId="2343">
      <pivotArea collapsedLevelsAreSubtotals="1" fieldPosition="0">
        <references count="1">
          <reference field="6" count="1">
            <x v="496"/>
          </reference>
        </references>
      </pivotArea>
    </format>
    <format dxfId="2342">
      <pivotArea collapsedLevelsAreSubtotals="1" fieldPosition="0">
        <references count="1">
          <reference field="6" count="1">
            <x v="503"/>
          </reference>
        </references>
      </pivotArea>
    </format>
    <format dxfId="2341">
      <pivotArea collapsedLevelsAreSubtotals="1" fieldPosition="0">
        <references count="1">
          <reference field="6" count="1">
            <x v="504"/>
          </reference>
        </references>
      </pivotArea>
    </format>
    <format dxfId="2340">
      <pivotArea collapsedLevelsAreSubtotals="1" fieldPosition="0">
        <references count="1">
          <reference field="6" count="1">
            <x v="505"/>
          </reference>
        </references>
      </pivotArea>
    </format>
    <format dxfId="2339">
      <pivotArea collapsedLevelsAreSubtotals="1" fieldPosition="0">
        <references count="1">
          <reference field="6" count="1">
            <x v="506"/>
          </reference>
        </references>
      </pivotArea>
    </format>
    <format dxfId="2338">
      <pivotArea collapsedLevelsAreSubtotals="1" fieldPosition="0">
        <references count="1">
          <reference field="6" count="1">
            <x v="507"/>
          </reference>
        </references>
      </pivotArea>
    </format>
    <format dxfId="2337">
      <pivotArea collapsedLevelsAreSubtotals="1" fieldPosition="0">
        <references count="1">
          <reference field="6" count="1">
            <x v="509"/>
          </reference>
        </references>
      </pivotArea>
    </format>
    <format dxfId="2336">
      <pivotArea collapsedLevelsAreSubtotals="1" fieldPosition="0">
        <references count="1">
          <reference field="6" count="1">
            <x v="510"/>
          </reference>
        </references>
      </pivotArea>
    </format>
    <format dxfId="2335">
      <pivotArea collapsedLevelsAreSubtotals="1" fieldPosition="0">
        <references count="1">
          <reference field="6" count="1">
            <x v="516"/>
          </reference>
        </references>
      </pivotArea>
    </format>
    <format dxfId="2334">
      <pivotArea collapsedLevelsAreSubtotals="1" fieldPosition="0">
        <references count="1">
          <reference field="6" count="1">
            <x v="517"/>
          </reference>
        </references>
      </pivotArea>
    </format>
    <format dxfId="2333">
      <pivotArea collapsedLevelsAreSubtotals="1" fieldPosition="0">
        <references count="1">
          <reference field="6" count="1">
            <x v="519"/>
          </reference>
        </references>
      </pivotArea>
    </format>
    <format dxfId="2332">
      <pivotArea collapsedLevelsAreSubtotals="1" fieldPosition="0">
        <references count="1">
          <reference field="6" count="1">
            <x v="528"/>
          </reference>
        </references>
      </pivotArea>
    </format>
    <format dxfId="2331">
      <pivotArea collapsedLevelsAreSubtotals="1" fieldPosition="0">
        <references count="1">
          <reference field="6" count="1">
            <x v="529"/>
          </reference>
        </references>
      </pivotArea>
    </format>
    <format dxfId="2330">
      <pivotArea collapsedLevelsAreSubtotals="1" fieldPosition="0">
        <references count="1">
          <reference field="6" count="1">
            <x v="533"/>
          </reference>
        </references>
      </pivotArea>
    </format>
    <format dxfId="2329">
      <pivotArea collapsedLevelsAreSubtotals="1" fieldPosition="0">
        <references count="1">
          <reference field="6" count="1">
            <x v="536"/>
          </reference>
        </references>
      </pivotArea>
    </format>
    <format dxfId="2328">
      <pivotArea collapsedLevelsAreSubtotals="1" fieldPosition="0">
        <references count="1">
          <reference field="6" count="1">
            <x v="537"/>
          </reference>
        </references>
      </pivotArea>
    </format>
    <format dxfId="2327">
      <pivotArea collapsedLevelsAreSubtotals="1" fieldPosition="0">
        <references count="1">
          <reference field="6" count="1">
            <x v="538"/>
          </reference>
        </references>
      </pivotArea>
    </format>
    <format dxfId="2326">
      <pivotArea collapsedLevelsAreSubtotals="1" fieldPosition="0">
        <references count="1">
          <reference field="6" count="1">
            <x v="540"/>
          </reference>
        </references>
      </pivotArea>
    </format>
    <format dxfId="2325">
      <pivotArea collapsedLevelsAreSubtotals="1" fieldPosition="0">
        <references count="1">
          <reference field="6" count="1">
            <x v="541"/>
          </reference>
        </references>
      </pivotArea>
    </format>
    <format dxfId="2324">
      <pivotArea collapsedLevelsAreSubtotals="1" fieldPosition="0">
        <references count="1">
          <reference field="6" count="1">
            <x v="544"/>
          </reference>
        </references>
      </pivotArea>
    </format>
    <format dxfId="2323">
      <pivotArea collapsedLevelsAreSubtotals="1" fieldPosition="0">
        <references count="1">
          <reference field="6" count="1">
            <x v="545"/>
          </reference>
        </references>
      </pivotArea>
    </format>
    <format dxfId="2322">
      <pivotArea collapsedLevelsAreSubtotals="1" fieldPosition="0">
        <references count="1">
          <reference field="6" count="1">
            <x v="546"/>
          </reference>
        </references>
      </pivotArea>
    </format>
    <format dxfId="2321">
      <pivotArea collapsedLevelsAreSubtotals="1" fieldPosition="0">
        <references count="1">
          <reference field="6" count="1">
            <x v="550"/>
          </reference>
        </references>
      </pivotArea>
    </format>
    <format dxfId="2320">
      <pivotArea collapsedLevelsAreSubtotals="1" fieldPosition="0">
        <references count="1">
          <reference field="6" count="1">
            <x v="551"/>
          </reference>
        </references>
      </pivotArea>
    </format>
    <format dxfId="2319">
      <pivotArea collapsedLevelsAreSubtotals="1" fieldPosition="0">
        <references count="1">
          <reference field="6" count="1">
            <x v="552"/>
          </reference>
        </references>
      </pivotArea>
    </format>
    <format dxfId="2318">
      <pivotArea collapsedLevelsAreSubtotals="1" fieldPosition="0">
        <references count="1">
          <reference field="6" count="1">
            <x v="554"/>
          </reference>
        </references>
      </pivotArea>
    </format>
    <format dxfId="2317">
      <pivotArea collapsedLevelsAreSubtotals="1" fieldPosition="0">
        <references count="1">
          <reference field="6" count="1">
            <x v="555"/>
          </reference>
        </references>
      </pivotArea>
    </format>
    <format dxfId="2316">
      <pivotArea collapsedLevelsAreSubtotals="1" fieldPosition="0">
        <references count="1">
          <reference field="6" count="1">
            <x v="556"/>
          </reference>
        </references>
      </pivotArea>
    </format>
    <format dxfId="2315">
      <pivotArea collapsedLevelsAreSubtotals="1" fieldPosition="0">
        <references count="1">
          <reference field="6" count="1">
            <x v="562"/>
          </reference>
        </references>
      </pivotArea>
    </format>
    <format dxfId="2314">
      <pivotArea collapsedLevelsAreSubtotals="1" fieldPosition="0">
        <references count="1">
          <reference field="6" count="1">
            <x v="564"/>
          </reference>
        </references>
      </pivotArea>
    </format>
    <format dxfId="2313">
      <pivotArea collapsedLevelsAreSubtotals="1" fieldPosition="0">
        <references count="1">
          <reference field="6" count="1">
            <x v="566"/>
          </reference>
        </references>
      </pivotArea>
    </format>
    <format dxfId="2312">
      <pivotArea collapsedLevelsAreSubtotals="1" fieldPosition="0">
        <references count="1">
          <reference field="6" count="1">
            <x v="572"/>
          </reference>
        </references>
      </pivotArea>
    </format>
    <format dxfId="2311">
      <pivotArea collapsedLevelsAreSubtotals="1" fieldPosition="0">
        <references count="1">
          <reference field="6" count="1">
            <x v="575"/>
          </reference>
        </references>
      </pivotArea>
    </format>
    <format dxfId="2310">
      <pivotArea collapsedLevelsAreSubtotals="1" fieldPosition="0">
        <references count="1">
          <reference field="6" count="1">
            <x v="579"/>
          </reference>
        </references>
      </pivotArea>
    </format>
    <format dxfId="2309">
      <pivotArea collapsedLevelsAreSubtotals="1" fieldPosition="0">
        <references count="1">
          <reference field="6" count="1">
            <x v="580"/>
          </reference>
        </references>
      </pivotArea>
    </format>
    <format dxfId="2308">
      <pivotArea collapsedLevelsAreSubtotals="1" fieldPosition="0">
        <references count="1">
          <reference field="6" count="1">
            <x v="582"/>
          </reference>
        </references>
      </pivotArea>
    </format>
    <format dxfId="2307">
      <pivotArea collapsedLevelsAreSubtotals="1" fieldPosition="0">
        <references count="1">
          <reference field="6" count="1">
            <x v="588"/>
          </reference>
        </references>
      </pivotArea>
    </format>
    <format dxfId="2306">
      <pivotArea collapsedLevelsAreSubtotals="1" fieldPosition="0">
        <references count="1">
          <reference field="6" count="1">
            <x v="593"/>
          </reference>
        </references>
      </pivotArea>
    </format>
    <format dxfId="2305">
      <pivotArea collapsedLevelsAreSubtotals="1" fieldPosition="0">
        <references count="1">
          <reference field="6" count="1">
            <x v="594"/>
          </reference>
        </references>
      </pivotArea>
    </format>
    <format dxfId="2304">
      <pivotArea collapsedLevelsAreSubtotals="1" fieldPosition="0">
        <references count="1">
          <reference field="6" count="1">
            <x v="596"/>
          </reference>
        </references>
      </pivotArea>
    </format>
    <format dxfId="2303">
      <pivotArea collapsedLevelsAreSubtotals="1" fieldPosition="0">
        <references count="1">
          <reference field="6" count="1">
            <x v="597"/>
          </reference>
        </references>
      </pivotArea>
    </format>
    <format dxfId="2302">
      <pivotArea collapsedLevelsAreSubtotals="1" fieldPosition="0">
        <references count="1">
          <reference field="6" count="1">
            <x v="608"/>
          </reference>
        </references>
      </pivotArea>
    </format>
    <format dxfId="2301">
      <pivotArea collapsedLevelsAreSubtotals="1" fieldPosition="0">
        <references count="1">
          <reference field="6" count="1">
            <x v="609"/>
          </reference>
        </references>
      </pivotArea>
    </format>
    <format dxfId="2300">
      <pivotArea collapsedLevelsAreSubtotals="1" fieldPosition="0">
        <references count="1">
          <reference field="6" count="1">
            <x v="610"/>
          </reference>
        </references>
      </pivotArea>
    </format>
    <format dxfId="2299">
      <pivotArea collapsedLevelsAreSubtotals="1" fieldPosition="0">
        <references count="1">
          <reference field="6" count="1">
            <x v="611"/>
          </reference>
        </references>
      </pivotArea>
    </format>
    <format dxfId="2298">
      <pivotArea collapsedLevelsAreSubtotals="1" fieldPosition="0">
        <references count="1">
          <reference field="6" count="1">
            <x v="613"/>
          </reference>
        </references>
      </pivotArea>
    </format>
    <format dxfId="2297">
      <pivotArea collapsedLevelsAreSubtotals="1" fieldPosition="0">
        <references count="1">
          <reference field="6" count="1">
            <x v="617"/>
          </reference>
        </references>
      </pivotArea>
    </format>
    <format dxfId="2296">
      <pivotArea collapsedLevelsAreSubtotals="1" fieldPosition="0">
        <references count="1">
          <reference field="6" count="1">
            <x v="622"/>
          </reference>
        </references>
      </pivotArea>
    </format>
    <format dxfId="2295">
      <pivotArea collapsedLevelsAreSubtotals="1" fieldPosition="0">
        <references count="1">
          <reference field="6" count="1">
            <x v="628"/>
          </reference>
        </references>
      </pivotArea>
    </format>
    <format dxfId="2294">
      <pivotArea collapsedLevelsAreSubtotals="1" fieldPosition="0">
        <references count="1">
          <reference field="6" count="1">
            <x v="629"/>
          </reference>
        </references>
      </pivotArea>
    </format>
    <format dxfId="2293">
      <pivotArea collapsedLevelsAreSubtotals="1" fieldPosition="0">
        <references count="1">
          <reference field="6" count="1">
            <x v="631"/>
          </reference>
        </references>
      </pivotArea>
    </format>
    <format dxfId="2292">
      <pivotArea collapsedLevelsAreSubtotals="1" fieldPosition="0">
        <references count="1">
          <reference field="6" count="1">
            <x v="639"/>
          </reference>
        </references>
      </pivotArea>
    </format>
    <format dxfId="2291">
      <pivotArea collapsedLevelsAreSubtotals="1" fieldPosition="0">
        <references count="1">
          <reference field="6" count="1">
            <x v="641"/>
          </reference>
        </references>
      </pivotArea>
    </format>
    <format dxfId="2290">
      <pivotArea collapsedLevelsAreSubtotals="1" fieldPosition="0">
        <references count="1">
          <reference field="6" count="1">
            <x v="646"/>
          </reference>
        </references>
      </pivotArea>
    </format>
    <format dxfId="2289">
      <pivotArea collapsedLevelsAreSubtotals="1" fieldPosition="0">
        <references count="1">
          <reference field="6" count="1">
            <x v="650"/>
          </reference>
        </references>
      </pivotArea>
    </format>
    <format dxfId="2288">
      <pivotArea collapsedLevelsAreSubtotals="1" fieldPosition="0">
        <references count="1">
          <reference field="6" count="1">
            <x v="651"/>
          </reference>
        </references>
      </pivotArea>
    </format>
    <format dxfId="2287">
      <pivotArea collapsedLevelsAreSubtotals="1" fieldPosition="0">
        <references count="1">
          <reference field="6" count="1">
            <x v="652"/>
          </reference>
        </references>
      </pivotArea>
    </format>
    <format dxfId="2286">
      <pivotArea collapsedLevelsAreSubtotals="1" fieldPosition="0">
        <references count="1">
          <reference field="6" count="1">
            <x v="654"/>
          </reference>
        </references>
      </pivotArea>
    </format>
    <format dxfId="2285">
      <pivotArea collapsedLevelsAreSubtotals="1" fieldPosition="0">
        <references count="1">
          <reference field="6" count="1">
            <x v="655"/>
          </reference>
        </references>
      </pivotArea>
    </format>
    <format dxfId="2284">
      <pivotArea collapsedLevelsAreSubtotals="1" fieldPosition="0">
        <references count="1">
          <reference field="6" count="1">
            <x v="656"/>
          </reference>
        </references>
      </pivotArea>
    </format>
    <format dxfId="2283">
      <pivotArea collapsedLevelsAreSubtotals="1" fieldPosition="0">
        <references count="1">
          <reference field="6" count="1">
            <x v="657"/>
          </reference>
        </references>
      </pivotArea>
    </format>
    <format dxfId="2282">
      <pivotArea collapsedLevelsAreSubtotals="1" fieldPosition="0">
        <references count="1">
          <reference field="6" count="1">
            <x v="661"/>
          </reference>
        </references>
      </pivotArea>
    </format>
    <format dxfId="2281">
      <pivotArea collapsedLevelsAreSubtotals="1" fieldPosition="0">
        <references count="1">
          <reference field="6" count="1">
            <x v="662"/>
          </reference>
        </references>
      </pivotArea>
    </format>
    <format dxfId="2280">
      <pivotArea collapsedLevelsAreSubtotals="1" fieldPosition="0">
        <references count="1">
          <reference field="6" count="1">
            <x v="663"/>
          </reference>
        </references>
      </pivotArea>
    </format>
    <format dxfId="2279">
      <pivotArea collapsedLevelsAreSubtotals="1" fieldPosition="0">
        <references count="1">
          <reference field="6" count="1">
            <x v="668"/>
          </reference>
        </references>
      </pivotArea>
    </format>
    <format dxfId="2278">
      <pivotArea collapsedLevelsAreSubtotals="1" fieldPosition="0">
        <references count="1">
          <reference field="6" count="1">
            <x v="669"/>
          </reference>
        </references>
      </pivotArea>
    </format>
    <format dxfId="2277">
      <pivotArea collapsedLevelsAreSubtotals="1" fieldPosition="0">
        <references count="1">
          <reference field="6" count="1">
            <x v="670"/>
          </reference>
        </references>
      </pivotArea>
    </format>
    <format dxfId="2276">
      <pivotArea collapsedLevelsAreSubtotals="1" fieldPosition="0">
        <references count="1">
          <reference field="6" count="1">
            <x v="671"/>
          </reference>
        </references>
      </pivotArea>
    </format>
    <format dxfId="2275">
      <pivotArea collapsedLevelsAreSubtotals="1" fieldPosition="0">
        <references count="1">
          <reference field="6" count="1">
            <x v="673"/>
          </reference>
        </references>
      </pivotArea>
    </format>
    <format dxfId="2274">
      <pivotArea collapsedLevelsAreSubtotals="1" fieldPosition="0">
        <references count="1">
          <reference field="6" count="1">
            <x v="674"/>
          </reference>
        </references>
      </pivotArea>
    </format>
    <format dxfId="2273">
      <pivotArea collapsedLevelsAreSubtotals="1" fieldPosition="0">
        <references count="1">
          <reference field="6" count="1">
            <x v="679"/>
          </reference>
        </references>
      </pivotArea>
    </format>
    <format dxfId="2272">
      <pivotArea collapsedLevelsAreSubtotals="1" fieldPosition="0">
        <references count="1">
          <reference field="6" count="1">
            <x v="680"/>
          </reference>
        </references>
      </pivotArea>
    </format>
    <format dxfId="2271">
      <pivotArea collapsedLevelsAreSubtotals="1" fieldPosition="0">
        <references count="1">
          <reference field="6" count="1">
            <x v="683"/>
          </reference>
        </references>
      </pivotArea>
    </format>
    <format dxfId="2270">
      <pivotArea collapsedLevelsAreSubtotals="1" fieldPosition="0">
        <references count="1">
          <reference field="6" count="1">
            <x v="688"/>
          </reference>
        </references>
      </pivotArea>
    </format>
    <format dxfId="2269">
      <pivotArea collapsedLevelsAreSubtotals="1" fieldPosition="0">
        <references count="1">
          <reference field="6" count="1">
            <x v="689"/>
          </reference>
        </references>
      </pivotArea>
    </format>
    <format dxfId="2268">
      <pivotArea collapsedLevelsAreSubtotals="1" fieldPosition="0">
        <references count="1">
          <reference field="6" count="1">
            <x v="699"/>
          </reference>
        </references>
      </pivotArea>
    </format>
    <format dxfId="2267">
      <pivotArea collapsedLevelsAreSubtotals="1" fieldPosition="0">
        <references count="1">
          <reference field="6" count="1">
            <x v="703"/>
          </reference>
        </references>
      </pivotArea>
    </format>
    <format dxfId="2266">
      <pivotArea collapsedLevelsAreSubtotals="1" fieldPosition="0">
        <references count="1">
          <reference field="6" count="1">
            <x v="712"/>
          </reference>
        </references>
      </pivotArea>
    </format>
    <format dxfId="2265">
      <pivotArea collapsedLevelsAreSubtotals="1" fieldPosition="0">
        <references count="1">
          <reference field="6" count="1">
            <x v="713"/>
          </reference>
        </references>
      </pivotArea>
    </format>
    <format dxfId="2264">
      <pivotArea collapsedLevelsAreSubtotals="1" fieldPosition="0">
        <references count="1">
          <reference field="6" count="1">
            <x v="714"/>
          </reference>
        </references>
      </pivotArea>
    </format>
    <format dxfId="2263">
      <pivotArea collapsedLevelsAreSubtotals="1" fieldPosition="0">
        <references count="1">
          <reference field="6" count="1">
            <x v="716"/>
          </reference>
        </references>
      </pivotArea>
    </format>
    <format dxfId="2262">
      <pivotArea collapsedLevelsAreSubtotals="1" fieldPosition="0">
        <references count="1">
          <reference field="6" count="1">
            <x v="720"/>
          </reference>
        </references>
      </pivotArea>
    </format>
    <format dxfId="2261">
      <pivotArea collapsedLevelsAreSubtotals="1" fieldPosition="0">
        <references count="1">
          <reference field="6" count="1">
            <x v="721"/>
          </reference>
        </references>
      </pivotArea>
    </format>
    <format dxfId="2260">
      <pivotArea collapsedLevelsAreSubtotals="1" fieldPosition="0">
        <references count="1">
          <reference field="6" count="1">
            <x v="724"/>
          </reference>
        </references>
      </pivotArea>
    </format>
    <format dxfId="2259">
      <pivotArea collapsedLevelsAreSubtotals="1" fieldPosition="0">
        <references count="1">
          <reference field="6" count="1">
            <x v="727"/>
          </reference>
        </references>
      </pivotArea>
    </format>
    <format dxfId="2258">
      <pivotArea collapsedLevelsAreSubtotals="1" fieldPosition="0">
        <references count="1">
          <reference field="6" count="1">
            <x v="730"/>
          </reference>
        </references>
      </pivotArea>
    </format>
    <format dxfId="2257">
      <pivotArea collapsedLevelsAreSubtotals="1" fieldPosition="0">
        <references count="1">
          <reference field="6" count="1">
            <x v="733"/>
          </reference>
        </references>
      </pivotArea>
    </format>
    <format dxfId="2256">
      <pivotArea collapsedLevelsAreSubtotals="1" fieldPosition="0">
        <references count="1">
          <reference field="6" count="1">
            <x v="734"/>
          </reference>
        </references>
      </pivotArea>
    </format>
    <format dxfId="2255">
      <pivotArea collapsedLevelsAreSubtotals="1" fieldPosition="0">
        <references count="1">
          <reference field="6" count="1">
            <x v="735"/>
          </reference>
        </references>
      </pivotArea>
    </format>
    <format dxfId="2254">
      <pivotArea collapsedLevelsAreSubtotals="1" fieldPosition="0">
        <references count="1">
          <reference field="6" count="1">
            <x v="736"/>
          </reference>
        </references>
      </pivotArea>
    </format>
    <format dxfId="2253">
      <pivotArea collapsedLevelsAreSubtotals="1" fieldPosition="0">
        <references count="1">
          <reference field="6" count="1">
            <x v="738"/>
          </reference>
        </references>
      </pivotArea>
    </format>
    <format dxfId="2252">
      <pivotArea collapsedLevelsAreSubtotals="1" fieldPosition="0">
        <references count="1">
          <reference field="6" count="1">
            <x v="740"/>
          </reference>
        </references>
      </pivotArea>
    </format>
    <format dxfId="2251">
      <pivotArea collapsedLevelsAreSubtotals="1" fieldPosition="0">
        <references count="1">
          <reference field="6" count="1">
            <x v="741"/>
          </reference>
        </references>
      </pivotArea>
    </format>
    <format dxfId="2250">
      <pivotArea collapsedLevelsAreSubtotals="1" fieldPosition="0">
        <references count="1">
          <reference field="6" count="1">
            <x v="746"/>
          </reference>
        </references>
      </pivotArea>
    </format>
    <format dxfId="2249">
      <pivotArea collapsedLevelsAreSubtotals="1" fieldPosition="0">
        <references count="1">
          <reference field="6" count="1">
            <x v="748"/>
          </reference>
        </references>
      </pivotArea>
    </format>
    <format dxfId="2248">
      <pivotArea collapsedLevelsAreSubtotals="1" fieldPosition="0">
        <references count="1">
          <reference field="6" count="1">
            <x v="756"/>
          </reference>
        </references>
      </pivotArea>
    </format>
    <format dxfId="2247">
      <pivotArea collapsedLevelsAreSubtotals="1" fieldPosition="0">
        <references count="1">
          <reference field="6" count="1">
            <x v="758"/>
          </reference>
        </references>
      </pivotArea>
    </format>
    <format dxfId="2246">
      <pivotArea collapsedLevelsAreSubtotals="1" fieldPosition="0">
        <references count="1">
          <reference field="6" count="1">
            <x v="761"/>
          </reference>
        </references>
      </pivotArea>
    </format>
    <format dxfId="2245">
      <pivotArea collapsedLevelsAreSubtotals="1" fieldPosition="0">
        <references count="1">
          <reference field="6" count="1">
            <x v="764"/>
          </reference>
        </references>
      </pivotArea>
    </format>
    <format dxfId="2244">
      <pivotArea collapsedLevelsAreSubtotals="1" fieldPosition="0">
        <references count="1">
          <reference field="6" count="1">
            <x v="765"/>
          </reference>
        </references>
      </pivotArea>
    </format>
    <format dxfId="2243">
      <pivotArea collapsedLevelsAreSubtotals="1" fieldPosition="0">
        <references count="1">
          <reference field="6" count="1">
            <x v="770"/>
          </reference>
        </references>
      </pivotArea>
    </format>
    <format dxfId="2242">
      <pivotArea collapsedLevelsAreSubtotals="1" fieldPosition="0">
        <references count="1">
          <reference field="6" count="1">
            <x v="772"/>
          </reference>
        </references>
      </pivotArea>
    </format>
    <format dxfId="2241">
      <pivotArea collapsedLevelsAreSubtotals="1" fieldPosition="0">
        <references count="1">
          <reference field="6" count="1">
            <x v="774"/>
          </reference>
        </references>
      </pivotArea>
    </format>
    <format dxfId="2240">
      <pivotArea collapsedLevelsAreSubtotals="1" fieldPosition="0">
        <references count="1">
          <reference field="6" count="1">
            <x v="780"/>
          </reference>
        </references>
      </pivotArea>
    </format>
    <format dxfId="2239">
      <pivotArea collapsedLevelsAreSubtotals="1" fieldPosition="0">
        <references count="1">
          <reference field="6" count="1">
            <x v="783"/>
          </reference>
        </references>
      </pivotArea>
    </format>
    <format dxfId="2238">
      <pivotArea collapsedLevelsAreSubtotals="1" fieldPosition="0">
        <references count="1">
          <reference field="6" count="1">
            <x v="788"/>
          </reference>
        </references>
      </pivotArea>
    </format>
    <format dxfId="2237">
      <pivotArea collapsedLevelsAreSubtotals="1" fieldPosition="0">
        <references count="1">
          <reference field="6" count="1">
            <x v="790"/>
          </reference>
        </references>
      </pivotArea>
    </format>
    <format dxfId="2236">
      <pivotArea collapsedLevelsAreSubtotals="1" fieldPosition="0">
        <references count="1">
          <reference field="6" count="1">
            <x v="798"/>
          </reference>
        </references>
      </pivotArea>
    </format>
    <format dxfId="2235">
      <pivotArea collapsedLevelsAreSubtotals="1" fieldPosition="0">
        <references count="1">
          <reference field="6" count="1">
            <x v="802"/>
          </reference>
        </references>
      </pivotArea>
    </format>
    <format dxfId="2234">
      <pivotArea collapsedLevelsAreSubtotals="1" fieldPosition="0">
        <references count="1">
          <reference field="6" count="1">
            <x v="805"/>
          </reference>
        </references>
      </pivotArea>
    </format>
    <format dxfId="2233">
      <pivotArea collapsedLevelsAreSubtotals="1" fieldPosition="0">
        <references count="1">
          <reference field="6" count="1">
            <x v="806"/>
          </reference>
        </references>
      </pivotArea>
    </format>
    <format dxfId="2232">
      <pivotArea collapsedLevelsAreSubtotals="1" fieldPosition="0">
        <references count="1">
          <reference field="6" count="1">
            <x v="809"/>
          </reference>
        </references>
      </pivotArea>
    </format>
    <format dxfId="2231">
      <pivotArea collapsedLevelsAreSubtotals="1" fieldPosition="0">
        <references count="1">
          <reference field="6" count="1">
            <x v="810"/>
          </reference>
        </references>
      </pivotArea>
    </format>
    <format dxfId="2230">
      <pivotArea collapsedLevelsAreSubtotals="1" fieldPosition="0">
        <references count="1">
          <reference field="6" count="1">
            <x v="815"/>
          </reference>
        </references>
      </pivotArea>
    </format>
    <format dxfId="2229">
      <pivotArea collapsedLevelsAreSubtotals="1" fieldPosition="0">
        <references count="1">
          <reference field="6" count="1">
            <x v="818"/>
          </reference>
        </references>
      </pivotArea>
    </format>
    <format dxfId="2228">
      <pivotArea collapsedLevelsAreSubtotals="1" fieldPosition="0">
        <references count="1">
          <reference field="6" count="1">
            <x v="820"/>
          </reference>
        </references>
      </pivotArea>
    </format>
    <format dxfId="2227">
      <pivotArea collapsedLevelsAreSubtotals="1" fieldPosition="0">
        <references count="1">
          <reference field="6" count="1">
            <x v="822"/>
          </reference>
        </references>
      </pivotArea>
    </format>
    <format dxfId="2226">
      <pivotArea collapsedLevelsAreSubtotals="1" fieldPosition="0">
        <references count="1">
          <reference field="6" count="1">
            <x v="823"/>
          </reference>
        </references>
      </pivotArea>
    </format>
    <format dxfId="2225">
      <pivotArea collapsedLevelsAreSubtotals="1" fieldPosition="0">
        <references count="1">
          <reference field="6" count="1">
            <x v="824"/>
          </reference>
        </references>
      </pivotArea>
    </format>
    <format dxfId="2224">
      <pivotArea collapsedLevelsAreSubtotals="1" fieldPosition="0">
        <references count="1">
          <reference field="6" count="1">
            <x v="832"/>
          </reference>
        </references>
      </pivotArea>
    </format>
    <format dxfId="2223">
      <pivotArea collapsedLevelsAreSubtotals="1" fieldPosition="0">
        <references count="1">
          <reference field="6" count="1">
            <x v="837"/>
          </reference>
        </references>
      </pivotArea>
    </format>
    <format dxfId="2222">
      <pivotArea collapsedLevelsAreSubtotals="1" fieldPosition="0">
        <references count="1">
          <reference field="6" count="1">
            <x v="839"/>
          </reference>
        </references>
      </pivotArea>
    </format>
    <format dxfId="2221">
      <pivotArea collapsedLevelsAreSubtotals="1" fieldPosition="0">
        <references count="1">
          <reference field="6" count="1">
            <x v="841"/>
          </reference>
        </references>
      </pivotArea>
    </format>
    <format dxfId="2220">
      <pivotArea collapsedLevelsAreSubtotals="1" fieldPosition="0">
        <references count="1">
          <reference field="6" count="1">
            <x v="842"/>
          </reference>
        </references>
      </pivotArea>
    </format>
    <format dxfId="2219">
      <pivotArea collapsedLevelsAreSubtotals="1" fieldPosition="0">
        <references count="1">
          <reference field="6" count="1">
            <x v="843"/>
          </reference>
        </references>
      </pivotArea>
    </format>
    <format dxfId="2218">
      <pivotArea collapsedLevelsAreSubtotals="1" fieldPosition="0">
        <references count="1">
          <reference field="6" count="1">
            <x v="848"/>
          </reference>
        </references>
      </pivotArea>
    </format>
    <format dxfId="2217">
      <pivotArea collapsedLevelsAreSubtotals="1" fieldPosition="0">
        <references count="1">
          <reference field="6" count="1">
            <x v="854"/>
          </reference>
        </references>
      </pivotArea>
    </format>
    <format dxfId="2216">
      <pivotArea collapsedLevelsAreSubtotals="1" fieldPosition="0">
        <references count="1">
          <reference field="6" count="1">
            <x v="855"/>
          </reference>
        </references>
      </pivotArea>
    </format>
    <format dxfId="2215">
      <pivotArea collapsedLevelsAreSubtotals="1" fieldPosition="0">
        <references count="1">
          <reference field="6" count="1">
            <x v="857"/>
          </reference>
        </references>
      </pivotArea>
    </format>
    <format dxfId="2214">
      <pivotArea collapsedLevelsAreSubtotals="1" fieldPosition="0">
        <references count="1">
          <reference field="6" count="1">
            <x v="861"/>
          </reference>
        </references>
      </pivotArea>
    </format>
    <format dxfId="2213">
      <pivotArea collapsedLevelsAreSubtotals="1" fieldPosition="0">
        <references count="1">
          <reference field="6" count="1">
            <x v="866"/>
          </reference>
        </references>
      </pivotArea>
    </format>
    <format dxfId="2212">
      <pivotArea collapsedLevelsAreSubtotals="1" fieldPosition="0">
        <references count="1">
          <reference field="6" count="1">
            <x v="872"/>
          </reference>
        </references>
      </pivotArea>
    </format>
    <format dxfId="2211">
      <pivotArea collapsedLevelsAreSubtotals="1" fieldPosition="0">
        <references count="1">
          <reference field="6" count="1">
            <x v="873"/>
          </reference>
        </references>
      </pivotArea>
    </format>
    <format dxfId="2210">
      <pivotArea collapsedLevelsAreSubtotals="1" fieldPosition="0">
        <references count="1">
          <reference field="6" count="1">
            <x v="877"/>
          </reference>
        </references>
      </pivotArea>
    </format>
    <format dxfId="2209">
      <pivotArea collapsedLevelsAreSubtotals="1" fieldPosition="0">
        <references count="1">
          <reference field="6" count="1">
            <x v="879"/>
          </reference>
        </references>
      </pivotArea>
    </format>
    <format dxfId="2208">
      <pivotArea collapsedLevelsAreSubtotals="1" fieldPosition="0">
        <references count="1">
          <reference field="6" count="1">
            <x v="886"/>
          </reference>
        </references>
      </pivotArea>
    </format>
    <format dxfId="2207">
      <pivotArea collapsedLevelsAreSubtotals="1" fieldPosition="0">
        <references count="1">
          <reference field="6" count="1">
            <x v="888"/>
          </reference>
        </references>
      </pivotArea>
    </format>
    <format dxfId="2206">
      <pivotArea collapsedLevelsAreSubtotals="1" fieldPosition="0">
        <references count="1">
          <reference field="6" count="1">
            <x v="896"/>
          </reference>
        </references>
      </pivotArea>
    </format>
    <format dxfId="2205">
      <pivotArea collapsedLevelsAreSubtotals="1" fieldPosition="0">
        <references count="1">
          <reference field="6" count="1">
            <x v="898"/>
          </reference>
        </references>
      </pivotArea>
    </format>
    <format dxfId="2204">
      <pivotArea collapsedLevelsAreSubtotals="1" fieldPosition="0">
        <references count="1">
          <reference field="6" count="1">
            <x v="899"/>
          </reference>
        </references>
      </pivotArea>
    </format>
    <format dxfId="2203">
      <pivotArea collapsedLevelsAreSubtotals="1" fieldPosition="0">
        <references count="1">
          <reference field="6" count="1">
            <x v="903"/>
          </reference>
        </references>
      </pivotArea>
    </format>
    <format dxfId="2202">
      <pivotArea collapsedLevelsAreSubtotals="1" fieldPosition="0">
        <references count="1">
          <reference field="6" count="1">
            <x v="904"/>
          </reference>
        </references>
      </pivotArea>
    </format>
    <format dxfId="2201">
      <pivotArea collapsedLevelsAreSubtotals="1" fieldPosition="0">
        <references count="1">
          <reference field="6" count="1">
            <x v="906"/>
          </reference>
        </references>
      </pivotArea>
    </format>
    <format dxfId="2200">
      <pivotArea collapsedLevelsAreSubtotals="1" fieldPosition="0">
        <references count="1">
          <reference field="6" count="1">
            <x v="908"/>
          </reference>
        </references>
      </pivotArea>
    </format>
    <format dxfId="2199">
      <pivotArea collapsedLevelsAreSubtotals="1" fieldPosition="0">
        <references count="1">
          <reference field="6" count="1">
            <x v="912"/>
          </reference>
        </references>
      </pivotArea>
    </format>
    <format dxfId="2198">
      <pivotArea collapsedLevelsAreSubtotals="1" fieldPosition="0">
        <references count="1">
          <reference field="6" count="1">
            <x v="913"/>
          </reference>
        </references>
      </pivotArea>
    </format>
    <format dxfId="2197">
      <pivotArea collapsedLevelsAreSubtotals="1" fieldPosition="0">
        <references count="1">
          <reference field="6" count="1">
            <x v="914"/>
          </reference>
        </references>
      </pivotArea>
    </format>
    <format dxfId="2196">
      <pivotArea collapsedLevelsAreSubtotals="1" fieldPosition="0">
        <references count="1">
          <reference field="6" count="1">
            <x v="924"/>
          </reference>
        </references>
      </pivotArea>
    </format>
    <format dxfId="2195">
      <pivotArea collapsedLevelsAreSubtotals="1" fieldPosition="0">
        <references count="1">
          <reference field="6" count="1">
            <x v="930"/>
          </reference>
        </references>
      </pivotArea>
    </format>
    <format dxfId="2194">
      <pivotArea collapsedLevelsAreSubtotals="1" fieldPosition="0">
        <references count="1">
          <reference field="6" count="1">
            <x v="933"/>
          </reference>
        </references>
      </pivotArea>
    </format>
    <format dxfId="2193">
      <pivotArea collapsedLevelsAreSubtotals="1" fieldPosition="0">
        <references count="1">
          <reference field="6" count="1">
            <x v="934"/>
          </reference>
        </references>
      </pivotArea>
    </format>
    <format dxfId="2192">
      <pivotArea collapsedLevelsAreSubtotals="1" fieldPosition="0">
        <references count="1">
          <reference field="6" count="1">
            <x v="940"/>
          </reference>
        </references>
      </pivotArea>
    </format>
    <format dxfId="2191">
      <pivotArea collapsedLevelsAreSubtotals="1" fieldPosition="0">
        <references count="1">
          <reference field="6" count="1">
            <x v="944"/>
          </reference>
        </references>
      </pivotArea>
    </format>
    <format dxfId="2190">
      <pivotArea collapsedLevelsAreSubtotals="1" fieldPosition="0">
        <references count="1">
          <reference field="6" count="1">
            <x v="945"/>
          </reference>
        </references>
      </pivotArea>
    </format>
    <format dxfId="2189">
      <pivotArea collapsedLevelsAreSubtotals="1" fieldPosition="0">
        <references count="1">
          <reference field="6" count="1">
            <x v="953"/>
          </reference>
        </references>
      </pivotArea>
    </format>
    <format dxfId="2188">
      <pivotArea collapsedLevelsAreSubtotals="1" fieldPosition="0">
        <references count="1">
          <reference field="6" count="1">
            <x v="955"/>
          </reference>
        </references>
      </pivotArea>
    </format>
    <format dxfId="2187">
      <pivotArea collapsedLevelsAreSubtotals="1" fieldPosition="0">
        <references count="1">
          <reference field="6" count="1">
            <x v="956"/>
          </reference>
        </references>
      </pivotArea>
    </format>
    <format dxfId="2186">
      <pivotArea collapsedLevelsAreSubtotals="1" fieldPosition="0">
        <references count="1">
          <reference field="6" count="1">
            <x v="959"/>
          </reference>
        </references>
      </pivotArea>
    </format>
    <format dxfId="2185">
      <pivotArea collapsedLevelsAreSubtotals="1" fieldPosition="0">
        <references count="1">
          <reference field="6" count="1">
            <x v="961"/>
          </reference>
        </references>
      </pivotArea>
    </format>
    <format dxfId="2184">
      <pivotArea collapsedLevelsAreSubtotals="1" fieldPosition="0">
        <references count="1">
          <reference field="6" count="1">
            <x v="962"/>
          </reference>
        </references>
      </pivotArea>
    </format>
    <format dxfId="2183">
      <pivotArea collapsedLevelsAreSubtotals="1" fieldPosition="0">
        <references count="1">
          <reference field="6" count="1">
            <x v="964"/>
          </reference>
        </references>
      </pivotArea>
    </format>
    <format dxfId="2182">
      <pivotArea collapsedLevelsAreSubtotals="1" fieldPosition="0">
        <references count="1">
          <reference field="6" count="1">
            <x v="973"/>
          </reference>
        </references>
      </pivotArea>
    </format>
    <format dxfId="2181">
      <pivotArea collapsedLevelsAreSubtotals="1" fieldPosition="0">
        <references count="1">
          <reference field="6" count="1">
            <x v="975"/>
          </reference>
        </references>
      </pivotArea>
    </format>
    <format dxfId="2180">
      <pivotArea collapsedLevelsAreSubtotals="1" fieldPosition="0">
        <references count="1">
          <reference field="6" count="1">
            <x v="976"/>
          </reference>
        </references>
      </pivotArea>
    </format>
    <format dxfId="2179">
      <pivotArea collapsedLevelsAreSubtotals="1" fieldPosition="0">
        <references count="1">
          <reference field="6" count="1">
            <x v="980"/>
          </reference>
        </references>
      </pivotArea>
    </format>
    <format dxfId="2178">
      <pivotArea collapsedLevelsAreSubtotals="1" fieldPosition="0">
        <references count="1">
          <reference field="6" count="1">
            <x v="982"/>
          </reference>
        </references>
      </pivotArea>
    </format>
    <format dxfId="2177">
      <pivotArea collapsedLevelsAreSubtotals="1" fieldPosition="0">
        <references count="1">
          <reference field="6" count="1">
            <x v="983"/>
          </reference>
        </references>
      </pivotArea>
    </format>
    <format dxfId="2176">
      <pivotArea collapsedLevelsAreSubtotals="1" fieldPosition="0">
        <references count="1">
          <reference field="6" count="1">
            <x v="990"/>
          </reference>
        </references>
      </pivotArea>
    </format>
    <format dxfId="2175">
      <pivotArea collapsedLevelsAreSubtotals="1" fieldPosition="0">
        <references count="1">
          <reference field="6" count="1">
            <x v="991"/>
          </reference>
        </references>
      </pivotArea>
    </format>
    <format dxfId="2174">
      <pivotArea collapsedLevelsAreSubtotals="1" fieldPosition="0">
        <references count="1">
          <reference field="6" count="1">
            <x v="999"/>
          </reference>
        </references>
      </pivotArea>
    </format>
    <format dxfId="2173">
      <pivotArea collapsedLevelsAreSubtotals="1" fieldPosition="0">
        <references count="1">
          <reference field="6" count="1">
            <x v="1002"/>
          </reference>
        </references>
      </pivotArea>
    </format>
    <format dxfId="2172">
      <pivotArea collapsedLevelsAreSubtotals="1" fieldPosition="0">
        <references count="1">
          <reference field="6" count="1">
            <x v="1005"/>
          </reference>
        </references>
      </pivotArea>
    </format>
    <format dxfId="2171">
      <pivotArea collapsedLevelsAreSubtotals="1" fieldPosition="0">
        <references count="1">
          <reference field="6" count="1">
            <x v="1012"/>
          </reference>
        </references>
      </pivotArea>
    </format>
    <format dxfId="2170">
      <pivotArea collapsedLevelsAreSubtotals="1" fieldPosition="0">
        <references count="1">
          <reference field="6" count="1">
            <x v="1013"/>
          </reference>
        </references>
      </pivotArea>
    </format>
    <format dxfId="2169">
      <pivotArea collapsedLevelsAreSubtotals="1" fieldPosition="0">
        <references count="1">
          <reference field="6" count="1">
            <x v="1015"/>
          </reference>
        </references>
      </pivotArea>
    </format>
    <format dxfId="2168">
      <pivotArea collapsedLevelsAreSubtotals="1" fieldPosition="0">
        <references count="1">
          <reference field="6" count="1">
            <x v="1016"/>
          </reference>
        </references>
      </pivotArea>
    </format>
    <format dxfId="2167">
      <pivotArea collapsedLevelsAreSubtotals="1" fieldPosition="0">
        <references count="1">
          <reference field="6" count="1">
            <x v="1017"/>
          </reference>
        </references>
      </pivotArea>
    </format>
    <format dxfId="2166">
      <pivotArea collapsedLevelsAreSubtotals="1" fieldPosition="0">
        <references count="1">
          <reference field="6" count="1">
            <x v="1018"/>
          </reference>
        </references>
      </pivotArea>
    </format>
    <format dxfId="2165">
      <pivotArea collapsedLevelsAreSubtotals="1" fieldPosition="0">
        <references count="1">
          <reference field="6" count="1">
            <x v="1024"/>
          </reference>
        </references>
      </pivotArea>
    </format>
    <format dxfId="2164">
      <pivotArea collapsedLevelsAreSubtotals="1" fieldPosition="0">
        <references count="1">
          <reference field="6" count="1">
            <x v="1026"/>
          </reference>
        </references>
      </pivotArea>
    </format>
    <format dxfId="2163">
      <pivotArea collapsedLevelsAreSubtotals="1" fieldPosition="0">
        <references count="1">
          <reference field="6" count="1">
            <x v="1033"/>
          </reference>
        </references>
      </pivotArea>
    </format>
    <format dxfId="2162">
      <pivotArea collapsedLevelsAreSubtotals="1" fieldPosition="0">
        <references count="1">
          <reference field="6" count="1">
            <x v="1037"/>
          </reference>
        </references>
      </pivotArea>
    </format>
    <format dxfId="2161">
      <pivotArea collapsedLevelsAreSubtotals="1" fieldPosition="0">
        <references count="1">
          <reference field="6" count="1">
            <x v="1041"/>
          </reference>
        </references>
      </pivotArea>
    </format>
    <format dxfId="2160">
      <pivotArea collapsedLevelsAreSubtotals="1" fieldPosition="0">
        <references count="1">
          <reference field="6" count="1">
            <x v="1042"/>
          </reference>
        </references>
      </pivotArea>
    </format>
    <format dxfId="2159">
      <pivotArea collapsedLevelsAreSubtotals="1" fieldPosition="0">
        <references count="1">
          <reference field="6" count="1">
            <x v="1045"/>
          </reference>
        </references>
      </pivotArea>
    </format>
    <format dxfId="2158">
      <pivotArea collapsedLevelsAreSubtotals="1" fieldPosition="0">
        <references count="1">
          <reference field="6" count="1">
            <x v="1050"/>
          </reference>
        </references>
      </pivotArea>
    </format>
    <format dxfId="2157">
      <pivotArea collapsedLevelsAreSubtotals="1" fieldPosition="0">
        <references count="1">
          <reference field="6" count="1">
            <x v="1051"/>
          </reference>
        </references>
      </pivotArea>
    </format>
    <format dxfId="2156">
      <pivotArea collapsedLevelsAreSubtotals="1" fieldPosition="0">
        <references count="1">
          <reference field="6" count="1">
            <x v="1053"/>
          </reference>
        </references>
      </pivotArea>
    </format>
    <format dxfId="2155">
      <pivotArea collapsedLevelsAreSubtotals="1" fieldPosition="0">
        <references count="1">
          <reference field="6" count="1">
            <x v="1055"/>
          </reference>
        </references>
      </pivotArea>
    </format>
    <format dxfId="2154">
      <pivotArea collapsedLevelsAreSubtotals="1" fieldPosition="0">
        <references count="1">
          <reference field="6" count="1">
            <x v="1057"/>
          </reference>
        </references>
      </pivotArea>
    </format>
    <format dxfId="2153">
      <pivotArea collapsedLevelsAreSubtotals="1" fieldPosition="0">
        <references count="1">
          <reference field="6" count="1">
            <x v="1062"/>
          </reference>
        </references>
      </pivotArea>
    </format>
    <format dxfId="2152">
      <pivotArea collapsedLevelsAreSubtotals="1" fieldPosition="0">
        <references count="1">
          <reference field="6" count="1">
            <x v="1064"/>
          </reference>
        </references>
      </pivotArea>
    </format>
    <format dxfId="2151">
      <pivotArea collapsedLevelsAreSubtotals="1" fieldPosition="0">
        <references count="1">
          <reference field="6" count="1">
            <x v="1067"/>
          </reference>
        </references>
      </pivotArea>
    </format>
    <format dxfId="2150">
      <pivotArea collapsedLevelsAreSubtotals="1" fieldPosition="0">
        <references count="1">
          <reference field="6" count="1">
            <x v="1068"/>
          </reference>
        </references>
      </pivotArea>
    </format>
    <format dxfId="2149">
      <pivotArea collapsedLevelsAreSubtotals="1" fieldPosition="0">
        <references count="1">
          <reference field="6" count="1">
            <x v="1071"/>
          </reference>
        </references>
      </pivotArea>
    </format>
    <format dxfId="2148">
      <pivotArea collapsedLevelsAreSubtotals="1" fieldPosition="0">
        <references count="1">
          <reference field="6" count="1">
            <x v="1076"/>
          </reference>
        </references>
      </pivotArea>
    </format>
    <format dxfId="2147">
      <pivotArea collapsedLevelsAreSubtotals="1" fieldPosition="0">
        <references count="1">
          <reference field="6" count="1">
            <x v="1077"/>
          </reference>
        </references>
      </pivotArea>
    </format>
    <format dxfId="2146">
      <pivotArea collapsedLevelsAreSubtotals="1" fieldPosition="0">
        <references count="1">
          <reference field="6" count="1">
            <x v="1078"/>
          </reference>
        </references>
      </pivotArea>
    </format>
    <format dxfId="2145">
      <pivotArea collapsedLevelsAreSubtotals="1" fieldPosition="0">
        <references count="1">
          <reference field="6" count="1">
            <x v="1080"/>
          </reference>
        </references>
      </pivotArea>
    </format>
    <format dxfId="2144">
      <pivotArea collapsedLevelsAreSubtotals="1" fieldPosition="0">
        <references count="1">
          <reference field="6" count="1">
            <x v="1085"/>
          </reference>
        </references>
      </pivotArea>
    </format>
    <format dxfId="2143">
      <pivotArea collapsedLevelsAreSubtotals="1" fieldPosition="0">
        <references count="1">
          <reference field="6" count="1">
            <x v="1087"/>
          </reference>
        </references>
      </pivotArea>
    </format>
    <format dxfId="2142">
      <pivotArea collapsedLevelsAreSubtotals="1" fieldPosition="0">
        <references count="1">
          <reference field="6" count="1">
            <x v="1090"/>
          </reference>
        </references>
      </pivotArea>
    </format>
    <format dxfId="2141">
      <pivotArea collapsedLevelsAreSubtotals="1" fieldPosition="0">
        <references count="1">
          <reference field="6" count="1">
            <x v="1094"/>
          </reference>
        </references>
      </pivotArea>
    </format>
    <format dxfId="2140">
      <pivotArea collapsedLevelsAreSubtotals="1" fieldPosition="0">
        <references count="1">
          <reference field="6" count="1">
            <x v="1095"/>
          </reference>
        </references>
      </pivotArea>
    </format>
    <format dxfId="2139">
      <pivotArea collapsedLevelsAreSubtotals="1" fieldPosition="0">
        <references count="1">
          <reference field="6" count="1">
            <x v="1096"/>
          </reference>
        </references>
      </pivotArea>
    </format>
    <format dxfId="2138">
      <pivotArea collapsedLevelsAreSubtotals="1" fieldPosition="0">
        <references count="1">
          <reference field="6" count="1">
            <x v="1098"/>
          </reference>
        </references>
      </pivotArea>
    </format>
    <format dxfId="2137">
      <pivotArea collapsedLevelsAreSubtotals="1" fieldPosition="0">
        <references count="1">
          <reference field="6" count="1">
            <x v="1102"/>
          </reference>
        </references>
      </pivotArea>
    </format>
    <format dxfId="2136">
      <pivotArea collapsedLevelsAreSubtotals="1" fieldPosition="0">
        <references count="1">
          <reference field="6" count="1">
            <x v="1104"/>
          </reference>
        </references>
      </pivotArea>
    </format>
    <format dxfId="2135">
      <pivotArea collapsedLevelsAreSubtotals="1" fieldPosition="0">
        <references count="1">
          <reference field="6" count="1">
            <x v="1114"/>
          </reference>
        </references>
      </pivotArea>
    </format>
    <format dxfId="2134">
      <pivotArea collapsedLevelsAreSubtotals="1" fieldPosition="0">
        <references count="1">
          <reference field="6" count="1">
            <x v="1115"/>
          </reference>
        </references>
      </pivotArea>
    </format>
    <format dxfId="2133">
      <pivotArea collapsedLevelsAreSubtotals="1" fieldPosition="0">
        <references count="1">
          <reference field="6" count="1">
            <x v="1116"/>
          </reference>
        </references>
      </pivotArea>
    </format>
    <format dxfId="2132">
      <pivotArea collapsedLevelsAreSubtotals="1" fieldPosition="0">
        <references count="1">
          <reference field="6" count="1">
            <x v="1117"/>
          </reference>
        </references>
      </pivotArea>
    </format>
    <format dxfId="2131">
      <pivotArea collapsedLevelsAreSubtotals="1" fieldPosition="0">
        <references count="1">
          <reference field="6" count="1">
            <x v="1119"/>
          </reference>
        </references>
      </pivotArea>
    </format>
    <format dxfId="2130">
      <pivotArea collapsedLevelsAreSubtotals="1" fieldPosition="0">
        <references count="1">
          <reference field="6" count="1">
            <x v="1123"/>
          </reference>
        </references>
      </pivotArea>
    </format>
    <format dxfId="2129">
      <pivotArea collapsedLevelsAreSubtotals="1" fieldPosition="0">
        <references count="1">
          <reference field="6" count="1">
            <x v="1128"/>
          </reference>
        </references>
      </pivotArea>
    </format>
    <format dxfId="2128">
      <pivotArea collapsedLevelsAreSubtotals="1" fieldPosition="0">
        <references count="1">
          <reference field="6" count="1">
            <x v="1129"/>
          </reference>
        </references>
      </pivotArea>
    </format>
    <format dxfId="2127">
      <pivotArea collapsedLevelsAreSubtotals="1" fieldPosition="0">
        <references count="1">
          <reference field="6" count="1">
            <x v="1135"/>
          </reference>
        </references>
      </pivotArea>
    </format>
    <format dxfId="2126">
      <pivotArea collapsedLevelsAreSubtotals="1" fieldPosition="0">
        <references count="1">
          <reference field="6" count="1">
            <x v="1137"/>
          </reference>
        </references>
      </pivotArea>
    </format>
    <format dxfId="2125">
      <pivotArea collapsedLevelsAreSubtotals="1" fieldPosition="0">
        <references count="1">
          <reference field="6" count="1">
            <x v="1138"/>
          </reference>
        </references>
      </pivotArea>
    </format>
    <format dxfId="2124">
      <pivotArea collapsedLevelsAreSubtotals="1" fieldPosition="0">
        <references count="1">
          <reference field="6" count="1">
            <x v="1139"/>
          </reference>
        </references>
      </pivotArea>
    </format>
    <format dxfId="2123">
      <pivotArea collapsedLevelsAreSubtotals="1" fieldPosition="0">
        <references count="1">
          <reference field="6" count="1">
            <x v="1143"/>
          </reference>
        </references>
      </pivotArea>
    </format>
    <format dxfId="2122">
      <pivotArea collapsedLevelsAreSubtotals="1" fieldPosition="0">
        <references count="1">
          <reference field="6" count="1">
            <x v="1145"/>
          </reference>
        </references>
      </pivotArea>
    </format>
    <format dxfId="2121">
      <pivotArea collapsedLevelsAreSubtotals="1" fieldPosition="0">
        <references count="1">
          <reference field="6" count="1">
            <x v="1147"/>
          </reference>
        </references>
      </pivotArea>
    </format>
    <format dxfId="2120">
      <pivotArea collapsedLevelsAreSubtotals="1" fieldPosition="0">
        <references count="1">
          <reference field="6" count="1">
            <x v="1154"/>
          </reference>
        </references>
      </pivotArea>
    </format>
    <format dxfId="2119">
      <pivotArea collapsedLevelsAreSubtotals="1" fieldPosition="0">
        <references count="1">
          <reference field="6" count="1">
            <x v="1162"/>
          </reference>
        </references>
      </pivotArea>
    </format>
    <format dxfId="2118">
      <pivotArea collapsedLevelsAreSubtotals="1" fieldPosition="0">
        <references count="1">
          <reference field="6" count="1">
            <x v="1163"/>
          </reference>
        </references>
      </pivotArea>
    </format>
    <format dxfId="2117">
      <pivotArea collapsedLevelsAreSubtotals="1" fieldPosition="0">
        <references count="1">
          <reference field="6" count="1">
            <x v="1169"/>
          </reference>
        </references>
      </pivotArea>
    </format>
    <format dxfId="2116">
      <pivotArea collapsedLevelsAreSubtotals="1" fieldPosition="0">
        <references count="1">
          <reference field="6" count="1">
            <x v="1171"/>
          </reference>
        </references>
      </pivotArea>
    </format>
    <format dxfId="2115">
      <pivotArea collapsedLevelsAreSubtotals="1" fieldPosition="0">
        <references count="1">
          <reference field="6" count="1">
            <x v="1177"/>
          </reference>
        </references>
      </pivotArea>
    </format>
    <format dxfId="2114">
      <pivotArea collapsedLevelsAreSubtotals="1" fieldPosition="0">
        <references count="1">
          <reference field="6" count="1">
            <x v="1178"/>
          </reference>
        </references>
      </pivotArea>
    </format>
    <format dxfId="2113">
      <pivotArea collapsedLevelsAreSubtotals="1" fieldPosition="0">
        <references count="1">
          <reference field="6" count="1">
            <x v="1179"/>
          </reference>
        </references>
      </pivotArea>
    </format>
    <format dxfId="2112">
      <pivotArea collapsedLevelsAreSubtotals="1" fieldPosition="0">
        <references count="1">
          <reference field="6" count="1">
            <x v="1182"/>
          </reference>
        </references>
      </pivotArea>
    </format>
    <format dxfId="2111">
      <pivotArea collapsedLevelsAreSubtotals="1" fieldPosition="0">
        <references count="1">
          <reference field="6" count="1">
            <x v="1183"/>
          </reference>
        </references>
      </pivotArea>
    </format>
    <format dxfId="2110">
      <pivotArea collapsedLevelsAreSubtotals="1" fieldPosition="0">
        <references count="1">
          <reference field="6" count="1">
            <x v="1188"/>
          </reference>
        </references>
      </pivotArea>
    </format>
    <format dxfId="2109">
      <pivotArea collapsedLevelsAreSubtotals="1" fieldPosition="0">
        <references count="1">
          <reference field="6" count="1">
            <x v="1189"/>
          </reference>
        </references>
      </pivotArea>
    </format>
    <format dxfId="2108">
      <pivotArea collapsedLevelsAreSubtotals="1" fieldPosition="0">
        <references count="1">
          <reference field="6" count="1">
            <x v="1192"/>
          </reference>
        </references>
      </pivotArea>
    </format>
    <format dxfId="2107">
      <pivotArea collapsedLevelsAreSubtotals="1" fieldPosition="0">
        <references count="1">
          <reference field="6" count="1">
            <x v="1194"/>
          </reference>
        </references>
      </pivotArea>
    </format>
    <format dxfId="2106">
      <pivotArea collapsedLevelsAreSubtotals="1" fieldPosition="0">
        <references count="1">
          <reference field="6" count="1">
            <x v="1196"/>
          </reference>
        </references>
      </pivotArea>
    </format>
    <format dxfId="2105">
      <pivotArea collapsedLevelsAreSubtotals="1" fieldPosition="0">
        <references count="1">
          <reference field="6" count="1">
            <x v="1198"/>
          </reference>
        </references>
      </pivotArea>
    </format>
    <format dxfId="2104">
      <pivotArea collapsedLevelsAreSubtotals="1" fieldPosition="0">
        <references count="1">
          <reference field="6" count="1">
            <x v="1199"/>
          </reference>
        </references>
      </pivotArea>
    </format>
    <format dxfId="2103">
      <pivotArea collapsedLevelsAreSubtotals="1" fieldPosition="0">
        <references count="1">
          <reference field="6" count="1">
            <x v="1215"/>
          </reference>
        </references>
      </pivotArea>
    </format>
    <format dxfId="2102">
      <pivotArea collapsedLevelsAreSubtotals="1" fieldPosition="0">
        <references count="1">
          <reference field="6" count="1">
            <x v="1217"/>
          </reference>
        </references>
      </pivotArea>
    </format>
    <format dxfId="2101">
      <pivotArea collapsedLevelsAreSubtotals="1" fieldPosition="0">
        <references count="1">
          <reference field="6" count="1">
            <x v="1224"/>
          </reference>
        </references>
      </pivotArea>
    </format>
    <format dxfId="2100">
      <pivotArea collapsedLevelsAreSubtotals="1" fieldPosition="0">
        <references count="1">
          <reference field="6" count="1">
            <x v="1226"/>
          </reference>
        </references>
      </pivotArea>
    </format>
    <format dxfId="2099">
      <pivotArea collapsedLevelsAreSubtotals="1" fieldPosition="0">
        <references count="1">
          <reference field="6" count="1">
            <x v="1229"/>
          </reference>
        </references>
      </pivotArea>
    </format>
    <format dxfId="2098">
      <pivotArea collapsedLevelsAreSubtotals="1" fieldPosition="0">
        <references count="1">
          <reference field="6" count="1">
            <x v="1234"/>
          </reference>
        </references>
      </pivotArea>
    </format>
    <format dxfId="2097">
      <pivotArea collapsedLevelsAreSubtotals="1" fieldPosition="0">
        <references count="1">
          <reference field="6" count="1">
            <x v="1235"/>
          </reference>
        </references>
      </pivotArea>
    </format>
    <format dxfId="2096">
      <pivotArea collapsedLevelsAreSubtotals="1" fieldPosition="0">
        <references count="1">
          <reference field="6" count="1">
            <x v="1241"/>
          </reference>
        </references>
      </pivotArea>
    </format>
    <format dxfId="2095">
      <pivotArea collapsedLevelsAreSubtotals="1" fieldPosition="0">
        <references count="1">
          <reference field="6" count="1">
            <x v="1244"/>
          </reference>
        </references>
      </pivotArea>
    </format>
    <format dxfId="2094">
      <pivotArea collapsedLevelsAreSubtotals="1" fieldPosition="0">
        <references count="1">
          <reference field="6" count="1">
            <x v="1246"/>
          </reference>
        </references>
      </pivotArea>
    </format>
    <format dxfId="2093">
      <pivotArea collapsedLevelsAreSubtotals="1" fieldPosition="0">
        <references count="1">
          <reference field="6" count="1">
            <x v="1248"/>
          </reference>
        </references>
      </pivotArea>
    </format>
    <format dxfId="2092">
      <pivotArea collapsedLevelsAreSubtotals="1" fieldPosition="0">
        <references count="1">
          <reference field="6" count="1">
            <x v="15"/>
          </reference>
        </references>
      </pivotArea>
    </format>
    <format dxfId="2091">
      <pivotArea collapsedLevelsAreSubtotals="1" fieldPosition="0">
        <references count="1">
          <reference field="6" count="1">
            <x v="20"/>
          </reference>
        </references>
      </pivotArea>
    </format>
    <format dxfId="2090">
      <pivotArea collapsedLevelsAreSubtotals="1" fieldPosition="0">
        <references count="1">
          <reference field="6" count="1">
            <x v="24"/>
          </reference>
        </references>
      </pivotArea>
    </format>
    <format dxfId="2089">
      <pivotArea collapsedLevelsAreSubtotals="1" fieldPosition="0">
        <references count="1">
          <reference field="6" count="1">
            <x v="27"/>
          </reference>
        </references>
      </pivotArea>
    </format>
    <format dxfId="2088">
      <pivotArea collapsedLevelsAreSubtotals="1" fieldPosition="0">
        <references count="1">
          <reference field="6" count="1">
            <x v="29"/>
          </reference>
        </references>
      </pivotArea>
    </format>
    <format dxfId="2087">
      <pivotArea collapsedLevelsAreSubtotals="1" fieldPosition="0">
        <references count="1">
          <reference field="6" count="1">
            <x v="35"/>
          </reference>
        </references>
      </pivotArea>
    </format>
    <format dxfId="2086">
      <pivotArea collapsedLevelsAreSubtotals="1" fieldPosition="0">
        <references count="1">
          <reference field="6" count="1">
            <x v="38"/>
          </reference>
        </references>
      </pivotArea>
    </format>
    <format dxfId="2085">
      <pivotArea collapsedLevelsAreSubtotals="1" fieldPosition="0">
        <references count="1">
          <reference field="6" count="1">
            <x v="40"/>
          </reference>
        </references>
      </pivotArea>
    </format>
    <format dxfId="2084">
      <pivotArea collapsedLevelsAreSubtotals="1" fieldPosition="0">
        <references count="1">
          <reference field="6" count="1">
            <x v="41"/>
          </reference>
        </references>
      </pivotArea>
    </format>
    <format dxfId="2083">
      <pivotArea collapsedLevelsAreSubtotals="1" fieldPosition="0">
        <references count="1">
          <reference field="6" count="1">
            <x v="42"/>
          </reference>
        </references>
      </pivotArea>
    </format>
    <format dxfId="2082">
      <pivotArea collapsedLevelsAreSubtotals="1" fieldPosition="0">
        <references count="1">
          <reference field="6" count="1">
            <x v="47"/>
          </reference>
        </references>
      </pivotArea>
    </format>
    <format dxfId="2081">
      <pivotArea collapsedLevelsAreSubtotals="1" fieldPosition="0">
        <references count="1">
          <reference field="6" count="1">
            <x v="52"/>
          </reference>
        </references>
      </pivotArea>
    </format>
    <format dxfId="2080">
      <pivotArea collapsedLevelsAreSubtotals="1" fieldPosition="0">
        <references count="1">
          <reference field="6" count="1">
            <x v="56"/>
          </reference>
        </references>
      </pivotArea>
    </format>
    <format dxfId="2079">
      <pivotArea collapsedLevelsAreSubtotals="1" fieldPosition="0">
        <references count="1">
          <reference field="6" count="1">
            <x v="58"/>
          </reference>
        </references>
      </pivotArea>
    </format>
    <format dxfId="2078">
      <pivotArea collapsedLevelsAreSubtotals="1" fieldPosition="0">
        <references count="1">
          <reference field="6" count="1">
            <x v="62"/>
          </reference>
        </references>
      </pivotArea>
    </format>
    <format dxfId="2077">
      <pivotArea collapsedLevelsAreSubtotals="1" fieldPosition="0">
        <references count="1">
          <reference field="6" count="1">
            <x v="64"/>
          </reference>
        </references>
      </pivotArea>
    </format>
    <format dxfId="2076">
      <pivotArea collapsedLevelsAreSubtotals="1" fieldPosition="0">
        <references count="1">
          <reference field="6" count="1">
            <x v="67"/>
          </reference>
        </references>
      </pivotArea>
    </format>
    <format dxfId="2075">
      <pivotArea collapsedLevelsAreSubtotals="1" fieldPosition="0">
        <references count="1">
          <reference field="6" count="1">
            <x v="68"/>
          </reference>
        </references>
      </pivotArea>
    </format>
    <format dxfId="2074">
      <pivotArea collapsedLevelsAreSubtotals="1" fieldPosition="0">
        <references count="1">
          <reference field="6" count="1">
            <x v="73"/>
          </reference>
        </references>
      </pivotArea>
    </format>
    <format dxfId="2073">
      <pivotArea collapsedLevelsAreSubtotals="1" fieldPosition="0">
        <references count="1">
          <reference field="6" count="1">
            <x v="74"/>
          </reference>
        </references>
      </pivotArea>
    </format>
    <format dxfId="2072">
      <pivotArea collapsedLevelsAreSubtotals="1" fieldPosition="0">
        <references count="1">
          <reference field="6" count="1">
            <x v="76"/>
          </reference>
        </references>
      </pivotArea>
    </format>
    <format dxfId="2071">
      <pivotArea collapsedLevelsAreSubtotals="1" fieldPosition="0">
        <references count="1">
          <reference field="6" count="1">
            <x v="80"/>
          </reference>
        </references>
      </pivotArea>
    </format>
    <format dxfId="2070">
      <pivotArea collapsedLevelsAreSubtotals="1" fieldPosition="0">
        <references count="1">
          <reference field="6" count="1">
            <x v="82"/>
          </reference>
        </references>
      </pivotArea>
    </format>
    <format dxfId="2069">
      <pivotArea collapsedLevelsAreSubtotals="1" fieldPosition="0">
        <references count="1">
          <reference field="6" count="1">
            <x v="86"/>
          </reference>
        </references>
      </pivotArea>
    </format>
    <format dxfId="2068">
      <pivotArea collapsedLevelsAreSubtotals="1" fieldPosition="0">
        <references count="1">
          <reference field="6" count="1">
            <x v="93"/>
          </reference>
        </references>
      </pivotArea>
    </format>
    <format dxfId="2067">
      <pivotArea collapsedLevelsAreSubtotals="1" fieldPosition="0">
        <references count="1">
          <reference field="6" count="1">
            <x v="95"/>
          </reference>
        </references>
      </pivotArea>
    </format>
    <format dxfId="2066">
      <pivotArea collapsedLevelsAreSubtotals="1" fieldPosition="0">
        <references count="1">
          <reference field="6" count="1">
            <x v="99"/>
          </reference>
        </references>
      </pivotArea>
    </format>
    <format dxfId="2065">
      <pivotArea collapsedLevelsAreSubtotals="1" fieldPosition="0">
        <references count="1">
          <reference field="6" count="1">
            <x v="100"/>
          </reference>
        </references>
      </pivotArea>
    </format>
    <format dxfId="2064">
      <pivotArea collapsedLevelsAreSubtotals="1" fieldPosition="0">
        <references count="1">
          <reference field="6" count="1">
            <x v="102"/>
          </reference>
        </references>
      </pivotArea>
    </format>
    <format dxfId="2063">
      <pivotArea collapsedLevelsAreSubtotals="1" fieldPosition="0">
        <references count="1">
          <reference field="6" count="1">
            <x v="106"/>
          </reference>
        </references>
      </pivotArea>
    </format>
    <format dxfId="2062">
      <pivotArea collapsedLevelsAreSubtotals="1" fieldPosition="0">
        <references count="1">
          <reference field="6" count="1">
            <x v="111"/>
          </reference>
        </references>
      </pivotArea>
    </format>
    <format dxfId="2061">
      <pivotArea collapsedLevelsAreSubtotals="1" fieldPosition="0">
        <references count="1">
          <reference field="6" count="1">
            <x v="119"/>
          </reference>
        </references>
      </pivotArea>
    </format>
    <format dxfId="2060">
      <pivotArea collapsedLevelsAreSubtotals="1" fieldPosition="0">
        <references count="1">
          <reference field="6" count="1">
            <x v="120"/>
          </reference>
        </references>
      </pivotArea>
    </format>
    <format dxfId="2059">
      <pivotArea collapsedLevelsAreSubtotals="1" fieldPosition="0">
        <references count="1">
          <reference field="6" count="1">
            <x v="124"/>
          </reference>
        </references>
      </pivotArea>
    </format>
    <format dxfId="2058">
      <pivotArea collapsedLevelsAreSubtotals="1" fieldPosition="0">
        <references count="1">
          <reference field="6" count="1">
            <x v="125"/>
          </reference>
        </references>
      </pivotArea>
    </format>
    <format dxfId="2057">
      <pivotArea collapsedLevelsAreSubtotals="1" fieldPosition="0">
        <references count="1">
          <reference field="6" count="1">
            <x v="126"/>
          </reference>
        </references>
      </pivotArea>
    </format>
    <format dxfId="2056">
      <pivotArea collapsedLevelsAreSubtotals="1" fieldPosition="0">
        <references count="1">
          <reference field="6" count="1">
            <x v="128"/>
          </reference>
        </references>
      </pivotArea>
    </format>
    <format dxfId="2055">
      <pivotArea collapsedLevelsAreSubtotals="1" fieldPosition="0">
        <references count="1">
          <reference field="6" count="1">
            <x v="134"/>
          </reference>
        </references>
      </pivotArea>
    </format>
    <format dxfId="2054">
      <pivotArea collapsedLevelsAreSubtotals="1" fieldPosition="0">
        <references count="1">
          <reference field="6" count="1">
            <x v="138"/>
          </reference>
        </references>
      </pivotArea>
    </format>
    <format dxfId="2053">
      <pivotArea collapsedLevelsAreSubtotals="1" fieldPosition="0">
        <references count="1">
          <reference field="6" count="1">
            <x v="141"/>
          </reference>
        </references>
      </pivotArea>
    </format>
    <format dxfId="2052">
      <pivotArea collapsedLevelsAreSubtotals="1" fieldPosition="0">
        <references count="1">
          <reference field="6" count="1">
            <x v="145"/>
          </reference>
        </references>
      </pivotArea>
    </format>
    <format dxfId="2051">
      <pivotArea collapsedLevelsAreSubtotals="1" fieldPosition="0">
        <references count="1">
          <reference field="6" count="1">
            <x v="146"/>
          </reference>
        </references>
      </pivotArea>
    </format>
    <format dxfId="2050">
      <pivotArea collapsedLevelsAreSubtotals="1" fieldPosition="0">
        <references count="1">
          <reference field="6" count="1">
            <x v="147"/>
          </reference>
        </references>
      </pivotArea>
    </format>
    <format dxfId="2049">
      <pivotArea collapsedLevelsAreSubtotals="1" fieldPosition="0">
        <references count="1">
          <reference field="6" count="1">
            <x v="150"/>
          </reference>
        </references>
      </pivotArea>
    </format>
    <format dxfId="2048">
      <pivotArea collapsedLevelsAreSubtotals="1" fieldPosition="0">
        <references count="1">
          <reference field="6" count="1">
            <x v="158"/>
          </reference>
        </references>
      </pivotArea>
    </format>
    <format dxfId="2047">
      <pivotArea collapsedLevelsAreSubtotals="1" fieldPosition="0">
        <references count="1">
          <reference field="6" count="1">
            <x v="160"/>
          </reference>
        </references>
      </pivotArea>
    </format>
    <format dxfId="2046">
      <pivotArea collapsedLevelsAreSubtotals="1" fieldPosition="0">
        <references count="1">
          <reference field="6" count="1">
            <x v="163"/>
          </reference>
        </references>
      </pivotArea>
    </format>
    <format dxfId="2045">
      <pivotArea collapsedLevelsAreSubtotals="1" fieldPosition="0">
        <references count="1">
          <reference field="6" count="1">
            <x v="166"/>
          </reference>
        </references>
      </pivotArea>
    </format>
    <format dxfId="2044">
      <pivotArea collapsedLevelsAreSubtotals="1" fieldPosition="0">
        <references count="1">
          <reference field="6" count="1">
            <x v="167"/>
          </reference>
        </references>
      </pivotArea>
    </format>
    <format dxfId="2043">
      <pivotArea collapsedLevelsAreSubtotals="1" fieldPosition="0">
        <references count="1">
          <reference field="6" count="1">
            <x v="170"/>
          </reference>
        </references>
      </pivotArea>
    </format>
    <format dxfId="2042">
      <pivotArea collapsedLevelsAreSubtotals="1" fieldPosition="0">
        <references count="1">
          <reference field="6" count="1">
            <x v="173"/>
          </reference>
        </references>
      </pivotArea>
    </format>
    <format dxfId="2041">
      <pivotArea collapsedLevelsAreSubtotals="1" fieldPosition="0">
        <references count="1">
          <reference field="6" count="1">
            <x v="175"/>
          </reference>
        </references>
      </pivotArea>
    </format>
    <format dxfId="2040">
      <pivotArea collapsedLevelsAreSubtotals="1" fieldPosition="0">
        <references count="1">
          <reference field="6" count="1">
            <x v="178"/>
          </reference>
        </references>
      </pivotArea>
    </format>
    <format dxfId="2039">
      <pivotArea collapsedLevelsAreSubtotals="1" fieldPosition="0">
        <references count="1">
          <reference field="6" count="1">
            <x v="181"/>
          </reference>
        </references>
      </pivotArea>
    </format>
    <format dxfId="2038">
      <pivotArea collapsedLevelsAreSubtotals="1" fieldPosition="0">
        <references count="1">
          <reference field="6" count="1">
            <x v="182"/>
          </reference>
        </references>
      </pivotArea>
    </format>
    <format dxfId="2037">
      <pivotArea collapsedLevelsAreSubtotals="1" fieldPosition="0">
        <references count="1">
          <reference field="6" count="1">
            <x v="183"/>
          </reference>
        </references>
      </pivotArea>
    </format>
    <format dxfId="2036">
      <pivotArea collapsedLevelsAreSubtotals="1" fieldPosition="0">
        <references count="1">
          <reference field="6" count="1">
            <x v="185"/>
          </reference>
        </references>
      </pivotArea>
    </format>
    <format dxfId="2035">
      <pivotArea collapsedLevelsAreSubtotals="1" fieldPosition="0">
        <references count="1">
          <reference field="6" count="1">
            <x v="186"/>
          </reference>
        </references>
      </pivotArea>
    </format>
    <format dxfId="2034">
      <pivotArea collapsedLevelsAreSubtotals="1" fieldPosition="0">
        <references count="1">
          <reference field="6" count="1">
            <x v="188"/>
          </reference>
        </references>
      </pivotArea>
    </format>
    <format dxfId="2033">
      <pivotArea collapsedLevelsAreSubtotals="1" fieldPosition="0">
        <references count="1">
          <reference field="6" count="1">
            <x v="190"/>
          </reference>
        </references>
      </pivotArea>
    </format>
    <format dxfId="2032">
      <pivotArea collapsedLevelsAreSubtotals="1" fieldPosition="0">
        <references count="1">
          <reference field="6" count="1">
            <x v="191"/>
          </reference>
        </references>
      </pivotArea>
    </format>
    <format dxfId="2031">
      <pivotArea collapsedLevelsAreSubtotals="1" fieldPosition="0">
        <references count="1">
          <reference field="6" count="1">
            <x v="196"/>
          </reference>
        </references>
      </pivotArea>
    </format>
    <format dxfId="2030">
      <pivotArea collapsedLevelsAreSubtotals="1" fieldPosition="0">
        <references count="1">
          <reference field="6" count="1">
            <x v="198"/>
          </reference>
        </references>
      </pivotArea>
    </format>
    <format dxfId="2029">
      <pivotArea collapsedLevelsAreSubtotals="1" fieldPosition="0">
        <references count="1">
          <reference field="6" count="1">
            <x v="199"/>
          </reference>
        </references>
      </pivotArea>
    </format>
    <format dxfId="2028">
      <pivotArea collapsedLevelsAreSubtotals="1" fieldPosition="0">
        <references count="1">
          <reference field="6" count="1">
            <x v="201"/>
          </reference>
        </references>
      </pivotArea>
    </format>
    <format dxfId="2027">
      <pivotArea collapsedLevelsAreSubtotals="1" fieldPosition="0">
        <references count="1">
          <reference field="6" count="1">
            <x v="204"/>
          </reference>
        </references>
      </pivotArea>
    </format>
    <format dxfId="2026">
      <pivotArea collapsedLevelsAreSubtotals="1" fieldPosition="0">
        <references count="1">
          <reference field="6" count="1">
            <x v="209"/>
          </reference>
        </references>
      </pivotArea>
    </format>
    <format dxfId="2025">
      <pivotArea collapsedLevelsAreSubtotals="1" fieldPosition="0">
        <references count="1">
          <reference field="6" count="1">
            <x v="211"/>
          </reference>
        </references>
      </pivotArea>
    </format>
    <format dxfId="2024">
      <pivotArea collapsedLevelsAreSubtotals="1" fieldPosition="0">
        <references count="1">
          <reference field="6" count="1">
            <x v="213"/>
          </reference>
        </references>
      </pivotArea>
    </format>
    <format dxfId="2023">
      <pivotArea collapsedLevelsAreSubtotals="1" fieldPosition="0">
        <references count="1">
          <reference field="6" count="1">
            <x v="215"/>
          </reference>
        </references>
      </pivotArea>
    </format>
    <format dxfId="2022">
      <pivotArea collapsedLevelsAreSubtotals="1" fieldPosition="0">
        <references count="1">
          <reference field="6" count="1">
            <x v="217"/>
          </reference>
        </references>
      </pivotArea>
    </format>
    <format dxfId="2021">
      <pivotArea collapsedLevelsAreSubtotals="1" fieldPosition="0">
        <references count="1">
          <reference field="6" count="1">
            <x v="222"/>
          </reference>
        </references>
      </pivotArea>
    </format>
    <format dxfId="2020">
      <pivotArea collapsedLevelsAreSubtotals="1" fieldPosition="0">
        <references count="1">
          <reference field="6" count="1">
            <x v="227"/>
          </reference>
        </references>
      </pivotArea>
    </format>
    <format dxfId="2019">
      <pivotArea collapsedLevelsAreSubtotals="1" fieldPosition="0">
        <references count="1">
          <reference field="6" count="1">
            <x v="228"/>
          </reference>
        </references>
      </pivotArea>
    </format>
    <format dxfId="2018">
      <pivotArea collapsedLevelsAreSubtotals="1" fieldPosition="0">
        <references count="1">
          <reference field="6" count="1">
            <x v="233"/>
          </reference>
        </references>
      </pivotArea>
    </format>
    <format dxfId="2017">
      <pivotArea collapsedLevelsAreSubtotals="1" fieldPosition="0">
        <references count="1">
          <reference field="6" count="1">
            <x v="235"/>
          </reference>
        </references>
      </pivotArea>
    </format>
    <format dxfId="2016">
      <pivotArea collapsedLevelsAreSubtotals="1" fieldPosition="0">
        <references count="1">
          <reference field="6" count="1">
            <x v="238"/>
          </reference>
        </references>
      </pivotArea>
    </format>
    <format dxfId="2015">
      <pivotArea collapsedLevelsAreSubtotals="1" fieldPosition="0">
        <references count="1">
          <reference field="6" count="1">
            <x v="241"/>
          </reference>
        </references>
      </pivotArea>
    </format>
    <format dxfId="2014">
      <pivotArea collapsedLevelsAreSubtotals="1" fieldPosition="0">
        <references count="1">
          <reference field="6" count="1">
            <x v="247"/>
          </reference>
        </references>
      </pivotArea>
    </format>
    <format dxfId="2013">
      <pivotArea collapsedLevelsAreSubtotals="1" fieldPosition="0">
        <references count="1">
          <reference field="6" count="1">
            <x v="252"/>
          </reference>
        </references>
      </pivotArea>
    </format>
    <format dxfId="2012">
      <pivotArea collapsedLevelsAreSubtotals="1" fieldPosition="0">
        <references count="1">
          <reference field="6" count="1">
            <x v="253"/>
          </reference>
        </references>
      </pivotArea>
    </format>
    <format dxfId="2011">
      <pivotArea collapsedLevelsAreSubtotals="1" fieldPosition="0">
        <references count="1">
          <reference field="6" count="1">
            <x v="257"/>
          </reference>
        </references>
      </pivotArea>
    </format>
    <format dxfId="2010">
      <pivotArea collapsedLevelsAreSubtotals="1" fieldPosition="0">
        <references count="1">
          <reference field="6" count="1">
            <x v="260"/>
          </reference>
        </references>
      </pivotArea>
    </format>
    <format dxfId="2009">
      <pivotArea collapsedLevelsAreSubtotals="1" fieldPosition="0">
        <references count="1">
          <reference field="6" count="1">
            <x v="263"/>
          </reference>
        </references>
      </pivotArea>
    </format>
    <format dxfId="2008">
      <pivotArea collapsedLevelsAreSubtotals="1" fieldPosition="0">
        <references count="1">
          <reference field="6" count="1">
            <x v="265"/>
          </reference>
        </references>
      </pivotArea>
    </format>
    <format dxfId="2007">
      <pivotArea collapsedLevelsAreSubtotals="1" fieldPosition="0">
        <references count="1">
          <reference field="6" count="1">
            <x v="267"/>
          </reference>
        </references>
      </pivotArea>
    </format>
    <format dxfId="2006">
      <pivotArea collapsedLevelsAreSubtotals="1" fieldPosition="0">
        <references count="1">
          <reference field="6" count="1">
            <x v="270"/>
          </reference>
        </references>
      </pivotArea>
    </format>
    <format dxfId="2005">
      <pivotArea collapsedLevelsAreSubtotals="1" fieldPosition="0">
        <references count="1">
          <reference field="6" count="1">
            <x v="272"/>
          </reference>
        </references>
      </pivotArea>
    </format>
    <format dxfId="2004">
      <pivotArea collapsedLevelsAreSubtotals="1" fieldPosition="0">
        <references count="1">
          <reference field="6" count="1">
            <x v="273"/>
          </reference>
        </references>
      </pivotArea>
    </format>
    <format dxfId="2003">
      <pivotArea collapsedLevelsAreSubtotals="1" fieldPosition="0">
        <references count="1">
          <reference field="6" count="1">
            <x v="274"/>
          </reference>
        </references>
      </pivotArea>
    </format>
    <format dxfId="2002">
      <pivotArea collapsedLevelsAreSubtotals="1" fieldPosition="0">
        <references count="1">
          <reference field="6" count="1">
            <x v="289"/>
          </reference>
        </references>
      </pivotArea>
    </format>
    <format dxfId="2001">
      <pivotArea collapsedLevelsAreSubtotals="1" fieldPosition="0">
        <references count="1">
          <reference field="6" count="1">
            <x v="292"/>
          </reference>
        </references>
      </pivotArea>
    </format>
    <format dxfId="2000">
      <pivotArea collapsedLevelsAreSubtotals="1" fieldPosition="0">
        <references count="1">
          <reference field="6" count="1">
            <x v="305"/>
          </reference>
        </references>
      </pivotArea>
    </format>
    <format dxfId="1999">
      <pivotArea collapsedLevelsAreSubtotals="1" fieldPosition="0">
        <references count="1">
          <reference field="6" count="1">
            <x v="306"/>
          </reference>
        </references>
      </pivotArea>
    </format>
    <format dxfId="1998">
      <pivotArea collapsedLevelsAreSubtotals="1" fieldPosition="0">
        <references count="1">
          <reference field="6" count="1">
            <x v="307"/>
          </reference>
        </references>
      </pivotArea>
    </format>
    <format dxfId="1997">
      <pivotArea collapsedLevelsAreSubtotals="1" fieldPosition="0">
        <references count="1">
          <reference field="6" count="1">
            <x v="309"/>
          </reference>
        </references>
      </pivotArea>
    </format>
    <format dxfId="1996">
      <pivotArea collapsedLevelsAreSubtotals="1" fieldPosition="0">
        <references count="1">
          <reference field="6" count="1">
            <x v="310"/>
          </reference>
        </references>
      </pivotArea>
    </format>
    <format dxfId="1995">
      <pivotArea collapsedLevelsAreSubtotals="1" fieldPosition="0">
        <references count="1">
          <reference field="6" count="1">
            <x v="313"/>
          </reference>
        </references>
      </pivotArea>
    </format>
    <format dxfId="1994">
      <pivotArea collapsedLevelsAreSubtotals="1" fieldPosition="0">
        <references count="1">
          <reference field="6" count="1">
            <x v="315"/>
          </reference>
        </references>
      </pivotArea>
    </format>
    <format dxfId="1993">
      <pivotArea collapsedLevelsAreSubtotals="1" fieldPosition="0">
        <references count="1">
          <reference field="6" count="1">
            <x v="326"/>
          </reference>
        </references>
      </pivotArea>
    </format>
    <format dxfId="1992">
      <pivotArea collapsedLevelsAreSubtotals="1" fieldPosition="0">
        <references count="1">
          <reference field="6" count="1">
            <x v="327"/>
          </reference>
        </references>
      </pivotArea>
    </format>
    <format dxfId="1991">
      <pivotArea collapsedLevelsAreSubtotals="1" fieldPosition="0">
        <references count="1">
          <reference field="6" count="1">
            <x v="330"/>
          </reference>
        </references>
      </pivotArea>
    </format>
    <format dxfId="1990">
      <pivotArea collapsedLevelsAreSubtotals="1" fieldPosition="0">
        <references count="1">
          <reference field="6" count="1">
            <x v="333"/>
          </reference>
        </references>
      </pivotArea>
    </format>
    <format dxfId="1989">
      <pivotArea collapsedLevelsAreSubtotals="1" fieldPosition="0">
        <references count="1">
          <reference field="6" count="1">
            <x v="338"/>
          </reference>
        </references>
      </pivotArea>
    </format>
    <format dxfId="1988">
      <pivotArea collapsedLevelsAreSubtotals="1" fieldPosition="0">
        <references count="1">
          <reference field="6" count="1">
            <x v="340"/>
          </reference>
        </references>
      </pivotArea>
    </format>
    <format dxfId="1987">
      <pivotArea collapsedLevelsAreSubtotals="1" fieldPosition="0">
        <references count="1">
          <reference field="6" count="1">
            <x v="341"/>
          </reference>
        </references>
      </pivotArea>
    </format>
    <format dxfId="1986">
      <pivotArea collapsedLevelsAreSubtotals="1" fieldPosition="0">
        <references count="1">
          <reference field="6" count="1">
            <x v="343"/>
          </reference>
        </references>
      </pivotArea>
    </format>
    <format dxfId="1985">
      <pivotArea collapsedLevelsAreSubtotals="1" fieldPosition="0">
        <references count="1">
          <reference field="6" count="1">
            <x v="344"/>
          </reference>
        </references>
      </pivotArea>
    </format>
    <format dxfId="1984">
      <pivotArea collapsedLevelsAreSubtotals="1" fieldPosition="0">
        <references count="1">
          <reference field="6" count="1">
            <x v="345"/>
          </reference>
        </references>
      </pivotArea>
    </format>
    <format dxfId="1983">
      <pivotArea collapsedLevelsAreSubtotals="1" fieldPosition="0">
        <references count="1">
          <reference field="6" count="1">
            <x v="347"/>
          </reference>
        </references>
      </pivotArea>
    </format>
    <format dxfId="1982">
      <pivotArea collapsedLevelsAreSubtotals="1" fieldPosition="0">
        <references count="1">
          <reference field="6" count="1">
            <x v="348"/>
          </reference>
        </references>
      </pivotArea>
    </format>
    <format dxfId="1981">
      <pivotArea collapsedLevelsAreSubtotals="1" fieldPosition="0">
        <references count="1">
          <reference field="6" count="1">
            <x v="349"/>
          </reference>
        </references>
      </pivotArea>
    </format>
    <format dxfId="1980">
      <pivotArea collapsedLevelsAreSubtotals="1" fieldPosition="0">
        <references count="1">
          <reference field="6" count="1">
            <x v="351"/>
          </reference>
        </references>
      </pivotArea>
    </format>
    <format dxfId="1979">
      <pivotArea collapsedLevelsAreSubtotals="1" fieldPosition="0">
        <references count="1">
          <reference field="6" count="1">
            <x v="352"/>
          </reference>
        </references>
      </pivotArea>
    </format>
    <format dxfId="1978">
      <pivotArea collapsedLevelsAreSubtotals="1" fieldPosition="0">
        <references count="1">
          <reference field="6" count="1">
            <x v="355"/>
          </reference>
        </references>
      </pivotArea>
    </format>
    <format dxfId="1977">
      <pivotArea collapsedLevelsAreSubtotals="1" fieldPosition="0">
        <references count="1">
          <reference field="6" count="1">
            <x v="357"/>
          </reference>
        </references>
      </pivotArea>
    </format>
    <format dxfId="1976">
      <pivotArea collapsedLevelsAreSubtotals="1" fieldPosition="0">
        <references count="1">
          <reference field="6" count="1">
            <x v="359"/>
          </reference>
        </references>
      </pivotArea>
    </format>
    <format dxfId="1975">
      <pivotArea collapsedLevelsAreSubtotals="1" fieldPosition="0">
        <references count="1">
          <reference field="6" count="1">
            <x v="361"/>
          </reference>
        </references>
      </pivotArea>
    </format>
    <format dxfId="1974">
      <pivotArea collapsedLevelsAreSubtotals="1" fieldPosition="0">
        <references count="1">
          <reference field="6" count="1">
            <x v="364"/>
          </reference>
        </references>
      </pivotArea>
    </format>
    <format dxfId="1973">
      <pivotArea collapsedLevelsAreSubtotals="1" fieldPosition="0">
        <references count="1">
          <reference field="6" count="1">
            <x v="379"/>
          </reference>
        </references>
      </pivotArea>
    </format>
    <format dxfId="1972">
      <pivotArea collapsedLevelsAreSubtotals="1" fieldPosition="0">
        <references count="1">
          <reference field="6" count="1">
            <x v="380"/>
          </reference>
        </references>
      </pivotArea>
    </format>
    <format dxfId="1971">
      <pivotArea collapsedLevelsAreSubtotals="1" fieldPosition="0">
        <references count="1">
          <reference field="6" count="1">
            <x v="385"/>
          </reference>
        </references>
      </pivotArea>
    </format>
    <format dxfId="1970">
      <pivotArea collapsedLevelsAreSubtotals="1" fieldPosition="0">
        <references count="1">
          <reference field="6" count="1">
            <x v="389"/>
          </reference>
        </references>
      </pivotArea>
    </format>
    <format dxfId="1969">
      <pivotArea collapsedLevelsAreSubtotals="1" fieldPosition="0">
        <references count="1">
          <reference field="6" count="1">
            <x v="390"/>
          </reference>
        </references>
      </pivotArea>
    </format>
    <format dxfId="1968">
      <pivotArea collapsedLevelsAreSubtotals="1" fieldPosition="0">
        <references count="1">
          <reference field="6" count="1">
            <x v="393"/>
          </reference>
        </references>
      </pivotArea>
    </format>
    <format dxfId="1967">
      <pivotArea collapsedLevelsAreSubtotals="1" fieldPosition="0">
        <references count="1">
          <reference field="6" count="1">
            <x v="394"/>
          </reference>
        </references>
      </pivotArea>
    </format>
    <format dxfId="1966">
      <pivotArea collapsedLevelsAreSubtotals="1" fieldPosition="0">
        <references count="1">
          <reference field="6" count="1">
            <x v="395"/>
          </reference>
        </references>
      </pivotArea>
    </format>
    <format dxfId="1965">
      <pivotArea collapsedLevelsAreSubtotals="1" fieldPosition="0">
        <references count="1">
          <reference field="6" count="1">
            <x v="399"/>
          </reference>
        </references>
      </pivotArea>
    </format>
    <format dxfId="1964">
      <pivotArea collapsedLevelsAreSubtotals="1" fieldPosition="0">
        <references count="1">
          <reference field="6" count="1">
            <x v="406"/>
          </reference>
        </references>
      </pivotArea>
    </format>
    <format dxfId="1963">
      <pivotArea collapsedLevelsAreSubtotals="1" fieldPosition="0">
        <references count="1">
          <reference field="6" count="1">
            <x v="409"/>
          </reference>
        </references>
      </pivotArea>
    </format>
    <format dxfId="1962">
      <pivotArea collapsedLevelsAreSubtotals="1" fieldPosition="0">
        <references count="1">
          <reference field="6" count="1">
            <x v="411"/>
          </reference>
        </references>
      </pivotArea>
    </format>
    <format dxfId="1961">
      <pivotArea collapsedLevelsAreSubtotals="1" fieldPosition="0">
        <references count="1">
          <reference field="6" count="1">
            <x v="424"/>
          </reference>
        </references>
      </pivotArea>
    </format>
    <format dxfId="1960">
      <pivotArea collapsedLevelsAreSubtotals="1" fieldPosition="0">
        <references count="1">
          <reference field="6" count="1">
            <x v="432"/>
          </reference>
        </references>
      </pivotArea>
    </format>
    <format dxfId="1959">
      <pivotArea collapsedLevelsAreSubtotals="1" fieldPosition="0">
        <references count="1">
          <reference field="6" count="1">
            <x v="442"/>
          </reference>
        </references>
      </pivotArea>
    </format>
    <format dxfId="1958">
      <pivotArea collapsedLevelsAreSubtotals="1" fieldPosition="0">
        <references count="1">
          <reference field="6" count="1">
            <x v="444"/>
          </reference>
        </references>
      </pivotArea>
    </format>
    <format dxfId="1957">
      <pivotArea collapsedLevelsAreSubtotals="1" fieldPosition="0">
        <references count="1">
          <reference field="6" count="1">
            <x v="445"/>
          </reference>
        </references>
      </pivotArea>
    </format>
    <format dxfId="1956">
      <pivotArea collapsedLevelsAreSubtotals="1" fieldPosition="0">
        <references count="1">
          <reference field="6" count="1">
            <x v="446"/>
          </reference>
        </references>
      </pivotArea>
    </format>
    <format dxfId="1955">
      <pivotArea collapsedLevelsAreSubtotals="1" fieldPosition="0">
        <references count="1">
          <reference field="6" count="1">
            <x v="447"/>
          </reference>
        </references>
      </pivotArea>
    </format>
    <format dxfId="1954">
      <pivotArea collapsedLevelsAreSubtotals="1" fieldPosition="0">
        <references count="1">
          <reference field="6" count="1">
            <x v="450"/>
          </reference>
        </references>
      </pivotArea>
    </format>
    <format dxfId="1953">
      <pivotArea collapsedLevelsAreSubtotals="1" fieldPosition="0">
        <references count="1">
          <reference field="6" count="1">
            <x v="459"/>
          </reference>
        </references>
      </pivotArea>
    </format>
    <format dxfId="1952">
      <pivotArea collapsedLevelsAreSubtotals="1" fieldPosition="0">
        <references count="1">
          <reference field="6" count="1">
            <x v="460"/>
          </reference>
        </references>
      </pivotArea>
    </format>
    <format dxfId="1951">
      <pivotArea collapsedLevelsAreSubtotals="1" fieldPosition="0">
        <references count="1">
          <reference field="6" count="1">
            <x v="461"/>
          </reference>
        </references>
      </pivotArea>
    </format>
    <format dxfId="1950">
      <pivotArea collapsedLevelsAreSubtotals="1" fieldPosition="0">
        <references count="1">
          <reference field="6" count="1">
            <x v="462"/>
          </reference>
        </references>
      </pivotArea>
    </format>
    <format dxfId="1949">
      <pivotArea collapsedLevelsAreSubtotals="1" fieldPosition="0">
        <references count="1">
          <reference field="6" count="1">
            <x v="463"/>
          </reference>
        </references>
      </pivotArea>
    </format>
    <format dxfId="1948">
      <pivotArea collapsedLevelsAreSubtotals="1" fieldPosition="0">
        <references count="1">
          <reference field="6" count="1">
            <x v="466"/>
          </reference>
        </references>
      </pivotArea>
    </format>
    <format dxfId="1947">
      <pivotArea collapsedLevelsAreSubtotals="1" fieldPosition="0">
        <references count="1">
          <reference field="6" count="1">
            <x v="475"/>
          </reference>
        </references>
      </pivotArea>
    </format>
    <format dxfId="1946">
      <pivotArea collapsedLevelsAreSubtotals="1" fieldPosition="0">
        <references count="1">
          <reference field="6" count="1">
            <x v="476"/>
          </reference>
        </references>
      </pivotArea>
    </format>
    <format dxfId="1945">
      <pivotArea collapsedLevelsAreSubtotals="1" fieldPosition="0">
        <references count="1">
          <reference field="6" count="1">
            <x v="478"/>
          </reference>
        </references>
      </pivotArea>
    </format>
    <format dxfId="1944">
      <pivotArea collapsedLevelsAreSubtotals="1" fieldPosition="0">
        <references count="1">
          <reference field="6" count="1">
            <x v="481"/>
          </reference>
        </references>
      </pivotArea>
    </format>
    <format dxfId="1943">
      <pivotArea collapsedLevelsAreSubtotals="1" fieldPosition="0">
        <references count="1">
          <reference field="6" count="1">
            <x v="482"/>
          </reference>
        </references>
      </pivotArea>
    </format>
    <format dxfId="1942">
      <pivotArea collapsedLevelsAreSubtotals="1" fieldPosition="0">
        <references count="1">
          <reference field="6" count="1">
            <x v="484"/>
          </reference>
        </references>
      </pivotArea>
    </format>
    <format dxfId="1941">
      <pivotArea collapsedLevelsAreSubtotals="1" fieldPosition="0">
        <references count="1">
          <reference field="6" count="1">
            <x v="486"/>
          </reference>
        </references>
      </pivotArea>
    </format>
    <format dxfId="1940">
      <pivotArea collapsedLevelsAreSubtotals="1" fieldPosition="0">
        <references count="1">
          <reference field="6" count="1">
            <x v="487"/>
          </reference>
        </references>
      </pivotArea>
    </format>
    <format dxfId="1939">
      <pivotArea collapsedLevelsAreSubtotals="1" fieldPosition="0">
        <references count="1">
          <reference field="6" count="1">
            <x v="489"/>
          </reference>
        </references>
      </pivotArea>
    </format>
    <format dxfId="1938">
      <pivotArea collapsedLevelsAreSubtotals="1" fieldPosition="0">
        <references count="1">
          <reference field="6" count="1">
            <x v="490"/>
          </reference>
        </references>
      </pivotArea>
    </format>
    <format dxfId="1937">
      <pivotArea collapsedLevelsAreSubtotals="1" fieldPosition="0">
        <references count="1">
          <reference field="6" count="1">
            <x v="496"/>
          </reference>
        </references>
      </pivotArea>
    </format>
    <format dxfId="1936">
      <pivotArea collapsedLevelsAreSubtotals="1" fieldPosition="0">
        <references count="1">
          <reference field="6" count="1">
            <x v="503"/>
          </reference>
        </references>
      </pivotArea>
    </format>
    <format dxfId="1935">
      <pivotArea collapsedLevelsAreSubtotals="1" fieldPosition="0">
        <references count="1">
          <reference field="6" count="1">
            <x v="504"/>
          </reference>
        </references>
      </pivotArea>
    </format>
    <format dxfId="1934">
      <pivotArea collapsedLevelsAreSubtotals="1" fieldPosition="0">
        <references count="1">
          <reference field="6" count="1">
            <x v="505"/>
          </reference>
        </references>
      </pivotArea>
    </format>
    <format dxfId="1933">
      <pivotArea collapsedLevelsAreSubtotals="1" fieldPosition="0">
        <references count="1">
          <reference field="6" count="1">
            <x v="506"/>
          </reference>
        </references>
      </pivotArea>
    </format>
    <format dxfId="1932">
      <pivotArea collapsedLevelsAreSubtotals="1" fieldPosition="0">
        <references count="1">
          <reference field="6" count="1">
            <x v="507"/>
          </reference>
        </references>
      </pivotArea>
    </format>
    <format dxfId="1931">
      <pivotArea collapsedLevelsAreSubtotals="1" fieldPosition="0">
        <references count="1">
          <reference field="6" count="1">
            <x v="509"/>
          </reference>
        </references>
      </pivotArea>
    </format>
    <format dxfId="1930">
      <pivotArea collapsedLevelsAreSubtotals="1" fieldPosition="0">
        <references count="1">
          <reference field="6" count="1">
            <x v="510"/>
          </reference>
        </references>
      </pivotArea>
    </format>
    <format dxfId="1929">
      <pivotArea collapsedLevelsAreSubtotals="1" fieldPosition="0">
        <references count="1">
          <reference field="6" count="1">
            <x v="516"/>
          </reference>
        </references>
      </pivotArea>
    </format>
    <format dxfId="1928">
      <pivotArea collapsedLevelsAreSubtotals="1" fieldPosition="0">
        <references count="1">
          <reference field="6" count="1">
            <x v="517"/>
          </reference>
        </references>
      </pivotArea>
    </format>
    <format dxfId="1927">
      <pivotArea collapsedLevelsAreSubtotals="1" fieldPosition="0">
        <references count="1">
          <reference field="6" count="1">
            <x v="519"/>
          </reference>
        </references>
      </pivotArea>
    </format>
    <format dxfId="1926">
      <pivotArea collapsedLevelsAreSubtotals="1" fieldPosition="0">
        <references count="1">
          <reference field="6" count="1">
            <x v="528"/>
          </reference>
        </references>
      </pivotArea>
    </format>
    <format dxfId="1925">
      <pivotArea collapsedLevelsAreSubtotals="1" fieldPosition="0">
        <references count="1">
          <reference field="6" count="1">
            <x v="529"/>
          </reference>
        </references>
      </pivotArea>
    </format>
    <format dxfId="1924">
      <pivotArea collapsedLevelsAreSubtotals="1" fieldPosition="0">
        <references count="1">
          <reference field="6" count="1">
            <x v="533"/>
          </reference>
        </references>
      </pivotArea>
    </format>
    <format dxfId="1923">
      <pivotArea collapsedLevelsAreSubtotals="1" fieldPosition="0">
        <references count="1">
          <reference field="6" count="1">
            <x v="536"/>
          </reference>
        </references>
      </pivotArea>
    </format>
    <format dxfId="1922">
      <pivotArea collapsedLevelsAreSubtotals="1" fieldPosition="0">
        <references count="1">
          <reference field="6" count="1">
            <x v="537"/>
          </reference>
        </references>
      </pivotArea>
    </format>
    <format dxfId="1921">
      <pivotArea collapsedLevelsAreSubtotals="1" fieldPosition="0">
        <references count="1">
          <reference field="6" count="1">
            <x v="538"/>
          </reference>
        </references>
      </pivotArea>
    </format>
    <format dxfId="1920">
      <pivotArea collapsedLevelsAreSubtotals="1" fieldPosition="0">
        <references count="1">
          <reference field="6" count="1">
            <x v="540"/>
          </reference>
        </references>
      </pivotArea>
    </format>
    <format dxfId="1919">
      <pivotArea collapsedLevelsAreSubtotals="1" fieldPosition="0">
        <references count="1">
          <reference field="6" count="1">
            <x v="541"/>
          </reference>
        </references>
      </pivotArea>
    </format>
    <format dxfId="1918">
      <pivotArea collapsedLevelsAreSubtotals="1" fieldPosition="0">
        <references count="1">
          <reference field="6" count="1">
            <x v="544"/>
          </reference>
        </references>
      </pivotArea>
    </format>
    <format dxfId="1917">
      <pivotArea collapsedLevelsAreSubtotals="1" fieldPosition="0">
        <references count="1">
          <reference field="6" count="1">
            <x v="545"/>
          </reference>
        </references>
      </pivotArea>
    </format>
    <format dxfId="1916">
      <pivotArea collapsedLevelsAreSubtotals="1" fieldPosition="0">
        <references count="1">
          <reference field="6" count="1">
            <x v="546"/>
          </reference>
        </references>
      </pivotArea>
    </format>
    <format dxfId="1915">
      <pivotArea collapsedLevelsAreSubtotals="1" fieldPosition="0">
        <references count="1">
          <reference field="6" count="1">
            <x v="550"/>
          </reference>
        </references>
      </pivotArea>
    </format>
    <format dxfId="1914">
      <pivotArea collapsedLevelsAreSubtotals="1" fieldPosition="0">
        <references count="1">
          <reference field="6" count="1">
            <x v="551"/>
          </reference>
        </references>
      </pivotArea>
    </format>
    <format dxfId="1913">
      <pivotArea collapsedLevelsAreSubtotals="1" fieldPosition="0">
        <references count="1">
          <reference field="6" count="1">
            <x v="552"/>
          </reference>
        </references>
      </pivotArea>
    </format>
    <format dxfId="1912">
      <pivotArea collapsedLevelsAreSubtotals="1" fieldPosition="0">
        <references count="1">
          <reference field="6" count="1">
            <x v="554"/>
          </reference>
        </references>
      </pivotArea>
    </format>
    <format dxfId="1911">
      <pivotArea collapsedLevelsAreSubtotals="1" fieldPosition="0">
        <references count="1">
          <reference field="6" count="1">
            <x v="555"/>
          </reference>
        </references>
      </pivotArea>
    </format>
    <format dxfId="1910">
      <pivotArea collapsedLevelsAreSubtotals="1" fieldPosition="0">
        <references count="1">
          <reference field="6" count="1">
            <x v="556"/>
          </reference>
        </references>
      </pivotArea>
    </format>
    <format dxfId="1909">
      <pivotArea collapsedLevelsAreSubtotals="1" fieldPosition="0">
        <references count="1">
          <reference field="6" count="1">
            <x v="562"/>
          </reference>
        </references>
      </pivotArea>
    </format>
    <format dxfId="1908">
      <pivotArea collapsedLevelsAreSubtotals="1" fieldPosition="0">
        <references count="1">
          <reference field="6" count="1">
            <x v="564"/>
          </reference>
        </references>
      </pivotArea>
    </format>
    <format dxfId="1907">
      <pivotArea collapsedLevelsAreSubtotals="1" fieldPosition="0">
        <references count="1">
          <reference field="6" count="1">
            <x v="566"/>
          </reference>
        </references>
      </pivotArea>
    </format>
    <format dxfId="1906">
      <pivotArea collapsedLevelsAreSubtotals="1" fieldPosition="0">
        <references count="1">
          <reference field="6" count="1">
            <x v="572"/>
          </reference>
        </references>
      </pivotArea>
    </format>
    <format dxfId="1905">
      <pivotArea collapsedLevelsAreSubtotals="1" fieldPosition="0">
        <references count="1">
          <reference field="6" count="1">
            <x v="575"/>
          </reference>
        </references>
      </pivotArea>
    </format>
    <format dxfId="1904">
      <pivotArea collapsedLevelsAreSubtotals="1" fieldPosition="0">
        <references count="1">
          <reference field="6" count="1">
            <x v="579"/>
          </reference>
        </references>
      </pivotArea>
    </format>
    <format dxfId="1903">
      <pivotArea collapsedLevelsAreSubtotals="1" fieldPosition="0">
        <references count="1">
          <reference field="6" count="1">
            <x v="580"/>
          </reference>
        </references>
      </pivotArea>
    </format>
    <format dxfId="1902">
      <pivotArea collapsedLevelsAreSubtotals="1" fieldPosition="0">
        <references count="1">
          <reference field="6" count="1">
            <x v="582"/>
          </reference>
        </references>
      </pivotArea>
    </format>
    <format dxfId="1901">
      <pivotArea collapsedLevelsAreSubtotals="1" fieldPosition="0">
        <references count="1">
          <reference field="6" count="1">
            <x v="588"/>
          </reference>
        </references>
      </pivotArea>
    </format>
    <format dxfId="1900">
      <pivotArea collapsedLevelsAreSubtotals="1" fieldPosition="0">
        <references count="1">
          <reference field="6" count="1">
            <x v="593"/>
          </reference>
        </references>
      </pivotArea>
    </format>
    <format dxfId="1899">
      <pivotArea collapsedLevelsAreSubtotals="1" fieldPosition="0">
        <references count="1">
          <reference field="6" count="1">
            <x v="594"/>
          </reference>
        </references>
      </pivotArea>
    </format>
    <format dxfId="1898">
      <pivotArea collapsedLevelsAreSubtotals="1" fieldPosition="0">
        <references count="1">
          <reference field="6" count="1">
            <x v="596"/>
          </reference>
        </references>
      </pivotArea>
    </format>
    <format dxfId="1897">
      <pivotArea collapsedLevelsAreSubtotals="1" fieldPosition="0">
        <references count="1">
          <reference field="6" count="1">
            <x v="597"/>
          </reference>
        </references>
      </pivotArea>
    </format>
    <format dxfId="1896">
      <pivotArea collapsedLevelsAreSubtotals="1" fieldPosition="0">
        <references count="1">
          <reference field="6" count="1">
            <x v="608"/>
          </reference>
        </references>
      </pivotArea>
    </format>
    <format dxfId="1895">
      <pivotArea collapsedLevelsAreSubtotals="1" fieldPosition="0">
        <references count="1">
          <reference field="6" count="1">
            <x v="609"/>
          </reference>
        </references>
      </pivotArea>
    </format>
    <format dxfId="1894">
      <pivotArea collapsedLevelsAreSubtotals="1" fieldPosition="0">
        <references count="1">
          <reference field="6" count="1">
            <x v="610"/>
          </reference>
        </references>
      </pivotArea>
    </format>
    <format dxfId="1893">
      <pivotArea collapsedLevelsAreSubtotals="1" fieldPosition="0">
        <references count="1">
          <reference field="6" count="1">
            <x v="611"/>
          </reference>
        </references>
      </pivotArea>
    </format>
    <format dxfId="1892">
      <pivotArea collapsedLevelsAreSubtotals="1" fieldPosition="0">
        <references count="1">
          <reference field="6" count="1">
            <x v="613"/>
          </reference>
        </references>
      </pivotArea>
    </format>
    <format dxfId="1891">
      <pivotArea collapsedLevelsAreSubtotals="1" fieldPosition="0">
        <references count="1">
          <reference field="6" count="1">
            <x v="617"/>
          </reference>
        </references>
      </pivotArea>
    </format>
    <format dxfId="1890">
      <pivotArea collapsedLevelsAreSubtotals="1" fieldPosition="0">
        <references count="1">
          <reference field="6" count="1">
            <x v="622"/>
          </reference>
        </references>
      </pivotArea>
    </format>
    <format dxfId="1889">
      <pivotArea collapsedLevelsAreSubtotals="1" fieldPosition="0">
        <references count="1">
          <reference field="6" count="1">
            <x v="628"/>
          </reference>
        </references>
      </pivotArea>
    </format>
    <format dxfId="1888">
      <pivotArea collapsedLevelsAreSubtotals="1" fieldPosition="0">
        <references count="1">
          <reference field="6" count="1">
            <x v="629"/>
          </reference>
        </references>
      </pivotArea>
    </format>
    <format dxfId="1887">
      <pivotArea collapsedLevelsAreSubtotals="1" fieldPosition="0">
        <references count="1">
          <reference field="6" count="1">
            <x v="631"/>
          </reference>
        </references>
      </pivotArea>
    </format>
    <format dxfId="1886">
      <pivotArea collapsedLevelsAreSubtotals="1" fieldPosition="0">
        <references count="1">
          <reference field="6" count="1">
            <x v="639"/>
          </reference>
        </references>
      </pivotArea>
    </format>
    <format dxfId="1885">
      <pivotArea collapsedLevelsAreSubtotals="1" fieldPosition="0">
        <references count="1">
          <reference field="6" count="1">
            <x v="641"/>
          </reference>
        </references>
      </pivotArea>
    </format>
    <format dxfId="1884">
      <pivotArea collapsedLevelsAreSubtotals="1" fieldPosition="0">
        <references count="1">
          <reference field="6" count="1">
            <x v="646"/>
          </reference>
        </references>
      </pivotArea>
    </format>
    <format dxfId="1883">
      <pivotArea collapsedLevelsAreSubtotals="1" fieldPosition="0">
        <references count="1">
          <reference field="6" count="1">
            <x v="650"/>
          </reference>
        </references>
      </pivotArea>
    </format>
    <format dxfId="1882">
      <pivotArea collapsedLevelsAreSubtotals="1" fieldPosition="0">
        <references count="1">
          <reference field="6" count="1">
            <x v="651"/>
          </reference>
        </references>
      </pivotArea>
    </format>
    <format dxfId="1881">
      <pivotArea collapsedLevelsAreSubtotals="1" fieldPosition="0">
        <references count="1">
          <reference field="6" count="1">
            <x v="652"/>
          </reference>
        </references>
      </pivotArea>
    </format>
    <format dxfId="1880">
      <pivotArea collapsedLevelsAreSubtotals="1" fieldPosition="0">
        <references count="1">
          <reference field="6" count="1">
            <x v="654"/>
          </reference>
        </references>
      </pivotArea>
    </format>
    <format dxfId="1879">
      <pivotArea collapsedLevelsAreSubtotals="1" fieldPosition="0">
        <references count="1">
          <reference field="6" count="1">
            <x v="655"/>
          </reference>
        </references>
      </pivotArea>
    </format>
    <format dxfId="1878">
      <pivotArea collapsedLevelsAreSubtotals="1" fieldPosition="0">
        <references count="1">
          <reference field="6" count="1">
            <x v="656"/>
          </reference>
        </references>
      </pivotArea>
    </format>
    <format dxfId="1877">
      <pivotArea collapsedLevelsAreSubtotals="1" fieldPosition="0">
        <references count="1">
          <reference field="6" count="1">
            <x v="657"/>
          </reference>
        </references>
      </pivotArea>
    </format>
    <format dxfId="1876">
      <pivotArea collapsedLevelsAreSubtotals="1" fieldPosition="0">
        <references count="1">
          <reference field="6" count="1">
            <x v="661"/>
          </reference>
        </references>
      </pivotArea>
    </format>
    <format dxfId="1875">
      <pivotArea collapsedLevelsAreSubtotals="1" fieldPosition="0">
        <references count="1">
          <reference field="6" count="1">
            <x v="662"/>
          </reference>
        </references>
      </pivotArea>
    </format>
    <format dxfId="1874">
      <pivotArea collapsedLevelsAreSubtotals="1" fieldPosition="0">
        <references count="1">
          <reference field="6" count="1">
            <x v="663"/>
          </reference>
        </references>
      </pivotArea>
    </format>
    <format dxfId="1873">
      <pivotArea collapsedLevelsAreSubtotals="1" fieldPosition="0">
        <references count="1">
          <reference field="6" count="1">
            <x v="668"/>
          </reference>
        </references>
      </pivotArea>
    </format>
    <format dxfId="1872">
      <pivotArea collapsedLevelsAreSubtotals="1" fieldPosition="0">
        <references count="1">
          <reference field="6" count="1">
            <x v="669"/>
          </reference>
        </references>
      </pivotArea>
    </format>
    <format dxfId="1871">
      <pivotArea collapsedLevelsAreSubtotals="1" fieldPosition="0">
        <references count="1">
          <reference field="6" count="1">
            <x v="670"/>
          </reference>
        </references>
      </pivotArea>
    </format>
    <format dxfId="1870">
      <pivotArea collapsedLevelsAreSubtotals="1" fieldPosition="0">
        <references count="1">
          <reference field="6" count="1">
            <x v="671"/>
          </reference>
        </references>
      </pivotArea>
    </format>
    <format dxfId="1869">
      <pivotArea collapsedLevelsAreSubtotals="1" fieldPosition="0">
        <references count="1">
          <reference field="6" count="1">
            <x v="673"/>
          </reference>
        </references>
      </pivotArea>
    </format>
    <format dxfId="1868">
      <pivotArea collapsedLevelsAreSubtotals="1" fieldPosition="0">
        <references count="1">
          <reference field="6" count="1">
            <x v="674"/>
          </reference>
        </references>
      </pivotArea>
    </format>
    <format dxfId="1867">
      <pivotArea collapsedLevelsAreSubtotals="1" fieldPosition="0">
        <references count="1">
          <reference field="6" count="1">
            <x v="679"/>
          </reference>
        </references>
      </pivotArea>
    </format>
    <format dxfId="1866">
      <pivotArea collapsedLevelsAreSubtotals="1" fieldPosition="0">
        <references count="1">
          <reference field="6" count="1">
            <x v="680"/>
          </reference>
        </references>
      </pivotArea>
    </format>
    <format dxfId="1865">
      <pivotArea collapsedLevelsAreSubtotals="1" fieldPosition="0">
        <references count="1">
          <reference field="6" count="1">
            <x v="683"/>
          </reference>
        </references>
      </pivotArea>
    </format>
    <format dxfId="1864">
      <pivotArea collapsedLevelsAreSubtotals="1" fieldPosition="0">
        <references count="1">
          <reference field="6" count="1">
            <x v="688"/>
          </reference>
        </references>
      </pivotArea>
    </format>
    <format dxfId="1863">
      <pivotArea collapsedLevelsAreSubtotals="1" fieldPosition="0">
        <references count="1">
          <reference field="6" count="1">
            <x v="689"/>
          </reference>
        </references>
      </pivotArea>
    </format>
    <format dxfId="1862">
      <pivotArea collapsedLevelsAreSubtotals="1" fieldPosition="0">
        <references count="1">
          <reference field="6" count="1">
            <x v="699"/>
          </reference>
        </references>
      </pivotArea>
    </format>
    <format dxfId="1861">
      <pivotArea collapsedLevelsAreSubtotals="1" fieldPosition="0">
        <references count="1">
          <reference field="6" count="1">
            <x v="703"/>
          </reference>
        </references>
      </pivotArea>
    </format>
    <format dxfId="1860">
      <pivotArea collapsedLevelsAreSubtotals="1" fieldPosition="0">
        <references count="1">
          <reference field="6" count="1">
            <x v="712"/>
          </reference>
        </references>
      </pivotArea>
    </format>
    <format dxfId="1859">
      <pivotArea collapsedLevelsAreSubtotals="1" fieldPosition="0">
        <references count="1">
          <reference field="6" count="1">
            <x v="713"/>
          </reference>
        </references>
      </pivotArea>
    </format>
    <format dxfId="1858">
      <pivotArea collapsedLevelsAreSubtotals="1" fieldPosition="0">
        <references count="1">
          <reference field="6" count="1">
            <x v="714"/>
          </reference>
        </references>
      </pivotArea>
    </format>
    <format dxfId="1857">
      <pivotArea collapsedLevelsAreSubtotals="1" fieldPosition="0">
        <references count="1">
          <reference field="6" count="1">
            <x v="716"/>
          </reference>
        </references>
      </pivotArea>
    </format>
    <format dxfId="1856">
      <pivotArea collapsedLevelsAreSubtotals="1" fieldPosition="0">
        <references count="1">
          <reference field="6" count="1">
            <x v="720"/>
          </reference>
        </references>
      </pivotArea>
    </format>
    <format dxfId="1855">
      <pivotArea collapsedLevelsAreSubtotals="1" fieldPosition="0">
        <references count="1">
          <reference field="6" count="1">
            <x v="721"/>
          </reference>
        </references>
      </pivotArea>
    </format>
    <format dxfId="1854">
      <pivotArea collapsedLevelsAreSubtotals="1" fieldPosition="0">
        <references count="1">
          <reference field="6" count="1">
            <x v="724"/>
          </reference>
        </references>
      </pivotArea>
    </format>
    <format dxfId="1853">
      <pivotArea collapsedLevelsAreSubtotals="1" fieldPosition="0">
        <references count="1">
          <reference field="6" count="1">
            <x v="727"/>
          </reference>
        </references>
      </pivotArea>
    </format>
    <format dxfId="1852">
      <pivotArea collapsedLevelsAreSubtotals="1" fieldPosition="0">
        <references count="1">
          <reference field="6" count="1">
            <x v="730"/>
          </reference>
        </references>
      </pivotArea>
    </format>
    <format dxfId="1851">
      <pivotArea collapsedLevelsAreSubtotals="1" fieldPosition="0">
        <references count="1">
          <reference field="6" count="1">
            <x v="733"/>
          </reference>
        </references>
      </pivotArea>
    </format>
    <format dxfId="1850">
      <pivotArea collapsedLevelsAreSubtotals="1" fieldPosition="0">
        <references count="1">
          <reference field="6" count="1">
            <x v="734"/>
          </reference>
        </references>
      </pivotArea>
    </format>
    <format dxfId="1849">
      <pivotArea collapsedLevelsAreSubtotals="1" fieldPosition="0">
        <references count="1">
          <reference field="6" count="1">
            <x v="735"/>
          </reference>
        </references>
      </pivotArea>
    </format>
    <format dxfId="1848">
      <pivotArea collapsedLevelsAreSubtotals="1" fieldPosition="0">
        <references count="1">
          <reference field="6" count="1">
            <x v="736"/>
          </reference>
        </references>
      </pivotArea>
    </format>
    <format dxfId="1847">
      <pivotArea collapsedLevelsAreSubtotals="1" fieldPosition="0">
        <references count="1">
          <reference field="6" count="1">
            <x v="738"/>
          </reference>
        </references>
      </pivotArea>
    </format>
    <format dxfId="1846">
      <pivotArea collapsedLevelsAreSubtotals="1" fieldPosition="0">
        <references count="1">
          <reference field="6" count="1">
            <x v="740"/>
          </reference>
        </references>
      </pivotArea>
    </format>
    <format dxfId="1845">
      <pivotArea collapsedLevelsAreSubtotals="1" fieldPosition="0">
        <references count="1">
          <reference field="6" count="1">
            <x v="741"/>
          </reference>
        </references>
      </pivotArea>
    </format>
    <format dxfId="1844">
      <pivotArea collapsedLevelsAreSubtotals="1" fieldPosition="0">
        <references count="1">
          <reference field="6" count="1">
            <x v="746"/>
          </reference>
        </references>
      </pivotArea>
    </format>
    <format dxfId="1843">
      <pivotArea collapsedLevelsAreSubtotals="1" fieldPosition="0">
        <references count="1">
          <reference field="6" count="1">
            <x v="748"/>
          </reference>
        </references>
      </pivotArea>
    </format>
    <format dxfId="1842">
      <pivotArea collapsedLevelsAreSubtotals="1" fieldPosition="0">
        <references count="1">
          <reference field="6" count="1">
            <x v="756"/>
          </reference>
        </references>
      </pivotArea>
    </format>
    <format dxfId="1841">
      <pivotArea collapsedLevelsAreSubtotals="1" fieldPosition="0">
        <references count="1">
          <reference field="6" count="1">
            <x v="758"/>
          </reference>
        </references>
      </pivotArea>
    </format>
    <format dxfId="1840">
      <pivotArea collapsedLevelsAreSubtotals="1" fieldPosition="0">
        <references count="1">
          <reference field="6" count="1">
            <x v="761"/>
          </reference>
        </references>
      </pivotArea>
    </format>
    <format dxfId="1839">
      <pivotArea collapsedLevelsAreSubtotals="1" fieldPosition="0">
        <references count="1">
          <reference field="6" count="1">
            <x v="764"/>
          </reference>
        </references>
      </pivotArea>
    </format>
    <format dxfId="1838">
      <pivotArea collapsedLevelsAreSubtotals="1" fieldPosition="0">
        <references count="1">
          <reference field="6" count="1">
            <x v="765"/>
          </reference>
        </references>
      </pivotArea>
    </format>
    <format dxfId="1837">
      <pivotArea collapsedLevelsAreSubtotals="1" fieldPosition="0">
        <references count="1">
          <reference field="6" count="1">
            <x v="770"/>
          </reference>
        </references>
      </pivotArea>
    </format>
    <format dxfId="1836">
      <pivotArea collapsedLevelsAreSubtotals="1" fieldPosition="0">
        <references count="1">
          <reference field="6" count="1">
            <x v="772"/>
          </reference>
        </references>
      </pivotArea>
    </format>
    <format dxfId="1835">
      <pivotArea collapsedLevelsAreSubtotals="1" fieldPosition="0">
        <references count="1">
          <reference field="6" count="1">
            <x v="774"/>
          </reference>
        </references>
      </pivotArea>
    </format>
    <format dxfId="1834">
      <pivotArea collapsedLevelsAreSubtotals="1" fieldPosition="0">
        <references count="1">
          <reference field="6" count="1">
            <x v="780"/>
          </reference>
        </references>
      </pivotArea>
    </format>
    <format dxfId="1833">
      <pivotArea collapsedLevelsAreSubtotals="1" fieldPosition="0">
        <references count="1">
          <reference field="6" count="1">
            <x v="783"/>
          </reference>
        </references>
      </pivotArea>
    </format>
    <format dxfId="1832">
      <pivotArea collapsedLevelsAreSubtotals="1" fieldPosition="0">
        <references count="1">
          <reference field="6" count="1">
            <x v="788"/>
          </reference>
        </references>
      </pivotArea>
    </format>
    <format dxfId="1831">
      <pivotArea collapsedLevelsAreSubtotals="1" fieldPosition="0">
        <references count="1">
          <reference field="6" count="1">
            <x v="790"/>
          </reference>
        </references>
      </pivotArea>
    </format>
    <format dxfId="1830">
      <pivotArea collapsedLevelsAreSubtotals="1" fieldPosition="0">
        <references count="1">
          <reference field="6" count="1">
            <x v="798"/>
          </reference>
        </references>
      </pivotArea>
    </format>
    <format dxfId="1829">
      <pivotArea collapsedLevelsAreSubtotals="1" fieldPosition="0">
        <references count="1">
          <reference field="6" count="1">
            <x v="802"/>
          </reference>
        </references>
      </pivotArea>
    </format>
    <format dxfId="1828">
      <pivotArea collapsedLevelsAreSubtotals="1" fieldPosition="0">
        <references count="1">
          <reference field="6" count="1">
            <x v="805"/>
          </reference>
        </references>
      </pivotArea>
    </format>
    <format dxfId="1827">
      <pivotArea collapsedLevelsAreSubtotals="1" fieldPosition="0">
        <references count="1">
          <reference field="6" count="1">
            <x v="806"/>
          </reference>
        </references>
      </pivotArea>
    </format>
    <format dxfId="1826">
      <pivotArea collapsedLevelsAreSubtotals="1" fieldPosition="0">
        <references count="1">
          <reference field="6" count="1">
            <x v="809"/>
          </reference>
        </references>
      </pivotArea>
    </format>
    <format dxfId="1825">
      <pivotArea collapsedLevelsAreSubtotals="1" fieldPosition="0">
        <references count="1">
          <reference field="6" count="1">
            <x v="810"/>
          </reference>
        </references>
      </pivotArea>
    </format>
    <format dxfId="1824">
      <pivotArea collapsedLevelsAreSubtotals="1" fieldPosition="0">
        <references count="1">
          <reference field="6" count="1">
            <x v="815"/>
          </reference>
        </references>
      </pivotArea>
    </format>
    <format dxfId="1823">
      <pivotArea collapsedLevelsAreSubtotals="1" fieldPosition="0">
        <references count="1">
          <reference field="6" count="1">
            <x v="818"/>
          </reference>
        </references>
      </pivotArea>
    </format>
    <format dxfId="1822">
      <pivotArea collapsedLevelsAreSubtotals="1" fieldPosition="0">
        <references count="1">
          <reference field="6" count="1">
            <x v="820"/>
          </reference>
        </references>
      </pivotArea>
    </format>
    <format dxfId="1821">
      <pivotArea collapsedLevelsAreSubtotals="1" fieldPosition="0">
        <references count="1">
          <reference field="6" count="1">
            <x v="822"/>
          </reference>
        </references>
      </pivotArea>
    </format>
    <format dxfId="1820">
      <pivotArea collapsedLevelsAreSubtotals="1" fieldPosition="0">
        <references count="1">
          <reference field="6" count="1">
            <x v="823"/>
          </reference>
        </references>
      </pivotArea>
    </format>
    <format dxfId="1819">
      <pivotArea collapsedLevelsAreSubtotals="1" fieldPosition="0">
        <references count="1">
          <reference field="6" count="1">
            <x v="824"/>
          </reference>
        </references>
      </pivotArea>
    </format>
    <format dxfId="1818">
      <pivotArea collapsedLevelsAreSubtotals="1" fieldPosition="0">
        <references count="1">
          <reference field="6" count="1">
            <x v="832"/>
          </reference>
        </references>
      </pivotArea>
    </format>
    <format dxfId="1817">
      <pivotArea collapsedLevelsAreSubtotals="1" fieldPosition="0">
        <references count="1">
          <reference field="6" count="1">
            <x v="837"/>
          </reference>
        </references>
      </pivotArea>
    </format>
    <format dxfId="1816">
      <pivotArea collapsedLevelsAreSubtotals="1" fieldPosition="0">
        <references count="1">
          <reference field="6" count="1">
            <x v="839"/>
          </reference>
        </references>
      </pivotArea>
    </format>
    <format dxfId="1815">
      <pivotArea collapsedLevelsAreSubtotals="1" fieldPosition="0">
        <references count="1">
          <reference field="6" count="1">
            <x v="841"/>
          </reference>
        </references>
      </pivotArea>
    </format>
    <format dxfId="1814">
      <pivotArea collapsedLevelsAreSubtotals="1" fieldPosition="0">
        <references count="1">
          <reference field="6" count="1">
            <x v="842"/>
          </reference>
        </references>
      </pivotArea>
    </format>
    <format dxfId="1813">
      <pivotArea collapsedLevelsAreSubtotals="1" fieldPosition="0">
        <references count="1">
          <reference field="6" count="1">
            <x v="843"/>
          </reference>
        </references>
      </pivotArea>
    </format>
    <format dxfId="1812">
      <pivotArea collapsedLevelsAreSubtotals="1" fieldPosition="0">
        <references count="1">
          <reference field="6" count="1">
            <x v="848"/>
          </reference>
        </references>
      </pivotArea>
    </format>
    <format dxfId="1811">
      <pivotArea collapsedLevelsAreSubtotals="1" fieldPosition="0">
        <references count="1">
          <reference field="6" count="1">
            <x v="854"/>
          </reference>
        </references>
      </pivotArea>
    </format>
    <format dxfId="1810">
      <pivotArea collapsedLevelsAreSubtotals="1" fieldPosition="0">
        <references count="1">
          <reference field="6" count="1">
            <x v="855"/>
          </reference>
        </references>
      </pivotArea>
    </format>
    <format dxfId="1809">
      <pivotArea collapsedLevelsAreSubtotals="1" fieldPosition="0">
        <references count="1">
          <reference field="6" count="1">
            <x v="857"/>
          </reference>
        </references>
      </pivotArea>
    </format>
    <format dxfId="1808">
      <pivotArea collapsedLevelsAreSubtotals="1" fieldPosition="0">
        <references count="1">
          <reference field="6" count="1">
            <x v="861"/>
          </reference>
        </references>
      </pivotArea>
    </format>
    <format dxfId="1807">
      <pivotArea collapsedLevelsAreSubtotals="1" fieldPosition="0">
        <references count="1">
          <reference field="6" count="1">
            <x v="866"/>
          </reference>
        </references>
      </pivotArea>
    </format>
    <format dxfId="1806">
      <pivotArea collapsedLevelsAreSubtotals="1" fieldPosition="0">
        <references count="1">
          <reference field="6" count="1">
            <x v="872"/>
          </reference>
        </references>
      </pivotArea>
    </format>
    <format dxfId="1805">
      <pivotArea collapsedLevelsAreSubtotals="1" fieldPosition="0">
        <references count="1">
          <reference field="6" count="1">
            <x v="873"/>
          </reference>
        </references>
      </pivotArea>
    </format>
    <format dxfId="1804">
      <pivotArea collapsedLevelsAreSubtotals="1" fieldPosition="0">
        <references count="1">
          <reference field="6" count="1">
            <x v="877"/>
          </reference>
        </references>
      </pivotArea>
    </format>
    <format dxfId="1803">
      <pivotArea collapsedLevelsAreSubtotals="1" fieldPosition="0">
        <references count="1">
          <reference field="6" count="1">
            <x v="879"/>
          </reference>
        </references>
      </pivotArea>
    </format>
    <format dxfId="1802">
      <pivotArea collapsedLevelsAreSubtotals="1" fieldPosition="0">
        <references count="1">
          <reference field="6" count="1">
            <x v="886"/>
          </reference>
        </references>
      </pivotArea>
    </format>
    <format dxfId="1801">
      <pivotArea collapsedLevelsAreSubtotals="1" fieldPosition="0">
        <references count="1">
          <reference field="6" count="1">
            <x v="888"/>
          </reference>
        </references>
      </pivotArea>
    </format>
    <format dxfId="1800">
      <pivotArea collapsedLevelsAreSubtotals="1" fieldPosition="0">
        <references count="1">
          <reference field="6" count="1">
            <x v="896"/>
          </reference>
        </references>
      </pivotArea>
    </format>
    <format dxfId="1799">
      <pivotArea collapsedLevelsAreSubtotals="1" fieldPosition="0">
        <references count="1">
          <reference field="6" count="1">
            <x v="898"/>
          </reference>
        </references>
      </pivotArea>
    </format>
    <format dxfId="1798">
      <pivotArea collapsedLevelsAreSubtotals="1" fieldPosition="0">
        <references count="1">
          <reference field="6" count="1">
            <x v="899"/>
          </reference>
        </references>
      </pivotArea>
    </format>
    <format dxfId="1797">
      <pivotArea collapsedLevelsAreSubtotals="1" fieldPosition="0">
        <references count="1">
          <reference field="6" count="1">
            <x v="903"/>
          </reference>
        </references>
      </pivotArea>
    </format>
    <format dxfId="1796">
      <pivotArea collapsedLevelsAreSubtotals="1" fieldPosition="0">
        <references count="1">
          <reference field="6" count="1">
            <x v="904"/>
          </reference>
        </references>
      </pivotArea>
    </format>
    <format dxfId="1795">
      <pivotArea collapsedLevelsAreSubtotals="1" fieldPosition="0">
        <references count="1">
          <reference field="6" count="1">
            <x v="906"/>
          </reference>
        </references>
      </pivotArea>
    </format>
    <format dxfId="1794">
      <pivotArea collapsedLevelsAreSubtotals="1" fieldPosition="0">
        <references count="1">
          <reference field="6" count="1">
            <x v="908"/>
          </reference>
        </references>
      </pivotArea>
    </format>
    <format dxfId="1793">
      <pivotArea collapsedLevelsAreSubtotals="1" fieldPosition="0">
        <references count="1">
          <reference field="6" count="1">
            <x v="912"/>
          </reference>
        </references>
      </pivotArea>
    </format>
    <format dxfId="1792">
      <pivotArea collapsedLevelsAreSubtotals="1" fieldPosition="0">
        <references count="1">
          <reference field="6" count="1">
            <x v="913"/>
          </reference>
        </references>
      </pivotArea>
    </format>
    <format dxfId="1791">
      <pivotArea collapsedLevelsAreSubtotals="1" fieldPosition="0">
        <references count="1">
          <reference field="6" count="1">
            <x v="914"/>
          </reference>
        </references>
      </pivotArea>
    </format>
    <format dxfId="1790">
      <pivotArea collapsedLevelsAreSubtotals="1" fieldPosition="0">
        <references count="1">
          <reference field="6" count="1">
            <x v="924"/>
          </reference>
        </references>
      </pivotArea>
    </format>
    <format dxfId="1789">
      <pivotArea collapsedLevelsAreSubtotals="1" fieldPosition="0">
        <references count="1">
          <reference field="6" count="1">
            <x v="930"/>
          </reference>
        </references>
      </pivotArea>
    </format>
    <format dxfId="1788">
      <pivotArea collapsedLevelsAreSubtotals="1" fieldPosition="0">
        <references count="1">
          <reference field="6" count="1">
            <x v="933"/>
          </reference>
        </references>
      </pivotArea>
    </format>
    <format dxfId="1787">
      <pivotArea collapsedLevelsAreSubtotals="1" fieldPosition="0">
        <references count="1">
          <reference field="6" count="1">
            <x v="934"/>
          </reference>
        </references>
      </pivotArea>
    </format>
    <format dxfId="1786">
      <pivotArea collapsedLevelsAreSubtotals="1" fieldPosition="0">
        <references count="1">
          <reference field="6" count="1">
            <x v="940"/>
          </reference>
        </references>
      </pivotArea>
    </format>
    <format dxfId="1785">
      <pivotArea collapsedLevelsAreSubtotals="1" fieldPosition="0">
        <references count="1">
          <reference field="6" count="1">
            <x v="944"/>
          </reference>
        </references>
      </pivotArea>
    </format>
    <format dxfId="1784">
      <pivotArea collapsedLevelsAreSubtotals="1" fieldPosition="0">
        <references count="1">
          <reference field="6" count="1">
            <x v="945"/>
          </reference>
        </references>
      </pivotArea>
    </format>
    <format dxfId="1783">
      <pivotArea collapsedLevelsAreSubtotals="1" fieldPosition="0">
        <references count="1">
          <reference field="6" count="1">
            <x v="953"/>
          </reference>
        </references>
      </pivotArea>
    </format>
    <format dxfId="1782">
      <pivotArea collapsedLevelsAreSubtotals="1" fieldPosition="0">
        <references count="1">
          <reference field="6" count="1">
            <x v="955"/>
          </reference>
        </references>
      </pivotArea>
    </format>
    <format dxfId="1781">
      <pivotArea collapsedLevelsAreSubtotals="1" fieldPosition="0">
        <references count="1">
          <reference field="6" count="1">
            <x v="956"/>
          </reference>
        </references>
      </pivotArea>
    </format>
    <format dxfId="1780">
      <pivotArea collapsedLevelsAreSubtotals="1" fieldPosition="0">
        <references count="1">
          <reference field="6" count="1">
            <x v="959"/>
          </reference>
        </references>
      </pivotArea>
    </format>
    <format dxfId="1779">
      <pivotArea collapsedLevelsAreSubtotals="1" fieldPosition="0">
        <references count="1">
          <reference field="6" count="1">
            <x v="961"/>
          </reference>
        </references>
      </pivotArea>
    </format>
    <format dxfId="1778">
      <pivotArea collapsedLevelsAreSubtotals="1" fieldPosition="0">
        <references count="1">
          <reference field="6" count="1">
            <x v="962"/>
          </reference>
        </references>
      </pivotArea>
    </format>
    <format dxfId="1777">
      <pivotArea collapsedLevelsAreSubtotals="1" fieldPosition="0">
        <references count="1">
          <reference field="6" count="1">
            <x v="964"/>
          </reference>
        </references>
      </pivotArea>
    </format>
    <format dxfId="1776">
      <pivotArea collapsedLevelsAreSubtotals="1" fieldPosition="0">
        <references count="1">
          <reference field="6" count="1">
            <x v="973"/>
          </reference>
        </references>
      </pivotArea>
    </format>
    <format dxfId="1775">
      <pivotArea collapsedLevelsAreSubtotals="1" fieldPosition="0">
        <references count="1">
          <reference field="6" count="1">
            <x v="975"/>
          </reference>
        </references>
      </pivotArea>
    </format>
    <format dxfId="1774">
      <pivotArea collapsedLevelsAreSubtotals="1" fieldPosition="0">
        <references count="1">
          <reference field="6" count="1">
            <x v="976"/>
          </reference>
        </references>
      </pivotArea>
    </format>
    <format dxfId="1773">
      <pivotArea collapsedLevelsAreSubtotals="1" fieldPosition="0">
        <references count="1">
          <reference field="6" count="1">
            <x v="980"/>
          </reference>
        </references>
      </pivotArea>
    </format>
    <format dxfId="1772">
      <pivotArea collapsedLevelsAreSubtotals="1" fieldPosition="0">
        <references count="1">
          <reference field="6" count="1">
            <x v="982"/>
          </reference>
        </references>
      </pivotArea>
    </format>
    <format dxfId="1771">
      <pivotArea collapsedLevelsAreSubtotals="1" fieldPosition="0">
        <references count="1">
          <reference field="6" count="1">
            <x v="983"/>
          </reference>
        </references>
      </pivotArea>
    </format>
    <format dxfId="1770">
      <pivotArea collapsedLevelsAreSubtotals="1" fieldPosition="0">
        <references count="1">
          <reference field="6" count="1">
            <x v="990"/>
          </reference>
        </references>
      </pivotArea>
    </format>
    <format dxfId="1769">
      <pivotArea collapsedLevelsAreSubtotals="1" fieldPosition="0">
        <references count="1">
          <reference field="6" count="1">
            <x v="991"/>
          </reference>
        </references>
      </pivotArea>
    </format>
    <format dxfId="1768">
      <pivotArea collapsedLevelsAreSubtotals="1" fieldPosition="0">
        <references count="1">
          <reference field="6" count="1">
            <x v="999"/>
          </reference>
        </references>
      </pivotArea>
    </format>
    <format dxfId="1767">
      <pivotArea collapsedLevelsAreSubtotals="1" fieldPosition="0">
        <references count="1">
          <reference field="6" count="1">
            <x v="1002"/>
          </reference>
        </references>
      </pivotArea>
    </format>
    <format dxfId="1766">
      <pivotArea collapsedLevelsAreSubtotals="1" fieldPosition="0">
        <references count="1">
          <reference field="6" count="1">
            <x v="1005"/>
          </reference>
        </references>
      </pivotArea>
    </format>
    <format dxfId="1765">
      <pivotArea collapsedLevelsAreSubtotals="1" fieldPosition="0">
        <references count="1">
          <reference field="6" count="1">
            <x v="1012"/>
          </reference>
        </references>
      </pivotArea>
    </format>
    <format dxfId="1764">
      <pivotArea collapsedLevelsAreSubtotals="1" fieldPosition="0">
        <references count="1">
          <reference field="6" count="1">
            <x v="1013"/>
          </reference>
        </references>
      </pivotArea>
    </format>
    <format dxfId="1763">
      <pivotArea collapsedLevelsAreSubtotals="1" fieldPosition="0">
        <references count="1">
          <reference field="6" count="1">
            <x v="1015"/>
          </reference>
        </references>
      </pivotArea>
    </format>
    <format dxfId="1762">
      <pivotArea collapsedLevelsAreSubtotals="1" fieldPosition="0">
        <references count="1">
          <reference field="6" count="1">
            <x v="1016"/>
          </reference>
        </references>
      </pivotArea>
    </format>
    <format dxfId="1761">
      <pivotArea collapsedLevelsAreSubtotals="1" fieldPosition="0">
        <references count="1">
          <reference field="6" count="1">
            <x v="1017"/>
          </reference>
        </references>
      </pivotArea>
    </format>
    <format dxfId="1760">
      <pivotArea collapsedLevelsAreSubtotals="1" fieldPosition="0">
        <references count="1">
          <reference field="6" count="1">
            <x v="1018"/>
          </reference>
        </references>
      </pivotArea>
    </format>
    <format dxfId="1759">
      <pivotArea collapsedLevelsAreSubtotals="1" fieldPosition="0">
        <references count="1">
          <reference field="6" count="1">
            <x v="1024"/>
          </reference>
        </references>
      </pivotArea>
    </format>
    <format dxfId="1758">
      <pivotArea collapsedLevelsAreSubtotals="1" fieldPosition="0">
        <references count="1">
          <reference field="6" count="1">
            <x v="1026"/>
          </reference>
        </references>
      </pivotArea>
    </format>
    <format dxfId="1757">
      <pivotArea collapsedLevelsAreSubtotals="1" fieldPosition="0">
        <references count="1">
          <reference field="6" count="1">
            <x v="1033"/>
          </reference>
        </references>
      </pivotArea>
    </format>
    <format dxfId="1756">
      <pivotArea collapsedLevelsAreSubtotals="1" fieldPosition="0">
        <references count="1">
          <reference field="6" count="1">
            <x v="1037"/>
          </reference>
        </references>
      </pivotArea>
    </format>
    <format dxfId="1755">
      <pivotArea collapsedLevelsAreSubtotals="1" fieldPosition="0">
        <references count="1">
          <reference field="6" count="1">
            <x v="1041"/>
          </reference>
        </references>
      </pivotArea>
    </format>
    <format dxfId="1754">
      <pivotArea collapsedLevelsAreSubtotals="1" fieldPosition="0">
        <references count="1">
          <reference field="6" count="1">
            <x v="1042"/>
          </reference>
        </references>
      </pivotArea>
    </format>
    <format dxfId="1753">
      <pivotArea collapsedLevelsAreSubtotals="1" fieldPosition="0">
        <references count="1">
          <reference field="6" count="1">
            <x v="1045"/>
          </reference>
        </references>
      </pivotArea>
    </format>
    <format dxfId="1752">
      <pivotArea collapsedLevelsAreSubtotals="1" fieldPosition="0">
        <references count="1">
          <reference field="6" count="1">
            <x v="1050"/>
          </reference>
        </references>
      </pivotArea>
    </format>
    <format dxfId="1751">
      <pivotArea collapsedLevelsAreSubtotals="1" fieldPosition="0">
        <references count="1">
          <reference field="6" count="1">
            <x v="1051"/>
          </reference>
        </references>
      </pivotArea>
    </format>
    <format dxfId="1750">
      <pivotArea collapsedLevelsAreSubtotals="1" fieldPosition="0">
        <references count="1">
          <reference field="6" count="1">
            <x v="1053"/>
          </reference>
        </references>
      </pivotArea>
    </format>
    <format dxfId="1749">
      <pivotArea collapsedLevelsAreSubtotals="1" fieldPosition="0">
        <references count="1">
          <reference field="6" count="1">
            <x v="1055"/>
          </reference>
        </references>
      </pivotArea>
    </format>
    <format dxfId="1748">
      <pivotArea collapsedLevelsAreSubtotals="1" fieldPosition="0">
        <references count="1">
          <reference field="6" count="1">
            <x v="1057"/>
          </reference>
        </references>
      </pivotArea>
    </format>
    <format dxfId="1747">
      <pivotArea collapsedLevelsAreSubtotals="1" fieldPosition="0">
        <references count="1">
          <reference field="6" count="1">
            <x v="1062"/>
          </reference>
        </references>
      </pivotArea>
    </format>
    <format dxfId="1746">
      <pivotArea collapsedLevelsAreSubtotals="1" fieldPosition="0">
        <references count="1">
          <reference field="6" count="1">
            <x v="1064"/>
          </reference>
        </references>
      </pivotArea>
    </format>
    <format dxfId="1745">
      <pivotArea collapsedLevelsAreSubtotals="1" fieldPosition="0">
        <references count="1">
          <reference field="6" count="1">
            <x v="1067"/>
          </reference>
        </references>
      </pivotArea>
    </format>
    <format dxfId="1744">
      <pivotArea collapsedLevelsAreSubtotals="1" fieldPosition="0">
        <references count="1">
          <reference field="6" count="1">
            <x v="1068"/>
          </reference>
        </references>
      </pivotArea>
    </format>
    <format dxfId="1743">
      <pivotArea collapsedLevelsAreSubtotals="1" fieldPosition="0">
        <references count="1">
          <reference field="6" count="1">
            <x v="1071"/>
          </reference>
        </references>
      </pivotArea>
    </format>
    <format dxfId="1742">
      <pivotArea collapsedLevelsAreSubtotals="1" fieldPosition="0">
        <references count="1">
          <reference field="6" count="1">
            <x v="1076"/>
          </reference>
        </references>
      </pivotArea>
    </format>
    <format dxfId="1741">
      <pivotArea collapsedLevelsAreSubtotals="1" fieldPosition="0">
        <references count="1">
          <reference field="6" count="1">
            <x v="1077"/>
          </reference>
        </references>
      </pivotArea>
    </format>
    <format dxfId="1740">
      <pivotArea collapsedLevelsAreSubtotals="1" fieldPosition="0">
        <references count="1">
          <reference field="6" count="1">
            <x v="1078"/>
          </reference>
        </references>
      </pivotArea>
    </format>
    <format dxfId="1739">
      <pivotArea collapsedLevelsAreSubtotals="1" fieldPosition="0">
        <references count="1">
          <reference field="6" count="1">
            <x v="1080"/>
          </reference>
        </references>
      </pivotArea>
    </format>
    <format dxfId="1738">
      <pivotArea collapsedLevelsAreSubtotals="1" fieldPosition="0">
        <references count="1">
          <reference field="6" count="1">
            <x v="1085"/>
          </reference>
        </references>
      </pivotArea>
    </format>
    <format dxfId="1737">
      <pivotArea collapsedLevelsAreSubtotals="1" fieldPosition="0">
        <references count="1">
          <reference field="6" count="1">
            <x v="1087"/>
          </reference>
        </references>
      </pivotArea>
    </format>
    <format dxfId="1736">
      <pivotArea collapsedLevelsAreSubtotals="1" fieldPosition="0">
        <references count="1">
          <reference field="6" count="1">
            <x v="1090"/>
          </reference>
        </references>
      </pivotArea>
    </format>
    <format dxfId="1735">
      <pivotArea collapsedLevelsAreSubtotals="1" fieldPosition="0">
        <references count="1">
          <reference field="6" count="1">
            <x v="1094"/>
          </reference>
        </references>
      </pivotArea>
    </format>
    <format dxfId="1734">
      <pivotArea collapsedLevelsAreSubtotals="1" fieldPosition="0">
        <references count="1">
          <reference field="6" count="1">
            <x v="1095"/>
          </reference>
        </references>
      </pivotArea>
    </format>
    <format dxfId="1733">
      <pivotArea collapsedLevelsAreSubtotals="1" fieldPosition="0">
        <references count="1">
          <reference field="6" count="1">
            <x v="1096"/>
          </reference>
        </references>
      </pivotArea>
    </format>
    <format dxfId="1732">
      <pivotArea collapsedLevelsAreSubtotals="1" fieldPosition="0">
        <references count="1">
          <reference field="6" count="1">
            <x v="1098"/>
          </reference>
        </references>
      </pivotArea>
    </format>
    <format dxfId="1731">
      <pivotArea collapsedLevelsAreSubtotals="1" fieldPosition="0">
        <references count="1">
          <reference field="6" count="1">
            <x v="1102"/>
          </reference>
        </references>
      </pivotArea>
    </format>
    <format dxfId="1730">
      <pivotArea collapsedLevelsAreSubtotals="1" fieldPosition="0">
        <references count="1">
          <reference field="6" count="1">
            <x v="1104"/>
          </reference>
        </references>
      </pivotArea>
    </format>
    <format dxfId="1729">
      <pivotArea collapsedLevelsAreSubtotals="1" fieldPosition="0">
        <references count="1">
          <reference field="6" count="1">
            <x v="1114"/>
          </reference>
        </references>
      </pivotArea>
    </format>
    <format dxfId="1728">
      <pivotArea collapsedLevelsAreSubtotals="1" fieldPosition="0">
        <references count="1">
          <reference field="6" count="1">
            <x v="1115"/>
          </reference>
        </references>
      </pivotArea>
    </format>
    <format dxfId="1727">
      <pivotArea collapsedLevelsAreSubtotals="1" fieldPosition="0">
        <references count="1">
          <reference field="6" count="1">
            <x v="1116"/>
          </reference>
        </references>
      </pivotArea>
    </format>
    <format dxfId="1726">
      <pivotArea collapsedLevelsAreSubtotals="1" fieldPosition="0">
        <references count="1">
          <reference field="6" count="1">
            <x v="1117"/>
          </reference>
        </references>
      </pivotArea>
    </format>
    <format dxfId="1725">
      <pivotArea collapsedLevelsAreSubtotals="1" fieldPosition="0">
        <references count="1">
          <reference field="6" count="1">
            <x v="1119"/>
          </reference>
        </references>
      </pivotArea>
    </format>
    <format dxfId="1724">
      <pivotArea collapsedLevelsAreSubtotals="1" fieldPosition="0">
        <references count="1">
          <reference field="6" count="1">
            <x v="1123"/>
          </reference>
        </references>
      </pivotArea>
    </format>
    <format dxfId="1723">
      <pivotArea collapsedLevelsAreSubtotals="1" fieldPosition="0">
        <references count="1">
          <reference field="6" count="1">
            <x v="1128"/>
          </reference>
        </references>
      </pivotArea>
    </format>
    <format dxfId="1722">
      <pivotArea collapsedLevelsAreSubtotals="1" fieldPosition="0">
        <references count="1">
          <reference field="6" count="1">
            <x v="1129"/>
          </reference>
        </references>
      </pivotArea>
    </format>
    <format dxfId="1721">
      <pivotArea collapsedLevelsAreSubtotals="1" fieldPosition="0">
        <references count="1">
          <reference field="6" count="1">
            <x v="1135"/>
          </reference>
        </references>
      </pivotArea>
    </format>
    <format dxfId="1720">
      <pivotArea collapsedLevelsAreSubtotals="1" fieldPosition="0">
        <references count="1">
          <reference field="6" count="1">
            <x v="1137"/>
          </reference>
        </references>
      </pivotArea>
    </format>
    <format dxfId="1719">
      <pivotArea collapsedLevelsAreSubtotals="1" fieldPosition="0">
        <references count="1">
          <reference field="6" count="1">
            <x v="1138"/>
          </reference>
        </references>
      </pivotArea>
    </format>
    <format dxfId="1718">
      <pivotArea collapsedLevelsAreSubtotals="1" fieldPosition="0">
        <references count="1">
          <reference field="6" count="1">
            <x v="1139"/>
          </reference>
        </references>
      </pivotArea>
    </format>
    <format dxfId="1717">
      <pivotArea collapsedLevelsAreSubtotals="1" fieldPosition="0">
        <references count="1">
          <reference field="6" count="1">
            <x v="1143"/>
          </reference>
        </references>
      </pivotArea>
    </format>
    <format dxfId="1716">
      <pivotArea collapsedLevelsAreSubtotals="1" fieldPosition="0">
        <references count="1">
          <reference field="6" count="1">
            <x v="1145"/>
          </reference>
        </references>
      </pivotArea>
    </format>
    <format dxfId="1715">
      <pivotArea collapsedLevelsAreSubtotals="1" fieldPosition="0">
        <references count="1">
          <reference field="6" count="1">
            <x v="1147"/>
          </reference>
        </references>
      </pivotArea>
    </format>
    <format dxfId="1714">
      <pivotArea collapsedLevelsAreSubtotals="1" fieldPosition="0">
        <references count="1">
          <reference field="6" count="1">
            <x v="1154"/>
          </reference>
        </references>
      </pivotArea>
    </format>
    <format dxfId="1713">
      <pivotArea collapsedLevelsAreSubtotals="1" fieldPosition="0">
        <references count="1">
          <reference field="6" count="1">
            <x v="1162"/>
          </reference>
        </references>
      </pivotArea>
    </format>
    <format dxfId="1712">
      <pivotArea collapsedLevelsAreSubtotals="1" fieldPosition="0">
        <references count="1">
          <reference field="6" count="1">
            <x v="1163"/>
          </reference>
        </references>
      </pivotArea>
    </format>
    <format dxfId="1711">
      <pivotArea collapsedLevelsAreSubtotals="1" fieldPosition="0">
        <references count="1">
          <reference field="6" count="1">
            <x v="1169"/>
          </reference>
        </references>
      </pivotArea>
    </format>
    <format dxfId="1710">
      <pivotArea collapsedLevelsAreSubtotals="1" fieldPosition="0">
        <references count="1">
          <reference field="6" count="1">
            <x v="1171"/>
          </reference>
        </references>
      </pivotArea>
    </format>
    <format dxfId="1709">
      <pivotArea collapsedLevelsAreSubtotals="1" fieldPosition="0">
        <references count="1">
          <reference field="6" count="1">
            <x v="1177"/>
          </reference>
        </references>
      </pivotArea>
    </format>
    <format dxfId="1708">
      <pivotArea collapsedLevelsAreSubtotals="1" fieldPosition="0">
        <references count="1">
          <reference field="6" count="1">
            <x v="1178"/>
          </reference>
        </references>
      </pivotArea>
    </format>
    <format dxfId="1707">
      <pivotArea collapsedLevelsAreSubtotals="1" fieldPosition="0">
        <references count="1">
          <reference field="6" count="1">
            <x v="1179"/>
          </reference>
        </references>
      </pivotArea>
    </format>
    <format dxfId="1706">
      <pivotArea collapsedLevelsAreSubtotals="1" fieldPosition="0">
        <references count="1">
          <reference field="6" count="1">
            <x v="1182"/>
          </reference>
        </references>
      </pivotArea>
    </format>
    <format dxfId="1705">
      <pivotArea collapsedLevelsAreSubtotals="1" fieldPosition="0">
        <references count="1">
          <reference field="6" count="1">
            <x v="1183"/>
          </reference>
        </references>
      </pivotArea>
    </format>
    <format dxfId="1704">
      <pivotArea collapsedLevelsAreSubtotals="1" fieldPosition="0">
        <references count="1">
          <reference field="6" count="1">
            <x v="1188"/>
          </reference>
        </references>
      </pivotArea>
    </format>
    <format dxfId="1703">
      <pivotArea collapsedLevelsAreSubtotals="1" fieldPosition="0">
        <references count="1">
          <reference field="6" count="1">
            <x v="1189"/>
          </reference>
        </references>
      </pivotArea>
    </format>
    <format dxfId="1702">
      <pivotArea collapsedLevelsAreSubtotals="1" fieldPosition="0">
        <references count="1">
          <reference field="6" count="1">
            <x v="1192"/>
          </reference>
        </references>
      </pivotArea>
    </format>
    <format dxfId="1701">
      <pivotArea collapsedLevelsAreSubtotals="1" fieldPosition="0">
        <references count="1">
          <reference field="6" count="1">
            <x v="1194"/>
          </reference>
        </references>
      </pivotArea>
    </format>
    <format dxfId="1700">
      <pivotArea collapsedLevelsAreSubtotals="1" fieldPosition="0">
        <references count="1">
          <reference field="6" count="1">
            <x v="1196"/>
          </reference>
        </references>
      </pivotArea>
    </format>
    <format dxfId="1699">
      <pivotArea collapsedLevelsAreSubtotals="1" fieldPosition="0">
        <references count="1">
          <reference field="6" count="1">
            <x v="1198"/>
          </reference>
        </references>
      </pivotArea>
    </format>
    <format dxfId="1698">
      <pivotArea collapsedLevelsAreSubtotals="1" fieldPosition="0">
        <references count="1">
          <reference field="6" count="1">
            <x v="1199"/>
          </reference>
        </references>
      </pivotArea>
    </format>
    <format dxfId="1697">
      <pivotArea collapsedLevelsAreSubtotals="1" fieldPosition="0">
        <references count="1">
          <reference field="6" count="1">
            <x v="1215"/>
          </reference>
        </references>
      </pivotArea>
    </format>
    <format dxfId="1696">
      <pivotArea collapsedLevelsAreSubtotals="1" fieldPosition="0">
        <references count="1">
          <reference field="6" count="1">
            <x v="1217"/>
          </reference>
        </references>
      </pivotArea>
    </format>
    <format dxfId="1695">
      <pivotArea collapsedLevelsAreSubtotals="1" fieldPosition="0">
        <references count="1">
          <reference field="6" count="1">
            <x v="1224"/>
          </reference>
        </references>
      </pivotArea>
    </format>
    <format dxfId="1694">
      <pivotArea collapsedLevelsAreSubtotals="1" fieldPosition="0">
        <references count="1">
          <reference field="6" count="1">
            <x v="1226"/>
          </reference>
        </references>
      </pivotArea>
    </format>
    <format dxfId="1693">
      <pivotArea collapsedLevelsAreSubtotals="1" fieldPosition="0">
        <references count="1">
          <reference field="6" count="1">
            <x v="1229"/>
          </reference>
        </references>
      </pivotArea>
    </format>
    <format dxfId="1692">
      <pivotArea collapsedLevelsAreSubtotals="1" fieldPosition="0">
        <references count="1">
          <reference field="6" count="1">
            <x v="1234"/>
          </reference>
        </references>
      </pivotArea>
    </format>
    <format dxfId="1691">
      <pivotArea collapsedLevelsAreSubtotals="1" fieldPosition="0">
        <references count="1">
          <reference field="6" count="1">
            <x v="1235"/>
          </reference>
        </references>
      </pivotArea>
    </format>
    <format dxfId="1690">
      <pivotArea collapsedLevelsAreSubtotals="1" fieldPosition="0">
        <references count="1">
          <reference field="6" count="1">
            <x v="1241"/>
          </reference>
        </references>
      </pivotArea>
    </format>
    <format dxfId="1689">
      <pivotArea collapsedLevelsAreSubtotals="1" fieldPosition="0">
        <references count="1">
          <reference field="6" count="1">
            <x v="1244"/>
          </reference>
        </references>
      </pivotArea>
    </format>
    <format dxfId="1688">
      <pivotArea collapsedLevelsAreSubtotals="1" fieldPosition="0">
        <references count="1">
          <reference field="6" count="1">
            <x v="1246"/>
          </reference>
        </references>
      </pivotArea>
    </format>
    <format dxfId="1687">
      <pivotArea collapsedLevelsAreSubtotals="1" fieldPosition="0">
        <references count="1">
          <reference field="6" count="1">
            <x v="1248"/>
          </reference>
        </references>
      </pivotArea>
    </format>
    <format dxfId="1686">
      <pivotArea type="all" dataOnly="0" outline="0" fieldPosition="0"/>
    </format>
    <format dxfId="1685">
      <pivotArea outline="0" collapsedLevelsAreSubtotals="1" fieldPosition="0"/>
    </format>
    <format dxfId="1684">
      <pivotArea type="origin" dataOnly="0" labelOnly="1" outline="0" fieldPosition="0"/>
    </format>
    <format dxfId="1683">
      <pivotArea field="19" type="button" dataOnly="0" labelOnly="1" outline="0" axis="axisCol" fieldPosition="0"/>
    </format>
    <format dxfId="1682">
      <pivotArea type="topRight" dataOnly="0" labelOnly="1" outline="0" fieldPosition="0"/>
    </format>
    <format dxfId="1681">
      <pivotArea field="6" type="button" dataOnly="0" labelOnly="1" outline="0" axis="axisRow" fieldPosition="0"/>
    </format>
    <format dxfId="1680">
      <pivotArea dataOnly="0" labelOnly="1" fieldPosition="0">
        <references count="1">
          <reference field="6" count="50">
            <x v="5"/>
            <x v="8"/>
            <x v="15"/>
            <x v="16"/>
            <x v="24"/>
            <x v="27"/>
            <x v="35"/>
            <x v="36"/>
            <x v="38"/>
            <x v="42"/>
            <x v="46"/>
            <x v="49"/>
            <x v="51"/>
            <x v="52"/>
            <x v="58"/>
            <x v="61"/>
            <x v="64"/>
            <x v="65"/>
            <x v="71"/>
            <x v="73"/>
            <x v="77"/>
            <x v="80"/>
            <x v="84"/>
            <x v="92"/>
            <x v="97"/>
            <x v="105"/>
            <x v="106"/>
            <x v="112"/>
            <x v="113"/>
            <x v="114"/>
            <x v="117"/>
            <x v="133"/>
            <x v="136"/>
            <x v="139"/>
            <x v="148"/>
            <x v="149"/>
            <x v="151"/>
            <x v="154"/>
            <x v="156"/>
            <x v="158"/>
            <x v="165"/>
            <x v="166"/>
            <x v="167"/>
            <x v="186"/>
            <x v="188"/>
            <x v="189"/>
            <x v="191"/>
            <x v="192"/>
            <x v="196"/>
            <x v="202"/>
          </reference>
        </references>
      </pivotArea>
    </format>
    <format dxfId="1679">
      <pivotArea dataOnly="0" labelOnly="1" fieldPosition="0">
        <references count="1">
          <reference field="6" count="50">
            <x v="212"/>
            <x v="215"/>
            <x v="218"/>
            <x v="219"/>
            <x v="220"/>
            <x v="224"/>
            <x v="228"/>
            <x v="233"/>
            <x v="245"/>
            <x v="252"/>
            <x v="257"/>
            <x v="261"/>
            <x v="264"/>
            <x v="267"/>
            <x v="271"/>
            <x v="282"/>
            <x v="286"/>
            <x v="287"/>
            <x v="288"/>
            <x v="289"/>
            <x v="300"/>
            <x v="301"/>
            <x v="302"/>
            <x v="305"/>
            <x v="306"/>
            <x v="307"/>
            <x v="308"/>
            <x v="310"/>
            <x v="311"/>
            <x v="313"/>
            <x v="320"/>
            <x v="333"/>
            <x v="335"/>
            <x v="336"/>
            <x v="337"/>
            <x v="338"/>
            <x v="342"/>
            <x v="343"/>
            <x v="344"/>
            <x v="346"/>
            <x v="349"/>
            <x v="355"/>
            <x v="356"/>
            <x v="361"/>
            <x v="364"/>
            <x v="367"/>
            <x v="369"/>
            <x v="370"/>
            <x v="378"/>
            <x v="379"/>
          </reference>
        </references>
      </pivotArea>
    </format>
    <format dxfId="1678">
      <pivotArea dataOnly="0" labelOnly="1" fieldPosition="0">
        <references count="1">
          <reference field="6" count="50">
            <x v="386"/>
            <x v="387"/>
            <x v="388"/>
            <x v="389"/>
            <x v="390"/>
            <x v="392"/>
            <x v="393"/>
            <x v="394"/>
            <x v="395"/>
            <x v="397"/>
            <x v="403"/>
            <x v="404"/>
            <x v="405"/>
            <x v="411"/>
            <x v="424"/>
            <x v="444"/>
            <x v="447"/>
            <x v="449"/>
            <x v="450"/>
            <x v="451"/>
            <x v="453"/>
            <x v="458"/>
            <x v="461"/>
            <x v="466"/>
            <x v="476"/>
            <x v="477"/>
            <x v="478"/>
            <x v="487"/>
            <x v="491"/>
            <x v="492"/>
            <x v="493"/>
            <x v="495"/>
            <x v="496"/>
            <x v="497"/>
            <x v="498"/>
            <x v="500"/>
            <x v="501"/>
            <x v="505"/>
            <x v="506"/>
            <x v="507"/>
            <x v="509"/>
            <x v="511"/>
            <x v="513"/>
            <x v="516"/>
            <x v="519"/>
            <x v="535"/>
            <x v="536"/>
            <x v="537"/>
            <x v="539"/>
            <x v="540"/>
          </reference>
        </references>
      </pivotArea>
    </format>
    <format dxfId="1677">
      <pivotArea dataOnly="0" labelOnly="1" fieldPosition="0">
        <references count="1">
          <reference field="6" count="50">
            <x v="541"/>
            <x v="542"/>
            <x v="550"/>
            <x v="552"/>
            <x v="554"/>
            <x v="560"/>
            <x v="562"/>
            <x v="572"/>
            <x v="576"/>
            <x v="578"/>
            <x v="580"/>
            <x v="586"/>
            <x v="588"/>
            <x v="589"/>
            <x v="595"/>
            <x v="596"/>
            <x v="606"/>
            <x v="609"/>
            <x v="623"/>
            <x v="635"/>
            <x v="639"/>
            <x v="647"/>
            <x v="650"/>
            <x v="651"/>
            <x v="658"/>
            <x v="661"/>
            <x v="664"/>
            <x v="665"/>
            <x v="668"/>
            <x v="670"/>
            <x v="671"/>
            <x v="673"/>
            <x v="685"/>
            <x v="686"/>
            <x v="688"/>
            <x v="690"/>
            <x v="696"/>
            <x v="698"/>
            <x v="699"/>
            <x v="700"/>
            <x v="702"/>
            <x v="704"/>
            <x v="709"/>
            <x v="710"/>
            <x v="712"/>
            <x v="714"/>
            <x v="720"/>
            <x v="723"/>
            <x v="729"/>
            <x v="730"/>
          </reference>
        </references>
      </pivotArea>
    </format>
    <format dxfId="1676">
      <pivotArea dataOnly="0" labelOnly="1" fieldPosition="0">
        <references count="1">
          <reference field="6" count="50">
            <x v="739"/>
            <x v="748"/>
            <x v="753"/>
            <x v="756"/>
            <x v="760"/>
            <x v="762"/>
            <x v="766"/>
            <x v="771"/>
            <x v="772"/>
            <x v="775"/>
            <x v="780"/>
            <x v="790"/>
            <x v="793"/>
            <x v="797"/>
            <x v="799"/>
            <x v="801"/>
            <x v="802"/>
            <x v="803"/>
            <x v="806"/>
            <x v="811"/>
            <x v="814"/>
            <x v="815"/>
            <x v="820"/>
            <x v="821"/>
            <x v="822"/>
            <x v="826"/>
            <x v="827"/>
            <x v="829"/>
            <x v="832"/>
            <x v="833"/>
            <x v="834"/>
            <x v="835"/>
            <x v="837"/>
            <x v="840"/>
            <x v="843"/>
            <x v="845"/>
            <x v="846"/>
            <x v="848"/>
            <x v="851"/>
            <x v="853"/>
            <x v="856"/>
            <x v="859"/>
            <x v="861"/>
            <x v="863"/>
            <x v="868"/>
            <x v="869"/>
            <x v="872"/>
            <x v="873"/>
            <x v="875"/>
            <x v="883"/>
          </reference>
        </references>
      </pivotArea>
    </format>
    <format dxfId="1675">
      <pivotArea dataOnly="0" labelOnly="1" fieldPosition="0">
        <references count="1">
          <reference field="6" count="50">
            <x v="885"/>
            <x v="886"/>
            <x v="888"/>
            <x v="890"/>
            <x v="891"/>
            <x v="894"/>
            <x v="899"/>
            <x v="902"/>
            <x v="906"/>
            <x v="911"/>
            <x v="914"/>
            <x v="918"/>
            <x v="921"/>
            <x v="923"/>
            <x v="926"/>
            <x v="929"/>
            <x v="930"/>
            <x v="934"/>
            <x v="935"/>
            <x v="936"/>
            <x v="939"/>
            <x v="940"/>
            <x v="946"/>
            <x v="947"/>
            <x v="948"/>
            <x v="951"/>
            <x v="954"/>
            <x v="956"/>
            <x v="958"/>
            <x v="961"/>
            <x v="963"/>
            <x v="965"/>
            <x v="967"/>
            <x v="975"/>
            <x v="982"/>
            <x v="983"/>
            <x v="987"/>
            <x v="991"/>
            <x v="992"/>
            <x v="993"/>
            <x v="994"/>
            <x v="997"/>
            <x v="999"/>
            <x v="1001"/>
            <x v="1003"/>
            <x v="1005"/>
            <x v="1006"/>
            <x v="1012"/>
            <x v="1013"/>
            <x v="1015"/>
          </reference>
        </references>
      </pivotArea>
    </format>
    <format dxfId="1674">
      <pivotArea dataOnly="0" labelOnly="1" fieldPosition="0">
        <references count="1">
          <reference field="6" count="50">
            <x v="1016"/>
            <x v="1018"/>
            <x v="1029"/>
            <x v="1036"/>
            <x v="1037"/>
            <x v="1041"/>
            <x v="1042"/>
            <x v="1043"/>
            <x v="1044"/>
            <x v="1049"/>
            <x v="1050"/>
            <x v="1053"/>
            <x v="1059"/>
            <x v="1062"/>
            <x v="1076"/>
            <x v="1077"/>
            <x v="1078"/>
            <x v="1080"/>
            <x v="1092"/>
            <x v="1093"/>
            <x v="1097"/>
            <x v="1107"/>
            <x v="1109"/>
            <x v="1111"/>
            <x v="1123"/>
            <x v="1126"/>
            <x v="1132"/>
            <x v="1135"/>
            <x v="1136"/>
            <x v="1137"/>
            <x v="1141"/>
            <x v="1151"/>
            <x v="1155"/>
            <x v="1163"/>
            <x v="1167"/>
            <x v="1168"/>
            <x v="1169"/>
            <x v="1171"/>
            <x v="1175"/>
            <x v="1176"/>
            <x v="1177"/>
            <x v="1178"/>
            <x v="1179"/>
            <x v="1186"/>
            <x v="1187"/>
            <x v="1188"/>
            <x v="1192"/>
            <x v="1199"/>
            <x v="1214"/>
            <x v="1215"/>
          </reference>
        </references>
      </pivotArea>
    </format>
    <format dxfId="1673">
      <pivotArea dataOnly="0" labelOnly="1" fieldPosition="0">
        <references count="1">
          <reference field="6" count="9">
            <x v="1217"/>
            <x v="1218"/>
            <x v="1225"/>
            <x v="1232"/>
            <x v="1235"/>
            <x v="1240"/>
            <x v="1246"/>
            <x v="1248"/>
            <x v="1251"/>
          </reference>
        </references>
      </pivotArea>
    </format>
    <format dxfId="1672">
      <pivotArea dataOnly="0" labelOnly="1" grandRow="1" outline="0" fieldPosition="0"/>
    </format>
    <format dxfId="1671">
      <pivotArea dataOnly="0" labelOnly="1" fieldPosition="0">
        <references count="1">
          <reference field="19" count="0"/>
        </references>
      </pivotArea>
    </format>
    <format dxfId="1670">
      <pivotArea dataOnly="0" labelOnly="1" grandCol="1" outline="0" fieldPosition="0"/>
    </format>
    <format dxfId="1669">
      <pivotArea outline="0" collapsedLevelsAreSubtotals="1" fieldPosition="0"/>
    </format>
    <format dxfId="1668">
      <pivotArea dataOnly="0" labelOnly="1" fieldPosition="0">
        <references count="1">
          <reference field="6" count="50">
            <x v="0"/>
            <x v="1"/>
            <x v="3"/>
            <x v="6"/>
            <x v="10"/>
            <x v="12"/>
            <x v="13"/>
            <x v="14"/>
            <x v="16"/>
            <x v="19"/>
            <x v="20"/>
            <x v="21"/>
            <x v="22"/>
            <x v="23"/>
            <x v="24"/>
            <x v="25"/>
            <x v="27"/>
            <x v="28"/>
            <x v="29"/>
            <x v="31"/>
            <x v="32"/>
            <x v="33"/>
            <x v="38"/>
            <x v="40"/>
            <x v="44"/>
            <x v="45"/>
            <x v="47"/>
            <x v="48"/>
            <x v="49"/>
            <x v="51"/>
            <x v="52"/>
            <x v="53"/>
            <x v="54"/>
            <x v="55"/>
            <x v="56"/>
            <x v="60"/>
            <x v="64"/>
            <x v="65"/>
            <x v="66"/>
            <x v="67"/>
            <x v="69"/>
            <x v="70"/>
            <x v="79"/>
            <x v="80"/>
            <x v="81"/>
            <x v="85"/>
            <x v="89"/>
            <x v="91"/>
            <x v="92"/>
            <x v="93"/>
          </reference>
        </references>
      </pivotArea>
    </format>
    <format dxfId="1667">
      <pivotArea dataOnly="0" labelOnly="1" fieldPosition="0">
        <references count="1">
          <reference field="6" count="50">
            <x v="96"/>
            <x v="99"/>
            <x v="102"/>
            <x v="103"/>
            <x v="104"/>
            <x v="105"/>
            <x v="106"/>
            <x v="107"/>
            <x v="108"/>
            <x v="110"/>
            <x v="118"/>
            <x v="119"/>
            <x v="121"/>
            <x v="126"/>
            <x v="131"/>
            <x v="138"/>
            <x v="140"/>
            <x v="146"/>
            <x v="147"/>
            <x v="150"/>
            <x v="151"/>
            <x v="153"/>
            <x v="154"/>
            <x v="155"/>
            <x v="156"/>
            <x v="159"/>
            <x v="161"/>
            <x v="166"/>
            <x v="167"/>
            <x v="168"/>
            <x v="169"/>
            <x v="170"/>
            <x v="171"/>
            <x v="172"/>
            <x v="174"/>
            <x v="175"/>
            <x v="180"/>
            <x v="182"/>
            <x v="186"/>
            <x v="188"/>
            <x v="189"/>
            <x v="192"/>
            <x v="194"/>
            <x v="195"/>
            <x v="196"/>
            <x v="197"/>
            <x v="198"/>
            <x v="203"/>
            <x v="204"/>
            <x v="207"/>
          </reference>
        </references>
      </pivotArea>
    </format>
    <format dxfId="1666">
      <pivotArea dataOnly="0" labelOnly="1" fieldPosition="0">
        <references count="1">
          <reference field="6" count="50">
            <x v="209"/>
            <x v="210"/>
            <x v="211"/>
            <x v="214"/>
            <x v="215"/>
            <x v="216"/>
            <x v="217"/>
            <x v="220"/>
            <x v="225"/>
            <x v="226"/>
            <x v="228"/>
            <x v="229"/>
            <x v="233"/>
            <x v="235"/>
            <x v="238"/>
            <x v="242"/>
            <x v="243"/>
            <x v="245"/>
            <x v="246"/>
            <x v="247"/>
            <x v="249"/>
            <x v="253"/>
            <x v="254"/>
            <x v="255"/>
            <x v="256"/>
            <x v="257"/>
            <x v="259"/>
            <x v="260"/>
            <x v="268"/>
            <x v="269"/>
            <x v="270"/>
            <x v="271"/>
            <x v="273"/>
            <x v="279"/>
            <x v="280"/>
            <x v="281"/>
            <x v="283"/>
            <x v="284"/>
            <x v="285"/>
            <x v="287"/>
            <x v="289"/>
            <x v="290"/>
            <x v="291"/>
            <x v="293"/>
            <x v="294"/>
            <x v="295"/>
            <x v="298"/>
            <x v="300"/>
            <x v="302"/>
            <x v="303"/>
          </reference>
        </references>
      </pivotArea>
    </format>
    <format dxfId="1665">
      <pivotArea dataOnly="0" labelOnly="1" fieldPosition="0">
        <references count="1">
          <reference field="6" count="50">
            <x v="304"/>
            <x v="305"/>
            <x v="306"/>
            <x v="307"/>
            <x v="308"/>
            <x v="310"/>
            <x v="313"/>
            <x v="315"/>
            <x v="316"/>
            <x v="317"/>
            <x v="320"/>
            <x v="321"/>
            <x v="325"/>
            <x v="327"/>
            <x v="329"/>
            <x v="330"/>
            <x v="331"/>
            <x v="332"/>
            <x v="333"/>
            <x v="338"/>
            <x v="339"/>
            <x v="341"/>
            <x v="343"/>
            <x v="344"/>
            <x v="347"/>
            <x v="348"/>
            <x v="349"/>
            <x v="350"/>
            <x v="351"/>
            <x v="353"/>
            <x v="355"/>
            <x v="356"/>
            <x v="357"/>
            <x v="358"/>
            <x v="359"/>
            <x v="362"/>
            <x v="363"/>
            <x v="364"/>
            <x v="365"/>
            <x v="366"/>
            <x v="367"/>
            <x v="372"/>
            <x v="373"/>
            <x v="374"/>
            <x v="375"/>
            <x v="377"/>
            <x v="378"/>
            <x v="382"/>
            <x v="383"/>
            <x v="384"/>
          </reference>
        </references>
      </pivotArea>
    </format>
    <format dxfId="1664">
      <pivotArea dataOnly="0" labelOnly="1" fieldPosition="0">
        <references count="1">
          <reference field="6" count="50">
            <x v="385"/>
            <x v="388"/>
            <x v="389"/>
            <x v="390"/>
            <x v="391"/>
            <x v="393"/>
            <x v="394"/>
            <x v="395"/>
            <x v="397"/>
            <x v="399"/>
            <x v="401"/>
            <x v="402"/>
            <x v="406"/>
            <x v="407"/>
            <x v="408"/>
            <x v="410"/>
            <x v="411"/>
            <x v="415"/>
            <x v="416"/>
            <x v="417"/>
            <x v="418"/>
            <x v="420"/>
            <x v="422"/>
            <x v="423"/>
            <x v="424"/>
            <x v="426"/>
            <x v="427"/>
            <x v="428"/>
            <x v="429"/>
            <x v="431"/>
            <x v="433"/>
            <x v="435"/>
            <x v="436"/>
            <x v="437"/>
            <x v="438"/>
            <x v="439"/>
            <x v="443"/>
            <x v="444"/>
            <x v="446"/>
            <x v="447"/>
            <x v="448"/>
            <x v="450"/>
            <x v="452"/>
            <x v="453"/>
            <x v="458"/>
            <x v="459"/>
            <x v="464"/>
            <x v="465"/>
            <x v="466"/>
            <x v="467"/>
          </reference>
        </references>
      </pivotArea>
    </format>
    <format dxfId="1663">
      <pivotArea dataOnly="0" labelOnly="1" fieldPosition="0">
        <references count="1">
          <reference field="6" count="50">
            <x v="468"/>
            <x v="470"/>
            <x v="471"/>
            <x v="473"/>
            <x v="475"/>
            <x v="476"/>
            <x v="477"/>
            <x v="479"/>
            <x v="482"/>
            <x v="484"/>
            <x v="487"/>
            <x v="493"/>
            <x v="494"/>
            <x v="496"/>
            <x v="497"/>
            <x v="498"/>
            <x v="499"/>
            <x v="504"/>
            <x v="505"/>
            <x v="506"/>
            <x v="507"/>
            <x v="509"/>
            <x v="510"/>
            <x v="512"/>
            <x v="515"/>
            <x v="516"/>
            <x v="517"/>
            <x v="518"/>
            <x v="519"/>
            <x v="520"/>
            <x v="521"/>
            <x v="522"/>
            <x v="525"/>
            <x v="527"/>
            <x v="529"/>
            <x v="530"/>
            <x v="531"/>
            <x v="534"/>
            <x v="541"/>
            <x v="543"/>
            <x v="545"/>
            <x v="547"/>
            <x v="548"/>
            <x v="550"/>
            <x v="553"/>
            <x v="555"/>
            <x v="557"/>
            <x v="558"/>
            <x v="559"/>
            <x v="560"/>
          </reference>
        </references>
      </pivotArea>
    </format>
    <format dxfId="1662">
      <pivotArea dataOnly="0" labelOnly="1" fieldPosition="0">
        <references count="1">
          <reference field="6" count="50">
            <x v="561"/>
            <x v="564"/>
            <x v="566"/>
            <x v="568"/>
            <x v="571"/>
            <x v="574"/>
            <x v="580"/>
            <x v="581"/>
            <x v="582"/>
            <x v="585"/>
            <x v="588"/>
            <x v="591"/>
            <x v="592"/>
            <x v="593"/>
            <x v="594"/>
            <x v="595"/>
            <x v="596"/>
            <x v="599"/>
            <x v="600"/>
            <x v="601"/>
            <x v="602"/>
            <x v="605"/>
            <x v="607"/>
            <x v="609"/>
            <x v="611"/>
            <x v="613"/>
            <x v="614"/>
            <x v="615"/>
            <x v="616"/>
            <x v="619"/>
            <x v="621"/>
            <x v="623"/>
            <x v="624"/>
            <x v="625"/>
            <x v="627"/>
            <x v="630"/>
            <x v="631"/>
            <x v="633"/>
            <x v="635"/>
            <x v="636"/>
            <x v="637"/>
            <x v="639"/>
            <x v="643"/>
            <x v="644"/>
            <x v="645"/>
            <x v="650"/>
            <x v="651"/>
            <x v="653"/>
            <x v="656"/>
            <x v="657"/>
          </reference>
        </references>
      </pivotArea>
    </format>
    <format dxfId="1661">
      <pivotArea dataOnly="0" labelOnly="1" fieldPosition="0">
        <references count="1">
          <reference field="6" count="50">
            <x v="661"/>
            <x v="662"/>
            <x v="669"/>
            <x v="672"/>
            <x v="674"/>
            <x v="678"/>
            <x v="682"/>
            <x v="684"/>
            <x v="685"/>
            <x v="687"/>
            <x v="688"/>
            <x v="694"/>
            <x v="696"/>
            <x v="697"/>
            <x v="698"/>
            <x v="699"/>
            <x v="702"/>
            <x v="703"/>
            <x v="706"/>
            <x v="707"/>
            <x v="708"/>
            <x v="710"/>
            <x v="714"/>
            <x v="719"/>
            <x v="720"/>
            <x v="722"/>
            <x v="725"/>
            <x v="726"/>
            <x v="730"/>
            <x v="732"/>
            <x v="733"/>
            <x v="738"/>
            <x v="742"/>
            <x v="745"/>
            <x v="747"/>
            <x v="748"/>
            <x v="749"/>
            <x v="750"/>
            <x v="751"/>
            <x v="752"/>
            <x v="754"/>
            <x v="755"/>
            <x v="756"/>
            <x v="760"/>
            <x v="763"/>
            <x v="772"/>
            <x v="774"/>
            <x v="779"/>
            <x v="780"/>
            <x v="781"/>
          </reference>
        </references>
      </pivotArea>
    </format>
    <format dxfId="1660">
      <pivotArea dataOnly="0" labelOnly="1" fieldPosition="0">
        <references count="1">
          <reference field="6" count="50">
            <x v="782"/>
            <x v="785"/>
            <x v="788"/>
            <x v="789"/>
            <x v="790"/>
            <x v="796"/>
            <x v="797"/>
            <x v="798"/>
            <x v="800"/>
            <x v="801"/>
            <x v="803"/>
            <x v="804"/>
            <x v="806"/>
            <x v="808"/>
            <x v="816"/>
            <x v="819"/>
            <x v="820"/>
            <x v="821"/>
            <x v="822"/>
            <x v="825"/>
            <x v="828"/>
            <x v="830"/>
            <x v="833"/>
            <x v="834"/>
            <x v="837"/>
            <x v="838"/>
            <x v="842"/>
            <x v="843"/>
            <x v="844"/>
            <x v="847"/>
            <x v="848"/>
            <x v="850"/>
            <x v="852"/>
            <x v="853"/>
            <x v="855"/>
            <x v="857"/>
            <x v="858"/>
            <x v="860"/>
            <x v="863"/>
            <x v="868"/>
            <x v="870"/>
            <x v="871"/>
            <x v="874"/>
            <x v="875"/>
            <x v="876"/>
            <x v="877"/>
            <x v="878"/>
            <x v="879"/>
            <x v="885"/>
            <x v="887"/>
          </reference>
        </references>
      </pivotArea>
    </format>
    <format dxfId="1659">
      <pivotArea dataOnly="0" labelOnly="1" fieldPosition="0">
        <references count="1">
          <reference field="6" count="50">
            <x v="889"/>
            <x v="890"/>
            <x v="893"/>
            <x v="894"/>
            <x v="899"/>
            <x v="901"/>
            <x v="903"/>
            <x v="905"/>
            <x v="908"/>
            <x v="909"/>
            <x v="910"/>
            <x v="911"/>
            <x v="913"/>
            <x v="914"/>
            <x v="917"/>
            <x v="919"/>
            <x v="922"/>
            <x v="927"/>
            <x v="933"/>
            <x v="934"/>
            <x v="939"/>
            <x v="940"/>
            <x v="941"/>
            <x v="948"/>
            <x v="949"/>
            <x v="954"/>
            <x v="956"/>
            <x v="957"/>
            <x v="961"/>
            <x v="965"/>
            <x v="966"/>
            <x v="968"/>
            <x v="969"/>
            <x v="970"/>
            <x v="971"/>
            <x v="975"/>
            <x v="977"/>
            <x v="981"/>
            <x v="982"/>
            <x v="983"/>
            <x v="985"/>
            <x v="986"/>
            <x v="988"/>
            <x v="989"/>
            <x v="991"/>
            <x v="993"/>
            <x v="996"/>
            <x v="1004"/>
            <x v="1005"/>
            <x v="1007"/>
          </reference>
        </references>
      </pivotArea>
    </format>
    <format dxfId="1658">
      <pivotArea dataOnly="0" labelOnly="1" fieldPosition="0">
        <references count="1">
          <reference field="6" count="50">
            <x v="1009"/>
            <x v="1010"/>
            <x v="1011"/>
            <x v="1012"/>
            <x v="1014"/>
            <x v="1015"/>
            <x v="1016"/>
            <x v="1019"/>
            <x v="1020"/>
            <x v="1021"/>
            <x v="1023"/>
            <x v="1027"/>
            <x v="1031"/>
            <x v="1032"/>
            <x v="1034"/>
            <x v="1035"/>
            <x v="1038"/>
            <x v="1040"/>
            <x v="1041"/>
            <x v="1042"/>
            <x v="1046"/>
            <x v="1047"/>
            <x v="1050"/>
            <x v="1051"/>
            <x v="1052"/>
            <x v="1055"/>
            <x v="1056"/>
            <x v="1058"/>
            <x v="1059"/>
            <x v="1060"/>
            <x v="1061"/>
            <x v="1065"/>
            <x v="1066"/>
            <x v="1067"/>
            <x v="1070"/>
            <x v="1072"/>
            <x v="1075"/>
            <x v="1076"/>
            <x v="1077"/>
            <x v="1078"/>
            <x v="1079"/>
            <x v="1080"/>
            <x v="1081"/>
            <x v="1082"/>
            <x v="1085"/>
            <x v="1088"/>
            <x v="1089"/>
            <x v="1091"/>
            <x v="1095"/>
            <x v="1096"/>
          </reference>
        </references>
      </pivotArea>
    </format>
    <format dxfId="1657">
      <pivotArea dataOnly="0" labelOnly="1" fieldPosition="0">
        <references count="1">
          <reference field="6" count="50">
            <x v="1100"/>
            <x v="1103"/>
            <x v="1104"/>
            <x v="1105"/>
            <x v="1106"/>
            <x v="1107"/>
            <x v="1108"/>
            <x v="1109"/>
            <x v="1110"/>
            <x v="1111"/>
            <x v="1113"/>
            <x v="1116"/>
            <x v="1118"/>
            <x v="1120"/>
            <x v="1121"/>
            <x v="1122"/>
            <x v="1123"/>
            <x v="1124"/>
            <x v="1125"/>
            <x v="1126"/>
            <x v="1127"/>
            <x v="1130"/>
            <x v="1131"/>
            <x v="1132"/>
            <x v="1134"/>
            <x v="1135"/>
            <x v="1136"/>
            <x v="1137"/>
            <x v="1140"/>
            <x v="1141"/>
            <x v="1142"/>
            <x v="1144"/>
            <x v="1149"/>
            <x v="1151"/>
            <x v="1152"/>
            <x v="1153"/>
            <x v="1157"/>
            <x v="1158"/>
            <x v="1160"/>
            <x v="1161"/>
            <x v="1163"/>
            <x v="1164"/>
            <x v="1165"/>
            <x v="1170"/>
            <x v="1171"/>
            <x v="1172"/>
            <x v="1173"/>
            <x v="1174"/>
            <x v="1177"/>
            <x v="1178"/>
          </reference>
        </references>
      </pivotArea>
    </format>
    <format dxfId="1656">
      <pivotArea dataOnly="0" labelOnly="1" fieldPosition="0">
        <references count="1">
          <reference field="6" count="41">
            <x v="1179"/>
            <x v="1184"/>
            <x v="1185"/>
            <x v="1189"/>
            <x v="1191"/>
            <x v="1192"/>
            <x v="1194"/>
            <x v="1195"/>
            <x v="1196"/>
            <x v="1198"/>
            <x v="1200"/>
            <x v="1201"/>
            <x v="1202"/>
            <x v="1203"/>
            <x v="1206"/>
            <x v="1209"/>
            <x v="1210"/>
            <x v="1211"/>
            <x v="1213"/>
            <x v="1215"/>
            <x v="1216"/>
            <x v="1217"/>
            <x v="1220"/>
            <x v="1222"/>
            <x v="1224"/>
            <x v="1228"/>
            <x v="1230"/>
            <x v="1231"/>
            <x v="1233"/>
            <x v="1234"/>
            <x v="1235"/>
            <x v="1236"/>
            <x v="1237"/>
            <x v="1240"/>
            <x v="1244"/>
            <x v="1245"/>
            <x v="1246"/>
            <x v="1248"/>
            <x v="1249"/>
            <x v="1251"/>
            <x v="1252"/>
          </reference>
        </references>
      </pivotArea>
    </format>
    <format dxfId="1655">
      <pivotArea dataOnly="0" labelOnly="1" grandRow="1" outline="0" fieldPosition="0"/>
    </format>
    <format dxfId="1654">
      <pivotArea dataOnly="0" labelOnly="1" fieldPosition="0">
        <references count="1">
          <reference field="6" count="1">
            <x v="303"/>
          </reference>
        </references>
      </pivotArea>
    </format>
    <format dxfId="1653">
      <pivotArea collapsedLevelsAreSubtotals="1" fieldPosition="0">
        <references count="1">
          <reference field="6" count="17">
            <x v="31"/>
            <x v="32"/>
            <x v="300"/>
            <x v="397"/>
            <x v="497"/>
            <x v="607"/>
            <x v="621"/>
            <x v="738"/>
            <x v="844"/>
            <x v="878"/>
            <x v="948"/>
            <x v="1007"/>
            <x v="1060"/>
            <x v="1065"/>
            <x v="1111"/>
            <x v="1137"/>
            <x v="1177"/>
          </reference>
        </references>
      </pivotArea>
    </format>
    <format dxfId="1652">
      <pivotArea dataOnly="0" labelOnly="1" fieldPosition="0">
        <references count="1">
          <reference field="6" count="17">
            <x v="31"/>
            <x v="32"/>
            <x v="300"/>
            <x v="397"/>
            <x v="497"/>
            <x v="607"/>
            <x v="621"/>
            <x v="738"/>
            <x v="844"/>
            <x v="878"/>
            <x v="948"/>
            <x v="1007"/>
            <x v="1060"/>
            <x v="1065"/>
            <x v="1111"/>
            <x v="1137"/>
            <x v="117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a1" displayName="Tabla1" ref="A1:X1835" totalsRowShown="0" headerRowDxfId="3144" dataDxfId="3143">
  <autoFilter ref="A1:X1835"/>
  <sortState ref="A467:X1779">
    <sortCondition ref="U1:U1835"/>
  </sortState>
  <tableColumns count="24">
    <tableColumn id="1" name="Nº Operación" dataDxfId="3142"/>
    <tableColumn id="2" name="Fase" dataDxfId="3141"/>
    <tableColumn id="3" name="Fecha" dataDxfId="3140"/>
    <tableColumn id="4" name="Referencia" dataDxfId="3139"/>
    <tableColumn id="5" name="Aplicación" dataDxfId="3138"/>
    <tableColumn id="6" name="Importe" dataDxfId="3137"/>
    <tableColumn id="8" name="Nombre Ter." dataDxfId="3136"/>
    <tableColumn id="9" name="Texto Libre" dataDxfId="3135"/>
    <tableColumn id="10" name="Oper." dataDxfId="3134"/>
    <tableColumn id="11" name="Localidad" dataDxfId="3133"/>
    <tableColumn id="12" name="Provincia" dataDxfId="3132"/>
    <tableColumn id="13" name="Tipo Contrato" dataDxfId="3131"/>
    <tableColumn id="14" name="Procedim. Contrato" dataDxfId="3130"/>
    <tableColumn id="15" name="Criterio Contrato" dataDxfId="3129"/>
    <tableColumn id="27" name="PROCEDIMIENTO" dataDxfId="3128"/>
    <tableColumn id="21" name="TRIMESTRE" dataDxfId="3127"/>
    <tableColumn id="24" name="CAPITULO" dataDxfId="3126">
      <calculatedColumnFormula>MID(Tabla1[[#This Row],[Aplicación]],14,1)</calculatedColumnFormula>
    </tableColumn>
    <tableColumn id="23" name="CAPITULO EN TEXTO" dataDxfId="3125">
      <calculatedColumnFormula>Buscar v(Tabla1[[#This Row],[CAPITULO]],Hoja1!A:B,2,FALSE)</calculatedColumnFormula>
    </tableColumn>
    <tableColumn id="16" name="AREA" dataDxfId="3124">
      <calculatedColumnFormula>MID(Tabla1[[#This Row],[Aplicación]],6,2)</calculatedColumnFormula>
    </tableColumn>
    <tableColumn id="17" name="AREA EN TEXTO" dataDxfId="3123">
      <calculatedColumnFormula>VLOOKUP(Tabla1[[#This Row],[AREA]],Hoja1!A:B,2,FALSE)</calculatedColumnFormula>
    </tableColumn>
    <tableColumn id="18" name="PROGRAMA" dataDxfId="3122">
      <calculatedColumnFormula>MID(Tabla1[[#This Row],[Aplicación]],9,4)</calculatedColumnFormula>
    </tableColumn>
    <tableColumn id="19" name="PROGRAMA EN TEXTO" dataDxfId="3121">
      <calculatedColumnFormula>VLOOKUP(Tabla1[[#This Row],[PROGRAMA]],Hoja1!A:B,2,FALSE)</calculatedColumnFormula>
    </tableColumn>
    <tableColumn id="25" name="ARTICULO" dataDxfId="3120">
      <calculatedColumnFormula>MID(Tabla1[[#This Row],[Aplicación]],14,2)</calculatedColumnFormula>
    </tableColumn>
    <tableColumn id="20" name="CONCEPTO" dataDxfId="3119">
      <calculatedColumnFormula>MID(Tabla1[[#This Row],[Aplicación]],14,6)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la2" displayName="Tabla2" ref="A1:M261" totalsRowShown="0" headerRowDxfId="1651" dataDxfId="1649" totalsRowDxfId="1647" headerRowBorderDxfId="1650" tableBorderDxfId="1648" totalsRowBorderDxfId="1646">
  <autoFilter ref="A1:M261"/>
  <sortState ref="A2:M261">
    <sortCondition ref="A1:A261"/>
  </sortState>
  <tableColumns count="13">
    <tableColumn id="1" name="CONTRATACION MENOR / SERVICIOS / PRIMER TRIMESTRE EJERCICIO 2020" dataDxfId="1645" totalsRowDxfId="1644"/>
    <tableColumn id="2" name="01. Alcaldía" dataDxfId="1643" totalsRowDxfId="1642"/>
    <tableColumn id="3" name="02. Planeamiento urbanístico y vivienda" dataDxfId="1641" totalsRowDxfId="1640"/>
    <tableColumn id="4" name="03. Participación ciudadana y deportes" dataDxfId="1639" totalsRowDxfId="1638"/>
    <tableColumn id="5" name="04. Planificación y recursos" dataDxfId="1637" totalsRowDxfId="1636"/>
    <tableColumn id="6" name="05. Innovación, desarrollo económico, empleo y comercio" dataDxfId="1635" totalsRowDxfId="1634"/>
    <tableColumn id="7" name="06. Educación, infancia, juventud e igualdad" dataDxfId="1633" totalsRowDxfId="1632"/>
    <tableColumn id="8" name="07. Medio ambiente y desarrollo sostenible" dataDxfId="1631" totalsRowDxfId="1630"/>
    <tableColumn id="9" name="08. Movilidad y espacio urbano" dataDxfId="1629" totalsRowDxfId="1628"/>
    <tableColumn id="10" name="09. Cultura y turismo" dataDxfId="1627" totalsRowDxfId="1626"/>
    <tableColumn id="11" name="10. Servicios sociales y mediación comunitaria" dataDxfId="1625" totalsRowDxfId="1624">
      <calculatedColumnFormula>SUM(Tabla2[[#This Row],[01. Alcaldía]:[09. Cultura y turismo]])</calculatedColumnFormula>
    </tableColumn>
    <tableColumn id="12" name="11. Salud pública y seguridad ciudadana" dataDxfId="1623" totalsRowDxfId="1622"/>
    <tableColumn id="13" name="Total general" dataDxfId="1621" totalsRowDxfId="1620">
      <calculatedColumnFormula>SUM(Tabla2[[#This Row],[01. Alcaldía]:[11. Salud pública y seguridad ciudadana]])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la24" displayName="Tabla24" ref="A1:M176" totalsRowShown="0" headerRowDxfId="1619" dataDxfId="1617" totalsRowDxfId="1615" headerRowBorderDxfId="1618" tableBorderDxfId="1616" totalsRowBorderDxfId="1614">
  <autoFilter ref="A1:M176"/>
  <sortState ref="A2:M261">
    <sortCondition descending="1" ref="K1:K261"/>
  </sortState>
  <tableColumns count="13">
    <tableColumn id="1" name="CONTRATACION MENOR / SUMINISTROS / PRIMER TRIMESTRE EJERCICIO 2020" dataDxfId="1613" totalsRowDxfId="1612"/>
    <tableColumn id="2" name="01. Alcaldía" dataDxfId="1611" totalsRowDxfId="1610"/>
    <tableColumn id="3" name="02. Planeamiento urbanístico y vivienda" dataDxfId="1609" totalsRowDxfId="1608"/>
    <tableColumn id="4" name="03. Participación ciudadana y deportes" dataDxfId="1607" totalsRowDxfId="1606"/>
    <tableColumn id="5" name="04. Planificación y recursos" dataDxfId="1605" totalsRowDxfId="1604"/>
    <tableColumn id="6" name="05. Innovación, desarrollo económico, empleo y comercio" dataDxfId="1603" totalsRowDxfId="1602"/>
    <tableColumn id="7" name="06. Educación, infancia, juventud e igualdad" dataDxfId="1601" totalsRowDxfId="1600"/>
    <tableColumn id="8" name="07. Medio ambiente y desarrollo sostenible" dataDxfId="1599" totalsRowDxfId="1598"/>
    <tableColumn id="9" name="08. Movilidad y espacio urbano" dataDxfId="1597" totalsRowDxfId="1596"/>
    <tableColumn id="10" name="09. Cultura y turismo" dataDxfId="1595" totalsRowDxfId="1594"/>
    <tableColumn id="11" name="10. Servicios sociales y mediación comunitaria" dataDxfId="1593" totalsRowDxfId="1592"/>
    <tableColumn id="12" name="11. Salud pública y seguridad ciudadana" dataDxfId="1591" totalsRowDxfId="1590"/>
    <tableColumn id="13" name="Total general" dataDxfId="1589" totalsRowDxfId="1588">
      <calculatedColumnFormula>SUM(Tabla24[[#This Row],[01. Alcaldía]:[11. Salud pública y seguridad ciudadana]])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6" name="Tabla24567" displayName="Tabla24567" ref="A1:M4" totalsRowShown="0" headerRowDxfId="1587" dataDxfId="1585" totalsRowDxfId="1583" headerRowBorderDxfId="1586" tableBorderDxfId="1584" totalsRowBorderDxfId="1582">
  <autoFilter ref="A1:M4"/>
  <sortState ref="A2:M261">
    <sortCondition descending="1" ref="K1:K261"/>
  </sortState>
  <tableColumns count="13">
    <tableColumn id="1" name="CONTRATACION MENOR / MIXTOS / PRIMER TRIMESTRE EJERCICIO 2020" dataDxfId="1581" totalsRowDxfId="1580"/>
    <tableColumn id="2" name="01. Alcaldía" dataDxfId="1579" totalsRowDxfId="1578"/>
    <tableColumn id="3" name="02. Planeamiento urbanístico y vivienda" dataDxfId="1577" totalsRowDxfId="1576"/>
    <tableColumn id="4" name="03. Participación ciudadana y deportes" dataDxfId="1575" totalsRowDxfId="1574"/>
    <tableColumn id="5" name="04. Planificación y recursos" dataDxfId="1573" totalsRowDxfId="1572"/>
    <tableColumn id="6" name="05. Innovación, desarrollo económico, empleo y comercio" dataDxfId="1571" totalsRowDxfId="1570"/>
    <tableColumn id="7" name="06. Educación, infancia, juventud e igualdad" dataDxfId="1569" totalsRowDxfId="1568"/>
    <tableColumn id="8" name="07. Medio ambiente y desarrollo sostenible" dataDxfId="1567" totalsRowDxfId="1566"/>
    <tableColumn id="9" name="08. Movilidad y espacio urbano" dataDxfId="1565" totalsRowDxfId="1564"/>
    <tableColumn id="10" name="09. Cultura y turismo" dataDxfId="1563" totalsRowDxfId="1562"/>
    <tableColumn id="11" name="10. Servicios sociales y mediación comunitaria" dataDxfId="1561" totalsRowDxfId="1560"/>
    <tableColumn id="12" name="11. Salud pública y seguridad ciudadana" dataDxfId="1559" totalsRowDxfId="1558"/>
    <tableColumn id="13" name="Total general" dataDxfId="1557" totalsRowDxfId="1556">
      <calculatedColumnFormula>SUM(Tabla24567[[#This Row],[01. Alcaldía]:[11. Salud pública y seguridad ciudadana]])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4" name="Tabla245" displayName="Tabla245" ref="A1:M18" totalsRowShown="0" headerRowDxfId="1555" dataDxfId="1553" totalsRowDxfId="1551" headerRowBorderDxfId="1554" tableBorderDxfId="1552" totalsRowBorderDxfId="1550">
  <autoFilter ref="A1:M18"/>
  <sortState ref="A2:M261">
    <sortCondition descending="1" ref="K1:K261"/>
  </sortState>
  <tableColumns count="13">
    <tableColumn id="1" name="CONTRATACION MENOR / OBRAS / PRIMER TRIMESTRE EJERCICIO 2020" dataDxfId="1549" totalsRowDxfId="1548"/>
    <tableColumn id="2" name="01. Alcaldía" dataDxfId="1547" totalsRowDxfId="1546"/>
    <tableColumn id="3" name="02. Planeamiento urbanístico y vivienda" dataDxfId="1545" totalsRowDxfId="1544"/>
    <tableColumn id="4" name="03. Participación ciudadana y deportes" dataDxfId="1543" totalsRowDxfId="1542"/>
    <tableColumn id="5" name="04. Planificación y recursos" dataDxfId="1541" totalsRowDxfId="1540"/>
    <tableColumn id="6" name="05. Innovación, desarrollo económico, empleo y comercio" dataDxfId="1539" totalsRowDxfId="1538"/>
    <tableColumn id="7" name="06. Educación, infancia, juventud e igualdad" dataDxfId="1537" totalsRowDxfId="1536"/>
    <tableColumn id="8" name="07. Medio ambiente y desarrollo sostenible" dataDxfId="1535" totalsRowDxfId="1534"/>
    <tableColumn id="9" name="08. Movilidad y espacio urbano" dataDxfId="1533" totalsRowDxfId="1532"/>
    <tableColumn id="10" name="09. Cultura y turismo" dataDxfId="1531" totalsRowDxfId="1530"/>
    <tableColumn id="11" name="10. Servicios sociales y mediación comunitaria" dataDxfId="1529" totalsRowDxfId="1528"/>
    <tableColumn id="12" name="11. Salud pública y seguridad ciudadana" dataDxfId="1527" totalsRowDxfId="1526"/>
    <tableColumn id="13" name="Total general" dataDxfId="1525" totalsRowDxfId="1524">
      <calculatedColumnFormula>SUM(Tabla245[[#This Row],[01. Alcaldía]:[11. Salud pública y seguridad ciudadana]])</calculatedColumnFormula>
    </tableColumn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5" name="Tabla2456" displayName="Tabla2456" ref="A1:M18" totalsRowShown="0" headerRowDxfId="1523" dataDxfId="1521" totalsRowDxfId="1519" headerRowBorderDxfId="1522" tableBorderDxfId="1520" totalsRowBorderDxfId="1518">
  <autoFilter ref="A1:M18"/>
  <sortState ref="A2:M261">
    <sortCondition descending="1" ref="K1:K261"/>
  </sortState>
  <tableColumns count="13">
    <tableColumn id="1" name="CONTRATACION MENOR / OTROS / PRIMER TRIMESTRE EJERCICIO 2020" dataDxfId="1517" totalsRowDxfId="1516"/>
    <tableColumn id="2" name="01. Alcaldía" dataDxfId="1515" totalsRowDxfId="1514"/>
    <tableColumn id="3" name="02. Planeamiento urbanístico y vivienda" dataDxfId="1513" totalsRowDxfId="1512"/>
    <tableColumn id="4" name="03. Participación ciudadana y deportes" dataDxfId="1511" totalsRowDxfId="1510"/>
    <tableColumn id="5" name="04. Planificación y recursos" dataDxfId="1509" totalsRowDxfId="1508"/>
    <tableColumn id="6" name="05. Innovación, desarrollo económico, empleo y comercio" dataDxfId="1507" totalsRowDxfId="1506"/>
    <tableColumn id="7" name="06. Educación, infancia, juventud e igualdad" dataDxfId="1505" totalsRowDxfId="1504"/>
    <tableColumn id="8" name="07. Medio ambiente y desarrollo sostenible" dataDxfId="1503" totalsRowDxfId="1502"/>
    <tableColumn id="9" name="08. Movilidad y espacio urbano" dataDxfId="1501" totalsRowDxfId="1500"/>
    <tableColumn id="10" name="09. Cultura y turismo" dataDxfId="1499" totalsRowDxfId="1498"/>
    <tableColumn id="11" name="10. Servicios sociales y mediación comunitaria" dataDxfId="1497" totalsRowDxfId="1496"/>
    <tableColumn id="12" name="11. Salud pública y seguridad ciudadana" dataDxfId="1495" totalsRowDxfId="1494"/>
    <tableColumn id="13" name="Total general" dataDxfId="1493" totalsRowDxfId="1492">
      <calculatedColumnFormula>SUM(Tabla2456[[#This Row],[01. Alcaldía]:[11. Salud pública y seguridad ciudadana]])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Relationship Id="rId4" Type="http://schemas.openxmlformats.org/officeDocument/2006/relationships/table" Target="../tables/table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1"/>
  <sheetViews>
    <sheetView workbookViewId="0">
      <selection activeCell="B8" sqref="B8"/>
    </sheetView>
  </sheetViews>
  <sheetFormatPr baseColWidth="10" defaultRowHeight="14.5" x14ac:dyDescent="0.35"/>
  <cols>
    <col min="1" max="1" width="7.1796875" style="2" bestFit="1" customWidth="1"/>
    <col min="2" max="2" width="78.1796875" style="3" bestFit="1" customWidth="1"/>
  </cols>
  <sheetData>
    <row r="1" spans="1:2" x14ac:dyDescent="0.35">
      <c r="A1" s="2" t="s">
        <v>487</v>
      </c>
      <c r="B1" s="3" t="s">
        <v>488</v>
      </c>
    </row>
    <row r="2" spans="1:2" x14ac:dyDescent="0.35">
      <c r="A2" s="2" t="s">
        <v>489</v>
      </c>
      <c r="B2" s="3" t="s">
        <v>3135</v>
      </c>
    </row>
    <row r="3" spans="1:2" x14ac:dyDescent="0.35">
      <c r="A3" s="2" t="s">
        <v>490</v>
      </c>
      <c r="B3" s="3" t="s">
        <v>3136</v>
      </c>
    </row>
    <row r="4" spans="1:2" x14ac:dyDescent="0.35">
      <c r="A4" s="2" t="s">
        <v>491</v>
      </c>
      <c r="B4" s="3" t="s">
        <v>3137</v>
      </c>
    </row>
    <row r="5" spans="1:2" x14ac:dyDescent="0.35">
      <c r="A5" s="49" t="s">
        <v>3110</v>
      </c>
      <c r="B5" s="3" t="s">
        <v>3111</v>
      </c>
    </row>
    <row r="6" spans="1:2" x14ac:dyDescent="0.35">
      <c r="A6" s="2" t="s">
        <v>492</v>
      </c>
      <c r="B6" s="3" t="s">
        <v>3138</v>
      </c>
    </row>
    <row r="7" spans="1:2" x14ac:dyDescent="0.35">
      <c r="A7" s="2" t="s">
        <v>493</v>
      </c>
      <c r="B7" s="3" t="s">
        <v>3139</v>
      </c>
    </row>
    <row r="8" spans="1:2" x14ac:dyDescent="0.35">
      <c r="A8" s="2" t="s">
        <v>494</v>
      </c>
      <c r="B8" s="3" t="s">
        <v>3140</v>
      </c>
    </row>
    <row r="9" spans="1:2" x14ac:dyDescent="0.35">
      <c r="A9" s="2" t="s">
        <v>495</v>
      </c>
      <c r="B9" s="3" t="s">
        <v>496</v>
      </c>
    </row>
    <row r="10" spans="1:2" x14ac:dyDescent="0.35">
      <c r="A10" s="2" t="s">
        <v>497</v>
      </c>
      <c r="B10" s="3" t="s">
        <v>3141</v>
      </c>
    </row>
    <row r="11" spans="1:2" x14ac:dyDescent="0.35">
      <c r="A11" s="49" t="s">
        <v>3112</v>
      </c>
      <c r="B11" s="3" t="s">
        <v>3109</v>
      </c>
    </row>
    <row r="12" spans="1:2" x14ac:dyDescent="0.35">
      <c r="A12" s="2">
        <v>1501</v>
      </c>
      <c r="B12" s="3" t="s">
        <v>498</v>
      </c>
    </row>
    <row r="13" spans="1:2" x14ac:dyDescent="0.35">
      <c r="A13" s="2">
        <v>1511</v>
      </c>
      <c r="B13" s="3" t="s">
        <v>499</v>
      </c>
    </row>
    <row r="14" spans="1:2" x14ac:dyDescent="0.35">
      <c r="A14" s="2">
        <v>1512</v>
      </c>
      <c r="B14" s="3" t="s">
        <v>500</v>
      </c>
    </row>
    <row r="15" spans="1:2" x14ac:dyDescent="0.35">
      <c r="A15" s="49" t="s">
        <v>3117</v>
      </c>
      <c r="B15" s="3" t="s">
        <v>3116</v>
      </c>
    </row>
    <row r="16" spans="1:2" x14ac:dyDescent="0.35">
      <c r="A16" s="2">
        <v>1532</v>
      </c>
      <c r="B16" s="3" t="s">
        <v>501</v>
      </c>
    </row>
    <row r="17" spans="1:2" x14ac:dyDescent="0.35">
      <c r="A17" s="2">
        <v>1651</v>
      </c>
      <c r="B17" s="3" t="s">
        <v>502</v>
      </c>
    </row>
    <row r="18" spans="1:2" x14ac:dyDescent="0.35">
      <c r="A18" s="2">
        <v>2314</v>
      </c>
      <c r="B18" s="3" t="s">
        <v>503</v>
      </c>
    </row>
    <row r="19" spans="1:2" x14ac:dyDescent="0.35">
      <c r="A19" s="49" t="s">
        <v>3119</v>
      </c>
      <c r="B19" s="3" t="s">
        <v>3118</v>
      </c>
    </row>
    <row r="20" spans="1:2" x14ac:dyDescent="0.35">
      <c r="A20" s="2">
        <v>2411</v>
      </c>
      <c r="B20" s="3" t="s">
        <v>504</v>
      </c>
    </row>
    <row r="21" spans="1:2" x14ac:dyDescent="0.35">
      <c r="A21" s="2">
        <v>3121</v>
      </c>
      <c r="B21" s="3" t="s">
        <v>505</v>
      </c>
    </row>
    <row r="22" spans="1:2" x14ac:dyDescent="0.35">
      <c r="A22" s="2">
        <v>3411</v>
      </c>
      <c r="B22" s="3" t="s">
        <v>506</v>
      </c>
    </row>
    <row r="23" spans="1:2" x14ac:dyDescent="0.35">
      <c r="A23" s="49" t="s">
        <v>3121</v>
      </c>
      <c r="B23" s="3" t="s">
        <v>3120</v>
      </c>
    </row>
    <row r="24" spans="1:2" x14ac:dyDescent="0.35">
      <c r="A24" s="2">
        <v>4314</v>
      </c>
      <c r="B24" s="3" t="s">
        <v>507</v>
      </c>
    </row>
    <row r="25" spans="1:2" x14ac:dyDescent="0.35">
      <c r="A25" s="49" t="s">
        <v>3123</v>
      </c>
      <c r="B25" s="3" t="s">
        <v>3122</v>
      </c>
    </row>
    <row r="26" spans="1:2" x14ac:dyDescent="0.35">
      <c r="A26" s="49" t="s">
        <v>3115</v>
      </c>
      <c r="B26" s="3" t="s">
        <v>3114</v>
      </c>
    </row>
    <row r="27" spans="1:2" x14ac:dyDescent="0.35">
      <c r="A27" s="2">
        <v>4911</v>
      </c>
      <c r="B27" s="3" t="s">
        <v>508</v>
      </c>
    </row>
    <row r="28" spans="1:2" x14ac:dyDescent="0.35">
      <c r="A28" s="2">
        <v>9121</v>
      </c>
      <c r="B28" s="3" t="s">
        <v>509</v>
      </c>
    </row>
    <row r="29" spans="1:2" x14ac:dyDescent="0.35">
      <c r="A29" s="2">
        <v>9200</v>
      </c>
      <c r="B29" s="3" t="s">
        <v>510</v>
      </c>
    </row>
    <row r="30" spans="1:2" x14ac:dyDescent="0.35">
      <c r="A30" s="2">
        <v>9201</v>
      </c>
      <c r="B30" s="3" t="s">
        <v>511</v>
      </c>
    </row>
    <row r="31" spans="1:2" x14ac:dyDescent="0.35">
      <c r="A31" s="2">
        <v>9202</v>
      </c>
      <c r="B31" s="3" t="s">
        <v>512</v>
      </c>
    </row>
    <row r="32" spans="1:2" x14ac:dyDescent="0.35">
      <c r="A32" s="2">
        <v>9203</v>
      </c>
      <c r="B32" s="3" t="s">
        <v>513</v>
      </c>
    </row>
    <row r="33" spans="1:2" x14ac:dyDescent="0.35">
      <c r="A33" s="2">
        <v>9204</v>
      </c>
      <c r="B33" s="3" t="s">
        <v>514</v>
      </c>
    </row>
    <row r="34" spans="1:2" x14ac:dyDescent="0.35">
      <c r="A34" s="2">
        <v>9205</v>
      </c>
      <c r="B34" s="3" t="s">
        <v>515</v>
      </c>
    </row>
    <row r="35" spans="1:2" x14ac:dyDescent="0.35">
      <c r="A35" s="2">
        <v>9206</v>
      </c>
      <c r="B35" s="3" t="s">
        <v>516</v>
      </c>
    </row>
    <row r="36" spans="1:2" x14ac:dyDescent="0.35">
      <c r="A36" s="2">
        <v>9207</v>
      </c>
      <c r="B36" s="3" t="s">
        <v>517</v>
      </c>
    </row>
    <row r="37" spans="1:2" x14ac:dyDescent="0.35">
      <c r="A37" s="2">
        <v>9209</v>
      </c>
      <c r="B37" s="3" t="s">
        <v>518</v>
      </c>
    </row>
    <row r="38" spans="1:2" x14ac:dyDescent="0.35">
      <c r="A38" s="2">
        <v>9231</v>
      </c>
      <c r="B38" s="3" t="s">
        <v>519</v>
      </c>
    </row>
    <row r="39" spans="1:2" x14ac:dyDescent="0.35">
      <c r="A39" s="2">
        <v>9241</v>
      </c>
      <c r="B39" s="3" t="s">
        <v>520</v>
      </c>
    </row>
    <row r="40" spans="1:2" x14ac:dyDescent="0.35">
      <c r="A40" s="2">
        <v>9291</v>
      </c>
      <c r="B40" s="3" t="s">
        <v>521</v>
      </c>
    </row>
    <row r="41" spans="1:2" x14ac:dyDescent="0.35">
      <c r="A41" s="2">
        <v>9311</v>
      </c>
      <c r="B41" s="3" t="s">
        <v>522</v>
      </c>
    </row>
    <row r="42" spans="1:2" x14ac:dyDescent="0.35">
      <c r="A42" s="49" t="s">
        <v>3113</v>
      </c>
      <c r="B42" s="3" t="s">
        <v>523</v>
      </c>
    </row>
    <row r="43" spans="1:2" x14ac:dyDescent="0.35">
      <c r="A43" s="2">
        <v>9321</v>
      </c>
      <c r="B43" s="3" t="s">
        <v>524</v>
      </c>
    </row>
    <row r="44" spans="1:2" x14ac:dyDescent="0.35">
      <c r="A44" s="2">
        <v>9331</v>
      </c>
      <c r="B44" s="3" t="s">
        <v>525</v>
      </c>
    </row>
    <row r="45" spans="1:2" x14ac:dyDescent="0.35">
      <c r="A45" s="2">
        <v>9332</v>
      </c>
      <c r="B45" s="3" t="s">
        <v>526</v>
      </c>
    </row>
    <row r="46" spans="1:2" x14ac:dyDescent="0.35">
      <c r="A46" s="2">
        <v>9333</v>
      </c>
      <c r="B46" s="3" t="s">
        <v>3126</v>
      </c>
    </row>
    <row r="47" spans="1:2" x14ac:dyDescent="0.35">
      <c r="A47" s="49" t="s">
        <v>3124</v>
      </c>
      <c r="B47" s="3" t="s">
        <v>3125</v>
      </c>
    </row>
    <row r="48" spans="1:2" x14ac:dyDescent="0.35">
      <c r="A48" s="2">
        <v>9341</v>
      </c>
      <c r="B48" s="3" t="s">
        <v>528</v>
      </c>
    </row>
    <row r="49" spans="1:2" x14ac:dyDescent="0.35">
      <c r="A49" s="2" t="s">
        <v>529</v>
      </c>
      <c r="B49" s="3" t="s">
        <v>530</v>
      </c>
    </row>
    <row r="50" spans="1:2" x14ac:dyDescent="0.35">
      <c r="A50" s="2" t="s">
        <v>531</v>
      </c>
      <c r="B50" s="3" t="s">
        <v>532</v>
      </c>
    </row>
    <row r="51" spans="1:2" x14ac:dyDescent="0.35">
      <c r="A51" s="2" t="s">
        <v>533</v>
      </c>
      <c r="B51" s="3" t="s">
        <v>534</v>
      </c>
    </row>
    <row r="52" spans="1:2" x14ac:dyDescent="0.35">
      <c r="A52" s="2" t="s">
        <v>535</v>
      </c>
      <c r="B52" s="3" t="s">
        <v>536</v>
      </c>
    </row>
    <row r="53" spans="1:2" x14ac:dyDescent="0.35">
      <c r="A53" s="2" t="s">
        <v>537</v>
      </c>
      <c r="B53" s="3" t="s">
        <v>538</v>
      </c>
    </row>
    <row r="54" spans="1:2" x14ac:dyDescent="0.35">
      <c r="A54" s="2" t="s">
        <v>539</v>
      </c>
      <c r="B54" s="3" t="s">
        <v>540</v>
      </c>
    </row>
    <row r="55" spans="1:2" x14ac:dyDescent="0.35">
      <c r="A55" s="2" t="s">
        <v>541</v>
      </c>
      <c r="B55" s="3" t="s">
        <v>498</v>
      </c>
    </row>
    <row r="56" spans="1:2" x14ac:dyDescent="0.35">
      <c r="A56" s="2" t="s">
        <v>542</v>
      </c>
      <c r="B56" s="3" t="s">
        <v>499</v>
      </c>
    </row>
    <row r="57" spans="1:2" x14ac:dyDescent="0.35">
      <c r="A57" s="2" t="s">
        <v>543</v>
      </c>
      <c r="B57" s="3" t="s">
        <v>500</v>
      </c>
    </row>
    <row r="58" spans="1:2" x14ac:dyDescent="0.35">
      <c r="A58" s="2" t="s">
        <v>544</v>
      </c>
      <c r="B58" s="3" t="s">
        <v>501</v>
      </c>
    </row>
    <row r="59" spans="1:2" x14ac:dyDescent="0.35">
      <c r="A59" s="2" t="s">
        <v>545</v>
      </c>
      <c r="B59" s="3" t="s">
        <v>546</v>
      </c>
    </row>
    <row r="60" spans="1:2" x14ac:dyDescent="0.35">
      <c r="A60" s="2" t="s">
        <v>547</v>
      </c>
      <c r="B60" s="3" t="s">
        <v>548</v>
      </c>
    </row>
    <row r="61" spans="1:2" x14ac:dyDescent="0.35">
      <c r="A61" s="2" t="s">
        <v>549</v>
      </c>
      <c r="B61" s="3" t="s">
        <v>550</v>
      </c>
    </row>
    <row r="62" spans="1:2" x14ac:dyDescent="0.35">
      <c r="A62" s="2" t="s">
        <v>551</v>
      </c>
      <c r="B62" s="3" t="s">
        <v>502</v>
      </c>
    </row>
    <row r="63" spans="1:2" x14ac:dyDescent="0.35">
      <c r="A63" s="2" t="s">
        <v>552</v>
      </c>
      <c r="B63" s="3" t="s">
        <v>553</v>
      </c>
    </row>
    <row r="64" spans="1:2" x14ac:dyDescent="0.35">
      <c r="A64" s="2" t="s">
        <v>554</v>
      </c>
      <c r="B64" s="3" t="s">
        <v>555</v>
      </c>
    </row>
    <row r="65" spans="1:2" x14ac:dyDescent="0.35">
      <c r="A65" s="2" t="s">
        <v>556</v>
      </c>
      <c r="B65" s="3" t="s">
        <v>557</v>
      </c>
    </row>
    <row r="66" spans="1:2" x14ac:dyDescent="0.35">
      <c r="A66" s="2" t="s">
        <v>558</v>
      </c>
      <c r="B66" s="3" t="s">
        <v>559</v>
      </c>
    </row>
    <row r="67" spans="1:2" x14ac:dyDescent="0.35">
      <c r="A67" s="2" t="s">
        <v>560</v>
      </c>
      <c r="B67" s="3" t="s">
        <v>561</v>
      </c>
    </row>
    <row r="68" spans="1:2" x14ac:dyDescent="0.35">
      <c r="A68" s="2" t="s">
        <v>562</v>
      </c>
      <c r="B68" s="3" t="s">
        <v>563</v>
      </c>
    </row>
    <row r="69" spans="1:2" x14ac:dyDescent="0.35">
      <c r="A69" s="2" t="s">
        <v>564</v>
      </c>
      <c r="B69" s="3" t="s">
        <v>503</v>
      </c>
    </row>
    <row r="70" spans="1:2" x14ac:dyDescent="0.35">
      <c r="A70" s="2" t="s">
        <v>565</v>
      </c>
      <c r="B70" s="3" t="s">
        <v>566</v>
      </c>
    </row>
    <row r="71" spans="1:2" x14ac:dyDescent="0.35">
      <c r="A71" s="2" t="s">
        <v>567</v>
      </c>
      <c r="B71" s="3" t="s">
        <v>504</v>
      </c>
    </row>
    <row r="72" spans="1:2" x14ac:dyDescent="0.35">
      <c r="A72" s="2" t="s">
        <v>568</v>
      </c>
      <c r="B72" s="3" t="s">
        <v>569</v>
      </c>
    </row>
    <row r="73" spans="1:2" x14ac:dyDescent="0.35">
      <c r="A73" s="2" t="s">
        <v>570</v>
      </c>
      <c r="B73" s="3" t="s">
        <v>571</v>
      </c>
    </row>
    <row r="74" spans="1:2" x14ac:dyDescent="0.35">
      <c r="A74" s="2" t="s">
        <v>572</v>
      </c>
      <c r="B74" s="3" t="s">
        <v>505</v>
      </c>
    </row>
    <row r="75" spans="1:2" x14ac:dyDescent="0.35">
      <c r="A75" s="2" t="s">
        <v>573</v>
      </c>
      <c r="B75" s="3" t="s">
        <v>574</v>
      </c>
    </row>
    <row r="76" spans="1:2" x14ac:dyDescent="0.35">
      <c r="A76" s="2" t="s">
        <v>575</v>
      </c>
      <c r="B76" s="3" t="s">
        <v>576</v>
      </c>
    </row>
    <row r="77" spans="1:2" x14ac:dyDescent="0.35">
      <c r="A77" s="2" t="s">
        <v>577</v>
      </c>
      <c r="B77" s="3" t="s">
        <v>578</v>
      </c>
    </row>
    <row r="78" spans="1:2" x14ac:dyDescent="0.35">
      <c r="A78" s="2" t="s">
        <v>579</v>
      </c>
      <c r="B78" s="3" t="s">
        <v>580</v>
      </c>
    </row>
    <row r="79" spans="1:2" x14ac:dyDescent="0.35">
      <c r="A79" s="2" t="s">
        <v>581</v>
      </c>
      <c r="B79" s="3" t="s">
        <v>582</v>
      </c>
    </row>
    <row r="80" spans="1:2" x14ac:dyDescent="0.35">
      <c r="A80" s="2" t="s">
        <v>583</v>
      </c>
      <c r="B80" s="3" t="s">
        <v>584</v>
      </c>
    </row>
    <row r="81" spans="1:2" x14ac:dyDescent="0.35">
      <c r="A81" s="2" t="s">
        <v>585</v>
      </c>
      <c r="B81" s="3" t="s">
        <v>586</v>
      </c>
    </row>
    <row r="82" spans="1:2" x14ac:dyDescent="0.35">
      <c r="A82" s="2" t="s">
        <v>587</v>
      </c>
      <c r="B82" s="3" t="s">
        <v>588</v>
      </c>
    </row>
    <row r="83" spans="1:2" x14ac:dyDescent="0.35">
      <c r="A83" s="2" t="s">
        <v>589</v>
      </c>
      <c r="B83" s="3" t="s">
        <v>590</v>
      </c>
    </row>
    <row r="84" spans="1:2" x14ac:dyDescent="0.35">
      <c r="A84" s="2" t="s">
        <v>591</v>
      </c>
      <c r="B84" s="3" t="s">
        <v>592</v>
      </c>
    </row>
    <row r="85" spans="1:2" x14ac:dyDescent="0.35">
      <c r="A85" s="2" t="s">
        <v>593</v>
      </c>
      <c r="B85" s="3" t="s">
        <v>594</v>
      </c>
    </row>
    <row r="86" spans="1:2" x14ac:dyDescent="0.35">
      <c r="A86" s="2" t="s">
        <v>595</v>
      </c>
      <c r="B86" s="3" t="s">
        <v>506</v>
      </c>
    </row>
    <row r="87" spans="1:2" x14ac:dyDescent="0.35">
      <c r="A87" s="2" t="s">
        <v>596</v>
      </c>
      <c r="B87" s="3" t="s">
        <v>597</v>
      </c>
    </row>
    <row r="88" spans="1:2" x14ac:dyDescent="0.35">
      <c r="A88" s="2" t="s">
        <v>598</v>
      </c>
      <c r="B88" s="3" t="s">
        <v>599</v>
      </c>
    </row>
    <row r="89" spans="1:2" x14ac:dyDescent="0.35">
      <c r="A89" s="2" t="s">
        <v>600</v>
      </c>
      <c r="B89" s="3" t="s">
        <v>601</v>
      </c>
    </row>
    <row r="90" spans="1:2" x14ac:dyDescent="0.35">
      <c r="A90" s="2" t="s">
        <v>602</v>
      </c>
      <c r="B90" s="3" t="s">
        <v>603</v>
      </c>
    </row>
    <row r="91" spans="1:2" x14ac:dyDescent="0.35">
      <c r="A91" s="2" t="s">
        <v>604</v>
      </c>
      <c r="B91" s="3" t="s">
        <v>605</v>
      </c>
    </row>
    <row r="92" spans="1:2" x14ac:dyDescent="0.35">
      <c r="A92" s="2" t="s">
        <v>606</v>
      </c>
      <c r="B92" s="3" t="s">
        <v>507</v>
      </c>
    </row>
    <row r="93" spans="1:2" x14ac:dyDescent="0.35">
      <c r="A93" s="2" t="s">
        <v>607</v>
      </c>
      <c r="B93" s="3" t="s">
        <v>608</v>
      </c>
    </row>
    <row r="94" spans="1:2" x14ac:dyDescent="0.35">
      <c r="A94" s="2" t="s">
        <v>609</v>
      </c>
      <c r="B94" s="3" t="s">
        <v>610</v>
      </c>
    </row>
    <row r="95" spans="1:2" x14ac:dyDescent="0.35">
      <c r="A95" s="2" t="s">
        <v>611</v>
      </c>
      <c r="B95" s="3" t="s">
        <v>508</v>
      </c>
    </row>
    <row r="96" spans="1:2" x14ac:dyDescent="0.35">
      <c r="A96" s="2" t="s">
        <v>612</v>
      </c>
      <c r="B96" s="3" t="s">
        <v>509</v>
      </c>
    </row>
    <row r="97" spans="1:2" x14ac:dyDescent="0.35">
      <c r="A97" s="2" t="s">
        <v>613</v>
      </c>
      <c r="B97" s="3" t="s">
        <v>510</v>
      </c>
    </row>
    <row r="98" spans="1:2" x14ac:dyDescent="0.35">
      <c r="A98" s="2" t="s">
        <v>614</v>
      </c>
      <c r="B98" s="3" t="s">
        <v>511</v>
      </c>
    </row>
    <row r="99" spans="1:2" x14ac:dyDescent="0.35">
      <c r="A99" s="2" t="s">
        <v>615</v>
      </c>
      <c r="B99" s="3" t="s">
        <v>512</v>
      </c>
    </row>
    <row r="100" spans="1:2" x14ac:dyDescent="0.35">
      <c r="A100" s="2" t="s">
        <v>616</v>
      </c>
      <c r="B100" s="3" t="s">
        <v>513</v>
      </c>
    </row>
    <row r="101" spans="1:2" x14ac:dyDescent="0.35">
      <c r="A101" s="2" t="s">
        <v>617</v>
      </c>
      <c r="B101" s="3" t="s">
        <v>514</v>
      </c>
    </row>
    <row r="102" spans="1:2" x14ac:dyDescent="0.35">
      <c r="A102" s="2" t="s">
        <v>618</v>
      </c>
      <c r="B102" s="3" t="s">
        <v>515</v>
      </c>
    </row>
    <row r="103" spans="1:2" x14ac:dyDescent="0.35">
      <c r="A103" s="2" t="s">
        <v>619</v>
      </c>
      <c r="B103" s="3" t="s">
        <v>516</v>
      </c>
    </row>
    <row r="104" spans="1:2" x14ac:dyDescent="0.35">
      <c r="A104" s="2" t="s">
        <v>620</v>
      </c>
      <c r="B104" s="3" t="s">
        <v>517</v>
      </c>
    </row>
    <row r="105" spans="1:2" x14ac:dyDescent="0.35">
      <c r="A105" s="2" t="s">
        <v>621</v>
      </c>
      <c r="B105" s="3" t="s">
        <v>518</v>
      </c>
    </row>
    <row r="106" spans="1:2" x14ac:dyDescent="0.35">
      <c r="A106" s="2" t="s">
        <v>622</v>
      </c>
      <c r="B106" s="3" t="s">
        <v>519</v>
      </c>
    </row>
    <row r="107" spans="1:2" x14ac:dyDescent="0.35">
      <c r="A107" s="2" t="s">
        <v>623</v>
      </c>
      <c r="B107" s="3" t="s">
        <v>520</v>
      </c>
    </row>
    <row r="108" spans="1:2" x14ac:dyDescent="0.35">
      <c r="A108" s="2" t="s">
        <v>624</v>
      </c>
      <c r="B108" s="3" t="s">
        <v>521</v>
      </c>
    </row>
    <row r="109" spans="1:2" x14ac:dyDescent="0.35">
      <c r="A109" s="2" t="s">
        <v>625</v>
      </c>
      <c r="B109" s="3" t="s">
        <v>522</v>
      </c>
    </row>
    <row r="110" spans="1:2" x14ac:dyDescent="0.35">
      <c r="A110" s="2" t="s">
        <v>626</v>
      </c>
      <c r="B110" s="3" t="s">
        <v>524</v>
      </c>
    </row>
    <row r="111" spans="1:2" x14ac:dyDescent="0.35">
      <c r="A111" s="2" t="s">
        <v>627</v>
      </c>
      <c r="B111" s="3" t="s">
        <v>525</v>
      </c>
    </row>
    <row r="112" spans="1:2" x14ac:dyDescent="0.35">
      <c r="A112" s="2" t="s">
        <v>628</v>
      </c>
      <c r="B112" s="3" t="s">
        <v>526</v>
      </c>
    </row>
    <row r="113" spans="1:2" x14ac:dyDescent="0.35">
      <c r="A113" s="2" t="s">
        <v>629</v>
      </c>
      <c r="B113" s="3" t="s">
        <v>527</v>
      </c>
    </row>
    <row r="114" spans="1:2" x14ac:dyDescent="0.35">
      <c r="A114" s="2" t="s">
        <v>630</v>
      </c>
      <c r="B114" s="3" t="s">
        <v>631</v>
      </c>
    </row>
    <row r="115" spans="1:2" x14ac:dyDescent="0.35">
      <c r="A115" s="2" t="s">
        <v>632</v>
      </c>
      <c r="B115" s="3" t="s">
        <v>633</v>
      </c>
    </row>
    <row r="116" spans="1:2" x14ac:dyDescent="0.35">
      <c r="A116" s="2" t="s">
        <v>634</v>
      </c>
      <c r="B116" s="3" t="s">
        <v>635</v>
      </c>
    </row>
    <row r="117" spans="1:2" x14ac:dyDescent="0.35">
      <c r="A117" s="2" t="s">
        <v>636</v>
      </c>
      <c r="B117" s="3" t="s">
        <v>637</v>
      </c>
    </row>
    <row r="118" spans="1:2" x14ac:dyDescent="0.35">
      <c r="A118" s="2" t="s">
        <v>638</v>
      </c>
      <c r="B118" s="3" t="s">
        <v>639</v>
      </c>
    </row>
    <row r="119" spans="1:2" x14ac:dyDescent="0.35">
      <c r="A119" s="2" t="s">
        <v>640</v>
      </c>
      <c r="B119" s="3" t="s">
        <v>528</v>
      </c>
    </row>
    <row r="120" spans="1:2" x14ac:dyDescent="0.35">
      <c r="A120" s="2">
        <v>1331</v>
      </c>
      <c r="B120" s="3" t="s">
        <v>641</v>
      </c>
    </row>
    <row r="121" spans="1:2" x14ac:dyDescent="0.35">
      <c r="A121" s="2" t="s">
        <v>642</v>
      </c>
      <c r="B121" s="3" t="s">
        <v>643</v>
      </c>
    </row>
    <row r="122" spans="1:2" x14ac:dyDescent="0.35">
      <c r="A122" s="2" t="s">
        <v>644</v>
      </c>
      <c r="B122" s="4" t="s">
        <v>645</v>
      </c>
    </row>
    <row r="123" spans="1:2" x14ac:dyDescent="0.35">
      <c r="A123" s="2" t="s">
        <v>646</v>
      </c>
      <c r="B123" s="4" t="s">
        <v>647</v>
      </c>
    </row>
    <row r="124" spans="1:2" x14ac:dyDescent="0.35">
      <c r="A124" s="2" t="s">
        <v>648</v>
      </c>
      <c r="B124" s="4" t="s">
        <v>649</v>
      </c>
    </row>
    <row r="125" spans="1:2" x14ac:dyDescent="0.35">
      <c r="A125" s="2" t="s">
        <v>650</v>
      </c>
      <c r="B125" s="4" t="s">
        <v>651</v>
      </c>
    </row>
    <row r="126" spans="1:2" x14ac:dyDescent="0.35">
      <c r="A126" s="2" t="s">
        <v>652</v>
      </c>
      <c r="B126" s="4" t="s">
        <v>653</v>
      </c>
    </row>
    <row r="127" spans="1:2" x14ac:dyDescent="0.35">
      <c r="A127" s="2" t="s">
        <v>654</v>
      </c>
      <c r="B127" s="4" t="s">
        <v>655</v>
      </c>
    </row>
    <row r="128" spans="1:2" x14ac:dyDescent="0.35">
      <c r="A128" s="2" t="s">
        <v>656</v>
      </c>
      <c r="B128" s="4" t="s">
        <v>657</v>
      </c>
    </row>
    <row r="129" spans="1:2" x14ac:dyDescent="0.35">
      <c r="A129" s="2" t="s">
        <v>658</v>
      </c>
      <c r="B129" s="4" t="s">
        <v>659</v>
      </c>
    </row>
    <row r="130" spans="1:2" x14ac:dyDescent="0.35">
      <c r="A130" s="2" t="s">
        <v>660</v>
      </c>
      <c r="B130" s="4" t="s">
        <v>661</v>
      </c>
    </row>
    <row r="131" spans="1:2" x14ac:dyDescent="0.35">
      <c r="A131" s="5">
        <v>2</v>
      </c>
      <c r="B131" s="4" t="s">
        <v>662</v>
      </c>
    </row>
    <row r="132" spans="1:2" x14ac:dyDescent="0.35">
      <c r="A132" s="5">
        <v>6</v>
      </c>
      <c r="B132" s="4" t="s">
        <v>663</v>
      </c>
    </row>
    <row r="133" spans="1:2" x14ac:dyDescent="0.35">
      <c r="A133" s="5">
        <v>8</v>
      </c>
      <c r="B133" s="4" t="s">
        <v>664</v>
      </c>
    </row>
    <row r="134" spans="1:2" x14ac:dyDescent="0.35">
      <c r="A134" s="5">
        <v>1</v>
      </c>
      <c r="B134" s="4" t="s">
        <v>671</v>
      </c>
    </row>
    <row r="135" spans="1:2" x14ac:dyDescent="0.35">
      <c r="A135" s="6"/>
      <c r="B135" s="4"/>
    </row>
    <row r="136" spans="1:2" x14ac:dyDescent="0.35">
      <c r="A136" s="6"/>
      <c r="B136" s="4"/>
    </row>
    <row r="137" spans="1:2" x14ac:dyDescent="0.35">
      <c r="A137" s="6"/>
      <c r="B137" s="4"/>
    </row>
    <row r="138" spans="1:2" x14ac:dyDescent="0.35">
      <c r="A138" s="6"/>
      <c r="B138" s="4"/>
    </row>
    <row r="139" spans="1:2" x14ac:dyDescent="0.35">
      <c r="A139" s="6"/>
      <c r="B139" s="4"/>
    </row>
    <row r="140" spans="1:2" x14ac:dyDescent="0.35">
      <c r="A140" s="6"/>
      <c r="B140" s="4"/>
    </row>
    <row r="141" spans="1:2" x14ac:dyDescent="0.35">
      <c r="A141" s="6"/>
      <c r="B141" s="4"/>
    </row>
    <row r="142" spans="1:2" x14ac:dyDescent="0.35">
      <c r="A142" s="6"/>
      <c r="B142" s="4"/>
    </row>
    <row r="143" spans="1:2" x14ac:dyDescent="0.35">
      <c r="A143" s="6"/>
      <c r="B143" s="4"/>
    </row>
    <row r="144" spans="1:2" x14ac:dyDescent="0.35">
      <c r="A144" s="6"/>
      <c r="B144" s="4"/>
    </row>
    <row r="145" spans="1:2" x14ac:dyDescent="0.35">
      <c r="A145" s="6"/>
      <c r="B145" s="4"/>
    </row>
    <row r="146" spans="1:2" x14ac:dyDescent="0.35">
      <c r="A146" s="6"/>
      <c r="B146" s="4"/>
    </row>
    <row r="147" spans="1:2" x14ac:dyDescent="0.35">
      <c r="A147" s="6"/>
      <c r="B147" s="4"/>
    </row>
    <row r="148" spans="1:2" x14ac:dyDescent="0.35">
      <c r="A148" s="6"/>
      <c r="B148" s="4"/>
    </row>
    <row r="149" spans="1:2" x14ac:dyDescent="0.35">
      <c r="A149" s="6"/>
      <c r="B149" s="4"/>
    </row>
    <row r="150" spans="1:2" x14ac:dyDescent="0.35">
      <c r="A150" s="6"/>
      <c r="B150" s="4"/>
    </row>
    <row r="151" spans="1:2" x14ac:dyDescent="0.35">
      <c r="A151" s="6"/>
      <c r="B151" s="4"/>
    </row>
    <row r="152" spans="1:2" x14ac:dyDescent="0.35">
      <c r="A152" s="6"/>
      <c r="B152" s="4"/>
    </row>
    <row r="153" spans="1:2" x14ac:dyDescent="0.35">
      <c r="A153" s="6"/>
      <c r="B153" s="4"/>
    </row>
    <row r="154" spans="1:2" x14ac:dyDescent="0.35">
      <c r="A154" s="6"/>
      <c r="B154" s="4"/>
    </row>
    <row r="155" spans="1:2" x14ac:dyDescent="0.35">
      <c r="A155" s="6"/>
      <c r="B155" s="4"/>
    </row>
    <row r="156" spans="1:2" x14ac:dyDescent="0.35">
      <c r="A156" s="6"/>
      <c r="B156" s="4"/>
    </row>
    <row r="157" spans="1:2" x14ac:dyDescent="0.35">
      <c r="A157" s="6"/>
      <c r="B157" s="4"/>
    </row>
    <row r="158" spans="1:2" x14ac:dyDescent="0.35">
      <c r="A158" s="6"/>
      <c r="B158" s="4"/>
    </row>
    <row r="159" spans="1:2" x14ac:dyDescent="0.35">
      <c r="A159" s="6"/>
      <c r="B159" s="4"/>
    </row>
    <row r="160" spans="1:2" x14ac:dyDescent="0.35">
      <c r="A160" s="6"/>
      <c r="B160" s="4"/>
    </row>
    <row r="161" spans="1:2" x14ac:dyDescent="0.35">
      <c r="A161" s="6"/>
      <c r="B161" s="4"/>
    </row>
    <row r="162" spans="1:2" x14ac:dyDescent="0.35">
      <c r="A162" s="6"/>
      <c r="B162" s="4"/>
    </row>
    <row r="163" spans="1:2" x14ac:dyDescent="0.35">
      <c r="A163" s="6"/>
      <c r="B163" s="4"/>
    </row>
    <row r="164" spans="1:2" x14ac:dyDescent="0.35">
      <c r="A164" s="6"/>
      <c r="B164" s="4"/>
    </row>
    <row r="165" spans="1:2" x14ac:dyDescent="0.35">
      <c r="A165" s="6"/>
    </row>
    <row r="166" spans="1:2" x14ac:dyDescent="0.35">
      <c r="A166" s="6"/>
      <c r="B166" s="4"/>
    </row>
    <row r="167" spans="1:2" x14ac:dyDescent="0.35">
      <c r="A167" s="6"/>
      <c r="B167" s="4"/>
    </row>
    <row r="168" spans="1:2" x14ac:dyDescent="0.35">
      <c r="A168" s="6"/>
      <c r="B168" s="4"/>
    </row>
    <row r="169" spans="1:2" x14ac:dyDescent="0.35">
      <c r="A169" s="6"/>
      <c r="B169" s="4"/>
    </row>
    <row r="170" spans="1:2" x14ac:dyDescent="0.35">
      <c r="A170" s="6"/>
      <c r="B170" s="4"/>
    </row>
    <row r="171" spans="1:2" x14ac:dyDescent="0.35">
      <c r="A171" s="6"/>
      <c r="B171" s="4"/>
    </row>
    <row r="172" spans="1:2" x14ac:dyDescent="0.35">
      <c r="A172" s="6"/>
      <c r="B172" s="4"/>
    </row>
    <row r="173" spans="1:2" x14ac:dyDescent="0.35">
      <c r="A173" s="6"/>
      <c r="B173" s="4"/>
    </row>
    <row r="174" spans="1:2" x14ac:dyDescent="0.35">
      <c r="A174" s="6"/>
      <c r="B174" s="4"/>
    </row>
    <row r="175" spans="1:2" x14ac:dyDescent="0.35">
      <c r="A175" s="6"/>
      <c r="B175" s="4"/>
    </row>
    <row r="176" spans="1:2" x14ac:dyDescent="0.35">
      <c r="A176" s="6"/>
    </row>
    <row r="177" spans="1:2" x14ac:dyDescent="0.35">
      <c r="A177" s="6"/>
    </row>
    <row r="178" spans="1:2" x14ac:dyDescent="0.35">
      <c r="A178" s="6"/>
    </row>
    <row r="179" spans="1:2" x14ac:dyDescent="0.35">
      <c r="A179" s="6"/>
      <c r="B179" s="4"/>
    </row>
    <row r="180" spans="1:2" x14ac:dyDescent="0.35">
      <c r="A180" s="6"/>
      <c r="B180" s="4"/>
    </row>
    <row r="181" spans="1:2" x14ac:dyDescent="0.35">
      <c r="A181" s="6"/>
      <c r="B181" s="4"/>
    </row>
    <row r="182" spans="1:2" x14ac:dyDescent="0.35">
      <c r="A182" s="6"/>
      <c r="B182" s="4"/>
    </row>
    <row r="183" spans="1:2" x14ac:dyDescent="0.35">
      <c r="A183" s="6"/>
      <c r="B183" s="4"/>
    </row>
    <row r="184" spans="1:2" x14ac:dyDescent="0.35">
      <c r="A184" s="6"/>
      <c r="B184" s="4"/>
    </row>
    <row r="185" spans="1:2" x14ac:dyDescent="0.35">
      <c r="A185" s="6"/>
      <c r="B185" s="4"/>
    </row>
    <row r="186" spans="1:2" x14ac:dyDescent="0.35">
      <c r="A186" s="6"/>
      <c r="B186" s="4"/>
    </row>
    <row r="187" spans="1:2" x14ac:dyDescent="0.35">
      <c r="A187" s="6"/>
      <c r="B187" s="4"/>
    </row>
    <row r="188" spans="1:2" x14ac:dyDescent="0.35">
      <c r="A188" s="6"/>
      <c r="B188" s="4"/>
    </row>
    <row r="189" spans="1:2" x14ac:dyDescent="0.35">
      <c r="A189" s="6"/>
      <c r="B189" s="4"/>
    </row>
    <row r="190" spans="1:2" x14ac:dyDescent="0.35">
      <c r="A190" s="6"/>
      <c r="B190" s="4"/>
    </row>
    <row r="191" spans="1:2" x14ac:dyDescent="0.35">
      <c r="A191" s="6"/>
      <c r="B191" s="4"/>
    </row>
    <row r="192" spans="1:2" x14ac:dyDescent="0.35">
      <c r="A192" s="6"/>
      <c r="B192" s="4"/>
    </row>
    <row r="193" spans="1:2" x14ac:dyDescent="0.35">
      <c r="A193" s="6"/>
      <c r="B193" s="4"/>
    </row>
    <row r="194" spans="1:2" x14ac:dyDescent="0.35">
      <c r="A194" s="6"/>
      <c r="B194" s="4"/>
    </row>
    <row r="195" spans="1:2" x14ac:dyDescent="0.35">
      <c r="A195" s="6"/>
      <c r="B195" s="4"/>
    </row>
    <row r="196" spans="1:2" x14ac:dyDescent="0.35">
      <c r="A196" s="6"/>
      <c r="B196" s="4"/>
    </row>
    <row r="197" spans="1:2" x14ac:dyDescent="0.35">
      <c r="A197" s="6"/>
      <c r="B197" s="4"/>
    </row>
    <row r="198" spans="1:2" x14ac:dyDescent="0.35">
      <c r="A198" s="6"/>
      <c r="B198" s="4"/>
    </row>
    <row r="199" spans="1:2" x14ac:dyDescent="0.35">
      <c r="A199" s="6"/>
      <c r="B199" s="4"/>
    </row>
    <row r="200" spans="1:2" x14ac:dyDescent="0.35">
      <c r="A200" s="6"/>
      <c r="B200" s="4"/>
    </row>
    <row r="201" spans="1:2" x14ac:dyDescent="0.35">
      <c r="A201" s="6"/>
      <c r="B201" s="4"/>
    </row>
    <row r="202" spans="1:2" x14ac:dyDescent="0.35">
      <c r="A202" s="6"/>
      <c r="B202" s="4"/>
    </row>
    <row r="203" spans="1:2" x14ac:dyDescent="0.35">
      <c r="A203" s="6"/>
      <c r="B203" s="4"/>
    </row>
    <row r="204" spans="1:2" x14ac:dyDescent="0.35">
      <c r="A204" s="6"/>
      <c r="B204" s="4"/>
    </row>
    <row r="205" spans="1:2" x14ac:dyDescent="0.35">
      <c r="A205" s="6"/>
      <c r="B205" s="4"/>
    </row>
    <row r="206" spans="1:2" x14ac:dyDescent="0.35">
      <c r="A206" s="6"/>
      <c r="B206" s="4"/>
    </row>
    <row r="207" spans="1:2" x14ac:dyDescent="0.35">
      <c r="A207" s="6"/>
      <c r="B207" s="4"/>
    </row>
    <row r="208" spans="1:2" x14ac:dyDescent="0.35">
      <c r="A208" s="6"/>
      <c r="B208" s="4"/>
    </row>
    <row r="209" spans="1:2" x14ac:dyDescent="0.35">
      <c r="A209" s="6"/>
      <c r="B209" s="4"/>
    </row>
    <row r="210" spans="1:2" x14ac:dyDescent="0.35">
      <c r="A210" s="6"/>
      <c r="B210" s="4"/>
    </row>
    <row r="211" spans="1:2" x14ac:dyDescent="0.35">
      <c r="A211" s="6"/>
      <c r="B211" s="4"/>
    </row>
    <row r="212" spans="1:2" x14ac:dyDescent="0.35">
      <c r="A212" s="6"/>
      <c r="B212" s="4"/>
    </row>
    <row r="213" spans="1:2" x14ac:dyDescent="0.35">
      <c r="A213" s="6"/>
      <c r="B213" s="4"/>
    </row>
    <row r="214" spans="1:2" x14ac:dyDescent="0.35">
      <c r="A214" s="6"/>
      <c r="B214" s="4"/>
    </row>
    <row r="215" spans="1:2" x14ac:dyDescent="0.35">
      <c r="A215" s="6"/>
      <c r="B215" s="4"/>
    </row>
    <row r="216" spans="1:2" x14ac:dyDescent="0.35">
      <c r="A216" s="6"/>
      <c r="B216" s="4"/>
    </row>
    <row r="217" spans="1:2" x14ac:dyDescent="0.35">
      <c r="A217" s="6"/>
      <c r="B217" s="4"/>
    </row>
    <row r="218" spans="1:2" x14ac:dyDescent="0.35">
      <c r="A218" s="6"/>
    </row>
    <row r="220" spans="1:2" x14ac:dyDescent="0.35">
      <c r="A220" s="6"/>
    </row>
    <row r="222" spans="1:2" x14ac:dyDescent="0.35">
      <c r="A222" s="6"/>
    </row>
    <row r="223" spans="1:2" x14ac:dyDescent="0.35">
      <c r="A223" s="6"/>
    </row>
    <row r="224" spans="1:2" x14ac:dyDescent="0.35">
      <c r="A224" s="6"/>
    </row>
    <row r="225" spans="1:1" x14ac:dyDescent="0.35">
      <c r="A225" s="6"/>
    </row>
    <row r="226" spans="1:1" x14ac:dyDescent="0.35">
      <c r="A226" s="6"/>
    </row>
    <row r="227" spans="1:1" x14ac:dyDescent="0.35">
      <c r="A227" s="6"/>
    </row>
    <row r="228" spans="1:1" x14ac:dyDescent="0.35">
      <c r="A228" s="6"/>
    </row>
    <row r="229" spans="1:1" x14ac:dyDescent="0.35">
      <c r="A229" s="6"/>
    </row>
    <row r="230" spans="1:1" x14ac:dyDescent="0.35">
      <c r="A230" s="6"/>
    </row>
    <row r="231" spans="1:1" x14ac:dyDescent="0.35">
      <c r="A231" s="6"/>
    </row>
    <row r="232" spans="1:1" x14ac:dyDescent="0.35">
      <c r="A232" s="6"/>
    </row>
    <row r="233" spans="1:1" x14ac:dyDescent="0.35">
      <c r="A233" s="6"/>
    </row>
    <row r="234" spans="1:1" x14ac:dyDescent="0.35">
      <c r="A234" s="6"/>
    </row>
    <row r="235" spans="1:1" x14ac:dyDescent="0.35">
      <c r="A235" s="6"/>
    </row>
    <row r="236" spans="1:1" x14ac:dyDescent="0.35">
      <c r="A236" s="6"/>
    </row>
    <row r="237" spans="1:1" x14ac:dyDescent="0.35">
      <c r="A237" s="6"/>
    </row>
    <row r="238" spans="1:1" x14ac:dyDescent="0.35">
      <c r="A238" s="6"/>
    </row>
    <row r="239" spans="1:1" x14ac:dyDescent="0.35">
      <c r="A239" s="6"/>
    </row>
    <row r="240" spans="1:1" x14ac:dyDescent="0.35">
      <c r="A240" s="6"/>
    </row>
    <row r="241" spans="1:1" x14ac:dyDescent="0.35">
      <c r="A241" s="6"/>
    </row>
  </sheetData>
  <pageMargins left="0.7" right="0.7" top="0.75" bottom="0.75" header="0.3" footer="0.3"/>
  <pageSetup paperSize="9" orientation="portrait" r:id="rId1"/>
  <ignoredErrors>
    <ignoredError sqref="A6:A10 A1:A4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30"/>
  <sheetViews>
    <sheetView view="pageLayout" zoomScaleNormal="100" workbookViewId="0"/>
  </sheetViews>
  <sheetFormatPr baseColWidth="10" defaultColWidth="36.54296875" defaultRowHeight="10.5" x14ac:dyDescent="0.35"/>
  <cols>
    <col min="1" max="1" width="38.54296875" style="15" customWidth="1"/>
    <col min="2" max="13" width="9.26953125" style="15" customWidth="1"/>
    <col min="14" max="16384" width="36.54296875" style="15"/>
  </cols>
  <sheetData>
    <row r="1" spans="1:13" s="17" customFormat="1" ht="52.5" x14ac:dyDescent="0.35">
      <c r="A1" s="23" t="s">
        <v>3142</v>
      </c>
      <c r="B1" s="52" t="s">
        <v>488</v>
      </c>
      <c r="C1" s="52" t="s">
        <v>3135</v>
      </c>
      <c r="D1" s="52" t="s">
        <v>3136</v>
      </c>
      <c r="E1" s="52" t="s">
        <v>3137</v>
      </c>
      <c r="F1" s="52" t="s">
        <v>3111</v>
      </c>
      <c r="G1" s="52" t="s">
        <v>3138</v>
      </c>
      <c r="H1" s="52" t="s">
        <v>3139</v>
      </c>
      <c r="I1" s="52" t="s">
        <v>3140</v>
      </c>
      <c r="J1" s="52" t="s">
        <v>496</v>
      </c>
      <c r="K1" s="52" t="s">
        <v>3141</v>
      </c>
      <c r="L1" s="52" t="s">
        <v>3109</v>
      </c>
      <c r="M1" s="23" t="s">
        <v>676</v>
      </c>
    </row>
    <row r="2" spans="1:13" x14ac:dyDescent="0.35">
      <c r="A2" s="22" t="s">
        <v>103</v>
      </c>
      <c r="B2" s="56"/>
      <c r="C2" s="56"/>
      <c r="D2" s="56"/>
      <c r="E2" s="56">
        <v>571.12</v>
      </c>
      <c r="F2" s="56"/>
      <c r="G2" s="56"/>
      <c r="H2" s="56"/>
      <c r="I2" s="56"/>
      <c r="J2" s="56"/>
      <c r="K2" s="56"/>
      <c r="L2" s="20"/>
      <c r="M2" s="24">
        <f>SUM(Tabla2456[[#This Row],[01. Alcaldía]:[11. Salud pública y seguridad ciudadana]])</f>
        <v>571.12</v>
      </c>
    </row>
    <row r="3" spans="1:13" x14ac:dyDescent="0.35">
      <c r="A3" s="22" t="s">
        <v>362</v>
      </c>
      <c r="B3" s="20">
        <v>116.3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4">
        <f>SUM(Tabla2456[[#This Row],[01. Alcaldía]:[11. Salud pública y seguridad ciudadana]])</f>
        <v>116.3</v>
      </c>
    </row>
    <row r="4" spans="1:13" x14ac:dyDescent="0.35">
      <c r="A4" s="22" t="s">
        <v>429</v>
      </c>
      <c r="B4" s="20"/>
      <c r="C4" s="20"/>
      <c r="D4" s="20"/>
      <c r="E4" s="20">
        <v>771.13</v>
      </c>
      <c r="F4" s="20"/>
      <c r="G4" s="20"/>
      <c r="H4" s="20"/>
      <c r="I4" s="20"/>
      <c r="J4" s="20"/>
      <c r="K4" s="20"/>
      <c r="L4" s="20"/>
      <c r="M4" s="24">
        <f>SUM(Tabla2456[[#This Row],[01. Alcaldía]:[11. Salud pública y seguridad ciudadana]])</f>
        <v>771.13</v>
      </c>
    </row>
    <row r="5" spans="1:13" x14ac:dyDescent="0.35">
      <c r="A5" s="22" t="s">
        <v>862</v>
      </c>
      <c r="B5" s="20"/>
      <c r="C5" s="20"/>
      <c r="D5" s="20"/>
      <c r="E5" s="20"/>
      <c r="F5" s="20">
        <v>1000</v>
      </c>
      <c r="G5" s="20"/>
      <c r="H5" s="20"/>
      <c r="I5" s="20"/>
      <c r="J5" s="20"/>
      <c r="K5" s="20"/>
      <c r="L5" s="20"/>
      <c r="M5" s="24">
        <f>SUM(Tabla2456[[#This Row],[01. Alcaldía]:[11. Salud pública y seguridad ciudadana]])</f>
        <v>1000</v>
      </c>
    </row>
    <row r="6" spans="1:13" x14ac:dyDescent="0.35">
      <c r="A6" s="22" t="s">
        <v>130</v>
      </c>
      <c r="B6" s="20"/>
      <c r="C6" s="20"/>
      <c r="D6" s="20"/>
      <c r="E6" s="20"/>
      <c r="F6" s="20"/>
      <c r="G6" s="20"/>
      <c r="H6" s="20"/>
      <c r="I6" s="20"/>
      <c r="J6" s="20"/>
      <c r="K6" s="20">
        <v>1499.99</v>
      </c>
      <c r="L6" s="20"/>
      <c r="M6" s="24">
        <f>SUM(Tabla2456[[#This Row],[01. Alcaldía]:[11. Salud pública y seguridad ciudadana]])</f>
        <v>1499.99</v>
      </c>
    </row>
    <row r="7" spans="1:13" x14ac:dyDescent="0.35">
      <c r="A7" s="22" t="s">
        <v>445</v>
      </c>
      <c r="B7" s="20"/>
      <c r="C7" s="20"/>
      <c r="D7" s="20"/>
      <c r="E7" s="20"/>
      <c r="F7" s="20"/>
      <c r="G7" s="20">
        <v>264.01</v>
      </c>
      <c r="H7" s="20"/>
      <c r="I7" s="20"/>
      <c r="J7" s="20"/>
      <c r="K7" s="20"/>
      <c r="L7" s="20"/>
      <c r="M7" s="24">
        <f>SUM(Tabla2456[[#This Row],[01. Alcaldía]:[11. Salud pública y seguridad ciudadana]])</f>
        <v>264.01</v>
      </c>
    </row>
    <row r="8" spans="1:13" x14ac:dyDescent="0.35">
      <c r="A8" s="22" t="s">
        <v>485</v>
      </c>
      <c r="B8" s="20"/>
      <c r="C8" s="20"/>
      <c r="D8" s="20">
        <v>120</v>
      </c>
      <c r="E8" s="20"/>
      <c r="F8" s="20"/>
      <c r="G8" s="20"/>
      <c r="H8" s="20"/>
      <c r="I8" s="20"/>
      <c r="J8" s="20"/>
      <c r="K8" s="20"/>
      <c r="L8" s="20"/>
      <c r="M8" s="24">
        <f>SUM(Tabla2456[[#This Row],[01. Alcaldía]:[11. Salud pública y seguridad ciudadana]])</f>
        <v>120</v>
      </c>
    </row>
    <row r="9" spans="1:13" x14ac:dyDescent="0.35">
      <c r="A9" s="22" t="s">
        <v>473</v>
      </c>
      <c r="B9" s="20"/>
      <c r="C9" s="20"/>
      <c r="D9" s="20"/>
      <c r="E9" s="20">
        <v>1076.9000000000001</v>
      </c>
      <c r="F9" s="20"/>
      <c r="G9" s="20"/>
      <c r="H9" s="20"/>
      <c r="I9" s="20"/>
      <c r="J9" s="20"/>
      <c r="K9" s="20"/>
      <c r="L9" s="20"/>
      <c r="M9" s="24">
        <f>SUM(Tabla2456[[#This Row],[01. Alcaldía]:[11. Salud pública y seguridad ciudadana]])</f>
        <v>1076.9000000000001</v>
      </c>
    </row>
    <row r="10" spans="1:13" x14ac:dyDescent="0.35">
      <c r="A10" s="22" t="s">
        <v>411</v>
      </c>
      <c r="B10" s="20"/>
      <c r="C10" s="20"/>
      <c r="D10" s="20"/>
      <c r="E10" s="20"/>
      <c r="F10" s="20"/>
      <c r="G10" s="20"/>
      <c r="H10" s="20"/>
      <c r="I10" s="20">
        <v>272.25</v>
      </c>
      <c r="J10" s="20"/>
      <c r="K10" s="20"/>
      <c r="L10" s="20"/>
      <c r="M10" s="24">
        <f>SUM(Tabla2456[[#This Row],[01. Alcaldía]:[11. Salud pública y seguridad ciudadana]])</f>
        <v>272.25</v>
      </c>
    </row>
    <row r="11" spans="1:13" x14ac:dyDescent="0.35">
      <c r="A11" s="22" t="s">
        <v>363</v>
      </c>
      <c r="B11" s="20">
        <v>897</v>
      </c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4">
        <f>SUM(Tabla2456[[#This Row],[01. Alcaldía]:[11. Salud pública y seguridad ciudadana]])</f>
        <v>897</v>
      </c>
    </row>
    <row r="12" spans="1:13" x14ac:dyDescent="0.35">
      <c r="A12" s="22" t="s">
        <v>298</v>
      </c>
      <c r="B12" s="20"/>
      <c r="C12" s="20"/>
      <c r="D12" s="20"/>
      <c r="E12" s="20"/>
      <c r="F12" s="20"/>
      <c r="G12" s="20"/>
      <c r="H12" s="20"/>
      <c r="I12" s="20"/>
      <c r="J12" s="20">
        <v>4461.88</v>
      </c>
      <c r="K12" s="20"/>
      <c r="L12" s="20"/>
      <c r="M12" s="24">
        <f>SUM(Tabla2456[[#This Row],[01. Alcaldía]:[11. Salud pública y seguridad ciudadana]])</f>
        <v>4461.88</v>
      </c>
    </row>
    <row r="13" spans="1:13" x14ac:dyDescent="0.35">
      <c r="A13" s="22" t="s">
        <v>822</v>
      </c>
      <c r="B13" s="20"/>
      <c r="C13" s="20">
        <v>1270.5</v>
      </c>
      <c r="D13" s="20"/>
      <c r="E13" s="20"/>
      <c r="F13" s="20"/>
      <c r="G13" s="20"/>
      <c r="H13" s="20"/>
      <c r="I13" s="20"/>
      <c r="J13" s="20"/>
      <c r="K13" s="20"/>
      <c r="L13" s="20"/>
      <c r="M13" s="24">
        <f>SUM(Tabla2456[[#This Row],[01. Alcaldía]:[11. Salud pública y seguridad ciudadana]])</f>
        <v>1270.5</v>
      </c>
    </row>
    <row r="14" spans="1:13" x14ac:dyDescent="0.35">
      <c r="A14" s="22" t="s">
        <v>2178</v>
      </c>
      <c r="B14" s="20"/>
      <c r="C14" s="20"/>
      <c r="D14" s="20"/>
      <c r="E14" s="20"/>
      <c r="F14" s="20"/>
      <c r="G14" s="20"/>
      <c r="H14" s="20"/>
      <c r="I14" s="20"/>
      <c r="J14" s="20">
        <v>12100</v>
      </c>
      <c r="K14" s="20"/>
      <c r="L14" s="20"/>
      <c r="M14" s="24">
        <f>SUM(Tabla2456[[#This Row],[01. Alcaldía]:[11. Salud pública y seguridad ciudadana]])</f>
        <v>12100</v>
      </c>
    </row>
    <row r="15" spans="1:13" x14ac:dyDescent="0.35">
      <c r="A15" s="22" t="s">
        <v>460</v>
      </c>
      <c r="B15" s="20"/>
      <c r="C15" s="20">
        <v>435.6</v>
      </c>
      <c r="D15" s="20"/>
      <c r="E15" s="20"/>
      <c r="F15" s="20"/>
      <c r="G15" s="20"/>
      <c r="H15" s="20"/>
      <c r="I15" s="20"/>
      <c r="J15" s="20"/>
      <c r="K15" s="20"/>
      <c r="L15" s="20"/>
      <c r="M15" s="24">
        <f>SUM(Tabla2456[[#This Row],[01. Alcaldía]:[11. Salud pública y seguridad ciudadana]])</f>
        <v>435.6</v>
      </c>
    </row>
    <row r="16" spans="1:13" x14ac:dyDescent="0.35">
      <c r="A16" s="22" t="s">
        <v>299</v>
      </c>
      <c r="B16" s="20"/>
      <c r="C16" s="20"/>
      <c r="D16" s="20"/>
      <c r="E16" s="20"/>
      <c r="F16" s="20"/>
      <c r="G16" s="20">
        <v>13726.24</v>
      </c>
      <c r="H16" s="20"/>
      <c r="I16" s="20"/>
      <c r="J16" s="20"/>
      <c r="K16" s="20"/>
      <c r="L16" s="20"/>
      <c r="M16" s="24">
        <f>SUM(Tabla2456[[#This Row],[01. Alcaldía]:[11. Salud pública y seguridad ciudadana]])</f>
        <v>13726.24</v>
      </c>
    </row>
    <row r="17" spans="1:13" x14ac:dyDescent="0.35">
      <c r="A17" s="22" t="s">
        <v>378</v>
      </c>
      <c r="B17" s="20"/>
      <c r="C17" s="20"/>
      <c r="D17" s="20"/>
      <c r="E17" s="20"/>
      <c r="F17" s="20"/>
      <c r="G17" s="20"/>
      <c r="H17" s="20">
        <v>67.08</v>
      </c>
      <c r="I17" s="20"/>
      <c r="J17" s="20"/>
      <c r="K17" s="20"/>
      <c r="L17" s="20"/>
      <c r="M17" s="24">
        <f>SUM(Tabla2456[[#This Row],[01. Alcaldía]:[11. Salud pública y seguridad ciudadana]])</f>
        <v>67.08</v>
      </c>
    </row>
    <row r="18" spans="1:13" x14ac:dyDescent="0.35">
      <c r="A18" s="22" t="s">
        <v>679</v>
      </c>
      <c r="B18" s="20"/>
      <c r="C18" s="20"/>
      <c r="D18" s="20"/>
      <c r="E18" s="20"/>
      <c r="F18" s="20"/>
      <c r="G18" s="20"/>
      <c r="H18" s="20">
        <v>3628.1400000000003</v>
      </c>
      <c r="I18" s="20"/>
      <c r="J18" s="20"/>
      <c r="K18" s="20"/>
      <c r="L18" s="20"/>
      <c r="M18" s="24">
        <f>SUM(Tabla2456[[#This Row],[01. Alcaldía]:[11. Salud pública y seguridad ciudadana]])</f>
        <v>3628.1400000000003</v>
      </c>
    </row>
    <row r="19" spans="1:13" s="25" customFormat="1" x14ac:dyDescent="0.25">
      <c r="A19" s="26" t="s">
        <v>923</v>
      </c>
      <c r="B19" s="24">
        <f>SUBTOTAL(109,Tabla2456[01. Alcaldía])</f>
        <v>1013.3</v>
      </c>
      <c r="C19" s="24">
        <f>SUBTOTAL(109,Tabla2456[02. Planeamiento urbanístico y vivienda])</f>
        <v>1706.1</v>
      </c>
      <c r="D19" s="24">
        <f>SUBTOTAL(109,Tabla2456[03. Participación ciudadana y deportes])</f>
        <v>120</v>
      </c>
      <c r="E19" s="24">
        <f>SUBTOTAL(109,Tabla2456[04. Planificación y recursos])</f>
        <v>2419.15</v>
      </c>
      <c r="F19" s="24">
        <f>SUBTOTAL(109,Tabla2456[05. Innovación, desarrollo económico, empleo y comercio])</f>
        <v>1000</v>
      </c>
      <c r="G19" s="24">
        <f>SUBTOTAL(109,Tabla2456[06. Educación, infancia, juventud e igualdad])</f>
        <v>13990.25</v>
      </c>
      <c r="H19" s="24">
        <f>SUBTOTAL(109,Tabla2456[07. Medio ambiente y desarrollo sostenible])</f>
        <v>3695.2200000000003</v>
      </c>
      <c r="I19" s="24">
        <f>SUBTOTAL(109,Tabla2456[08. Movilidad y espacio urbano])</f>
        <v>272.25</v>
      </c>
      <c r="J19" s="24">
        <f>SUBTOTAL(109,Tabla2456[09. Cultura y turismo])</f>
        <v>16561.88</v>
      </c>
      <c r="K19" s="24">
        <f>SUBTOTAL(109,Tabla2456[10. Servicios sociales y mediación comunitaria])</f>
        <v>1499.99</v>
      </c>
      <c r="L19" s="24">
        <f>SUBTOTAL(109,Tabla2456[11. Salud pública y seguridad ciudadana])</f>
        <v>0</v>
      </c>
      <c r="M19" s="24">
        <f>SUBTOTAL(109,Tabla2456[Total general])</f>
        <v>42278.14</v>
      </c>
    </row>
    <row r="25" spans="1:13" x14ac:dyDescent="0.35">
      <c r="I25" s="57"/>
    </row>
    <row r="26" spans="1:13" x14ac:dyDescent="0.35">
      <c r="I26" s="57"/>
    </row>
    <row r="27" spans="1:13" x14ac:dyDescent="0.35">
      <c r="I27" s="57"/>
    </row>
    <row r="28" spans="1:13" x14ac:dyDescent="0.35">
      <c r="I28" s="57"/>
    </row>
    <row r="29" spans="1:13" x14ac:dyDescent="0.35">
      <c r="I29" s="57"/>
    </row>
    <row r="30" spans="1:13" x14ac:dyDescent="0.35">
      <c r="I30" s="57"/>
    </row>
  </sheetData>
  <printOptions horizontalCentered="1"/>
  <pageMargins left="0.31496062992125984" right="0.31496062992125984" top="0.90277777777777779" bottom="0.55118110236220474" header="0.31496062992125984" footer="0.31496062992125984"/>
  <pageSetup paperSize="9" scale="94" fitToHeight="0" orientation="landscape" r:id="rId1"/>
  <headerFooter>
    <oddHeader>&amp;C&amp;"Arial Narrow,Negrita"&amp;14&amp;UOTRA CONTRATACION MENOR POR PROVEEDORES Y AREAS AYUNTAMIENTO DE VALLADOLID - PRIMER TRIMESTRE EJERCICIO 2020
&amp;G</oddHeader>
    <oddFooter>&amp;R&amp;P / &amp;N</oddFooter>
  </headerFooter>
  <legacyDrawing r:id="rId2"/>
  <legacyDrawingHF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447"/>
  <sheetViews>
    <sheetView workbookViewId="0">
      <selection activeCell="A651" sqref="A651"/>
    </sheetView>
  </sheetViews>
  <sheetFormatPr baseColWidth="10" defaultRowHeight="14.5" x14ac:dyDescent="0.35"/>
  <cols>
    <col min="1" max="1" width="67.1796875" customWidth="1"/>
    <col min="2" max="2" width="19.7265625" bestFit="1" customWidth="1"/>
  </cols>
  <sheetData>
    <row r="2" spans="1:2" x14ac:dyDescent="0.35">
      <c r="A2" s="50" t="s">
        <v>357</v>
      </c>
      <c r="B2" s="51" t="s">
        <v>3146</v>
      </c>
    </row>
    <row r="4" spans="1:2" x14ac:dyDescent="0.35">
      <c r="A4" s="31" t="s">
        <v>675</v>
      </c>
      <c r="B4" s="32" t="s">
        <v>678</v>
      </c>
    </row>
    <row r="5" spans="1:2" x14ac:dyDescent="0.35">
      <c r="A5" s="29" t="s">
        <v>417</v>
      </c>
      <c r="B5" s="30">
        <v>1999.63</v>
      </c>
    </row>
    <row r="6" spans="1:2" x14ac:dyDescent="0.35">
      <c r="A6" s="29" t="s">
        <v>468</v>
      </c>
      <c r="B6" s="30">
        <v>242</v>
      </c>
    </row>
    <row r="7" spans="1:2" x14ac:dyDescent="0.35">
      <c r="A7" s="29" t="s">
        <v>813</v>
      </c>
      <c r="B7" s="30">
        <v>600</v>
      </c>
    </row>
    <row r="8" spans="1:2" x14ac:dyDescent="0.35">
      <c r="A8" s="29" t="s">
        <v>116</v>
      </c>
      <c r="B8" s="30">
        <v>483.54</v>
      </c>
    </row>
    <row r="9" spans="1:2" x14ac:dyDescent="0.35">
      <c r="A9" s="29" t="s">
        <v>129</v>
      </c>
      <c r="B9" s="30">
        <v>9275.67</v>
      </c>
    </row>
    <row r="10" spans="1:2" x14ac:dyDescent="0.35">
      <c r="A10" s="29" t="s">
        <v>128</v>
      </c>
      <c r="B10" s="30">
        <v>10529.61</v>
      </c>
    </row>
    <row r="11" spans="1:2" x14ac:dyDescent="0.35">
      <c r="A11" s="29" t="s">
        <v>755</v>
      </c>
      <c r="B11" s="30">
        <v>4000</v>
      </c>
    </row>
    <row r="12" spans="1:2" x14ac:dyDescent="0.35">
      <c r="A12" s="29" t="s">
        <v>177</v>
      </c>
      <c r="B12" s="30">
        <v>520</v>
      </c>
    </row>
    <row r="13" spans="1:2" x14ac:dyDescent="0.35">
      <c r="A13" s="29" t="s">
        <v>907</v>
      </c>
      <c r="B13" s="30">
        <v>39361.910000000003</v>
      </c>
    </row>
    <row r="14" spans="1:2" x14ac:dyDescent="0.35">
      <c r="A14" s="29" t="s">
        <v>439</v>
      </c>
      <c r="B14" s="30">
        <v>293.76</v>
      </c>
    </row>
    <row r="15" spans="1:2" x14ac:dyDescent="0.35">
      <c r="A15" s="29" t="s">
        <v>132</v>
      </c>
      <c r="B15" s="30">
        <v>440</v>
      </c>
    </row>
    <row r="16" spans="1:2" x14ac:dyDescent="0.35">
      <c r="A16" s="29" t="s">
        <v>814</v>
      </c>
      <c r="B16" s="30">
        <v>1895.8899999999999</v>
      </c>
    </row>
    <row r="17" spans="1:2" x14ac:dyDescent="0.35">
      <c r="A17" s="29" t="s">
        <v>459</v>
      </c>
      <c r="B17" s="30">
        <v>1100</v>
      </c>
    </row>
    <row r="18" spans="1:2" x14ac:dyDescent="0.35">
      <c r="A18" s="29" t="s">
        <v>454</v>
      </c>
      <c r="B18" s="30">
        <v>454.96</v>
      </c>
    </row>
    <row r="19" spans="1:2" x14ac:dyDescent="0.35">
      <c r="A19" s="29" t="s">
        <v>158</v>
      </c>
      <c r="B19" s="30">
        <v>7247.9</v>
      </c>
    </row>
    <row r="20" spans="1:2" x14ac:dyDescent="0.35">
      <c r="A20" s="29" t="s">
        <v>477</v>
      </c>
      <c r="B20" s="30">
        <v>1936</v>
      </c>
    </row>
    <row r="21" spans="1:2" x14ac:dyDescent="0.35">
      <c r="A21" s="29" t="s">
        <v>390</v>
      </c>
      <c r="B21" s="30">
        <v>3025</v>
      </c>
    </row>
    <row r="22" spans="1:2" x14ac:dyDescent="0.35">
      <c r="A22" s="29" t="s">
        <v>143</v>
      </c>
      <c r="B22" s="30">
        <v>1947.37</v>
      </c>
    </row>
    <row r="23" spans="1:2" x14ac:dyDescent="0.35">
      <c r="A23" s="29" t="s">
        <v>136</v>
      </c>
      <c r="B23" s="30">
        <v>1760</v>
      </c>
    </row>
    <row r="24" spans="1:2" x14ac:dyDescent="0.35">
      <c r="A24" s="29" t="s">
        <v>426</v>
      </c>
      <c r="B24" s="30">
        <v>6026.74</v>
      </c>
    </row>
    <row r="25" spans="1:2" x14ac:dyDescent="0.35">
      <c r="A25" s="29" t="s">
        <v>790</v>
      </c>
      <c r="B25" s="30">
        <v>1091.42</v>
      </c>
    </row>
    <row r="26" spans="1:2" x14ac:dyDescent="0.35">
      <c r="A26" s="29" t="s">
        <v>727</v>
      </c>
      <c r="B26" s="30">
        <v>7260</v>
      </c>
    </row>
    <row r="27" spans="1:2" x14ac:dyDescent="0.35">
      <c r="A27" s="29" t="s">
        <v>764</v>
      </c>
      <c r="B27" s="30">
        <v>2610.5</v>
      </c>
    </row>
    <row r="28" spans="1:2" x14ac:dyDescent="0.35">
      <c r="A28" s="29" t="s">
        <v>192</v>
      </c>
      <c r="B28" s="30">
        <v>2000</v>
      </c>
    </row>
    <row r="29" spans="1:2" x14ac:dyDescent="0.35">
      <c r="A29" s="29" t="s">
        <v>151</v>
      </c>
      <c r="B29" s="30">
        <v>6851.99</v>
      </c>
    </row>
    <row r="30" spans="1:2" x14ac:dyDescent="0.35">
      <c r="A30" s="29" t="s">
        <v>103</v>
      </c>
      <c r="B30" s="30">
        <v>15486.579999999996</v>
      </c>
    </row>
    <row r="31" spans="1:2" x14ac:dyDescent="0.35">
      <c r="A31" s="29" t="s">
        <v>154</v>
      </c>
      <c r="B31" s="30">
        <v>800</v>
      </c>
    </row>
    <row r="32" spans="1:2" x14ac:dyDescent="0.35">
      <c r="A32" s="29" t="s">
        <v>452</v>
      </c>
      <c r="B32" s="30">
        <v>400</v>
      </c>
    </row>
    <row r="33" spans="1:2" x14ac:dyDescent="0.35">
      <c r="A33" s="29" t="s">
        <v>752</v>
      </c>
      <c r="B33" s="30">
        <v>1600</v>
      </c>
    </row>
    <row r="34" spans="1:2" x14ac:dyDescent="0.35">
      <c r="A34" s="29" t="s">
        <v>443</v>
      </c>
      <c r="B34" s="30">
        <v>101.98</v>
      </c>
    </row>
    <row r="35" spans="1:2" x14ac:dyDescent="0.35">
      <c r="A35" s="29" t="s">
        <v>721</v>
      </c>
      <c r="B35" s="30">
        <v>800</v>
      </c>
    </row>
    <row r="36" spans="1:2" x14ac:dyDescent="0.35">
      <c r="A36" s="29" t="s">
        <v>766</v>
      </c>
      <c r="B36" s="30">
        <v>200</v>
      </c>
    </row>
    <row r="37" spans="1:2" x14ac:dyDescent="0.35">
      <c r="A37" s="29" t="s">
        <v>914</v>
      </c>
      <c r="B37" s="30">
        <v>1767.87</v>
      </c>
    </row>
    <row r="38" spans="1:2" x14ac:dyDescent="0.35">
      <c r="A38" s="29" t="s">
        <v>729</v>
      </c>
      <c r="B38" s="30">
        <v>1936</v>
      </c>
    </row>
    <row r="39" spans="1:2" x14ac:dyDescent="0.35">
      <c r="A39" s="29" t="s">
        <v>709</v>
      </c>
      <c r="B39" s="30">
        <v>400</v>
      </c>
    </row>
    <row r="40" spans="1:2" x14ac:dyDescent="0.35">
      <c r="A40" s="29" t="s">
        <v>705</v>
      </c>
      <c r="B40" s="30">
        <v>427.61</v>
      </c>
    </row>
    <row r="41" spans="1:2" x14ac:dyDescent="0.35">
      <c r="A41" s="29" t="s">
        <v>141</v>
      </c>
      <c r="B41" s="30">
        <v>800</v>
      </c>
    </row>
    <row r="42" spans="1:2" x14ac:dyDescent="0.35">
      <c r="A42" s="29" t="s">
        <v>302</v>
      </c>
      <c r="B42" s="30">
        <v>18149.939999999999</v>
      </c>
    </row>
    <row r="43" spans="1:2" x14ac:dyDescent="0.35">
      <c r="A43" s="29" t="s">
        <v>165</v>
      </c>
      <c r="B43" s="30">
        <v>499.68</v>
      </c>
    </row>
    <row r="44" spans="1:2" x14ac:dyDescent="0.35">
      <c r="A44" s="29" t="s">
        <v>456</v>
      </c>
      <c r="B44" s="30">
        <v>412.5</v>
      </c>
    </row>
    <row r="45" spans="1:2" x14ac:dyDescent="0.35">
      <c r="A45" s="29" t="s">
        <v>470</v>
      </c>
      <c r="B45" s="30">
        <v>2885.9900000000002</v>
      </c>
    </row>
    <row r="46" spans="1:2" x14ac:dyDescent="0.35">
      <c r="A46" s="29" t="s">
        <v>362</v>
      </c>
      <c r="B46" s="30">
        <v>116.3</v>
      </c>
    </row>
    <row r="47" spans="1:2" x14ac:dyDescent="0.35">
      <c r="A47" s="29" t="s">
        <v>745</v>
      </c>
      <c r="B47" s="30">
        <v>486</v>
      </c>
    </row>
    <row r="48" spans="1:2" x14ac:dyDescent="0.35">
      <c r="A48" s="29" t="s">
        <v>776</v>
      </c>
      <c r="B48" s="30">
        <v>496.1</v>
      </c>
    </row>
    <row r="49" spans="1:2" x14ac:dyDescent="0.35">
      <c r="A49" s="29" t="s">
        <v>168</v>
      </c>
      <c r="B49" s="30">
        <v>4062.58</v>
      </c>
    </row>
    <row r="50" spans="1:2" x14ac:dyDescent="0.35">
      <c r="A50" s="29" t="s">
        <v>692</v>
      </c>
      <c r="B50" s="30">
        <v>750.68</v>
      </c>
    </row>
    <row r="51" spans="1:2" x14ac:dyDescent="0.35">
      <c r="A51" s="29" t="s">
        <v>449</v>
      </c>
      <c r="B51" s="30">
        <v>2043.45</v>
      </c>
    </row>
    <row r="52" spans="1:2" x14ac:dyDescent="0.35">
      <c r="A52" s="29" t="s">
        <v>482</v>
      </c>
      <c r="B52" s="30">
        <v>5074.38</v>
      </c>
    </row>
    <row r="53" spans="1:2" x14ac:dyDescent="0.35">
      <c r="A53" s="29" t="s">
        <v>472</v>
      </c>
      <c r="B53" s="30">
        <v>2468.4</v>
      </c>
    </row>
    <row r="54" spans="1:2" x14ac:dyDescent="0.35">
      <c r="A54" s="29" t="s">
        <v>464</v>
      </c>
      <c r="B54" s="30">
        <v>2520.9700000000003</v>
      </c>
    </row>
    <row r="55" spans="1:2" x14ac:dyDescent="0.35">
      <c r="A55" s="29" t="s">
        <v>410</v>
      </c>
      <c r="B55" s="30">
        <v>3315</v>
      </c>
    </row>
    <row r="56" spans="1:2" x14ac:dyDescent="0.35">
      <c r="A56" s="29" t="s">
        <v>457</v>
      </c>
      <c r="B56" s="30">
        <v>786.5</v>
      </c>
    </row>
    <row r="57" spans="1:2" x14ac:dyDescent="0.35">
      <c r="A57" s="29" t="s">
        <v>685</v>
      </c>
      <c r="B57" s="30">
        <v>17281.22</v>
      </c>
    </row>
    <row r="58" spans="1:2" x14ac:dyDescent="0.35">
      <c r="A58" s="29" t="s">
        <v>182</v>
      </c>
      <c r="B58" s="30">
        <v>2275.56</v>
      </c>
    </row>
    <row r="59" spans="1:2" x14ac:dyDescent="0.35">
      <c r="A59" s="29" t="s">
        <v>429</v>
      </c>
      <c r="B59" s="30">
        <v>771.13</v>
      </c>
    </row>
    <row r="60" spans="1:2" x14ac:dyDescent="0.35">
      <c r="A60" s="29" t="s">
        <v>159</v>
      </c>
      <c r="B60" s="30">
        <v>20643.95</v>
      </c>
    </row>
    <row r="61" spans="1:2" x14ac:dyDescent="0.35">
      <c r="A61" s="29" t="s">
        <v>171</v>
      </c>
      <c r="B61" s="30">
        <v>7260</v>
      </c>
    </row>
    <row r="62" spans="1:2" x14ac:dyDescent="0.35">
      <c r="A62" s="29" t="s">
        <v>329</v>
      </c>
      <c r="B62" s="30">
        <v>844.58</v>
      </c>
    </row>
    <row r="63" spans="1:2" x14ac:dyDescent="0.35">
      <c r="A63" s="29" t="s">
        <v>399</v>
      </c>
      <c r="B63" s="30">
        <v>1133.67</v>
      </c>
    </row>
    <row r="64" spans="1:2" x14ac:dyDescent="0.35">
      <c r="A64" s="29" t="s">
        <v>331</v>
      </c>
      <c r="B64" s="30">
        <v>618.99</v>
      </c>
    </row>
    <row r="65" spans="1:2" x14ac:dyDescent="0.35">
      <c r="A65" s="29" t="s">
        <v>148</v>
      </c>
      <c r="B65" s="30">
        <v>9884.84</v>
      </c>
    </row>
    <row r="66" spans="1:2" x14ac:dyDescent="0.35">
      <c r="A66" s="29" t="s">
        <v>438</v>
      </c>
      <c r="B66" s="30">
        <v>6435</v>
      </c>
    </row>
    <row r="67" spans="1:2" x14ac:dyDescent="0.35">
      <c r="A67" s="29" t="s">
        <v>741</v>
      </c>
      <c r="B67" s="30">
        <v>529.53</v>
      </c>
    </row>
    <row r="68" spans="1:2" x14ac:dyDescent="0.35">
      <c r="A68" s="29" t="s">
        <v>462</v>
      </c>
      <c r="B68" s="30">
        <v>2881.21</v>
      </c>
    </row>
    <row r="69" spans="1:2" x14ac:dyDescent="0.35">
      <c r="A69" s="29" t="s">
        <v>733</v>
      </c>
      <c r="B69" s="30">
        <v>3000</v>
      </c>
    </row>
    <row r="70" spans="1:2" x14ac:dyDescent="0.35">
      <c r="A70" s="29" t="s">
        <v>744</v>
      </c>
      <c r="B70" s="30">
        <v>447.7</v>
      </c>
    </row>
    <row r="71" spans="1:2" x14ac:dyDescent="0.35">
      <c r="A71" s="29" t="s">
        <v>371</v>
      </c>
      <c r="B71" s="30">
        <v>600</v>
      </c>
    </row>
    <row r="72" spans="1:2" x14ac:dyDescent="0.35">
      <c r="A72" s="29" t="s">
        <v>169</v>
      </c>
      <c r="B72" s="30">
        <v>13500</v>
      </c>
    </row>
    <row r="73" spans="1:2" x14ac:dyDescent="0.35">
      <c r="A73" s="29" t="s">
        <v>866</v>
      </c>
      <c r="B73" s="30">
        <v>9496.59</v>
      </c>
    </row>
    <row r="74" spans="1:2" x14ac:dyDescent="0.35">
      <c r="A74" s="29" t="s">
        <v>724</v>
      </c>
      <c r="B74" s="30">
        <v>1500</v>
      </c>
    </row>
    <row r="75" spans="1:2" x14ac:dyDescent="0.35">
      <c r="A75" s="29" t="s">
        <v>157</v>
      </c>
      <c r="B75" s="30">
        <v>3000</v>
      </c>
    </row>
    <row r="76" spans="1:2" x14ac:dyDescent="0.35">
      <c r="A76" s="29" t="s">
        <v>219</v>
      </c>
      <c r="B76" s="30">
        <v>2933</v>
      </c>
    </row>
    <row r="77" spans="1:2" x14ac:dyDescent="0.35">
      <c r="A77" s="29" t="s">
        <v>122</v>
      </c>
      <c r="B77" s="30">
        <v>6151.94</v>
      </c>
    </row>
    <row r="78" spans="1:2" x14ac:dyDescent="0.35">
      <c r="A78" s="29" t="s">
        <v>894</v>
      </c>
      <c r="B78" s="30">
        <v>256.51</v>
      </c>
    </row>
    <row r="79" spans="1:2" x14ac:dyDescent="0.35">
      <c r="A79" s="29" t="s">
        <v>844</v>
      </c>
      <c r="B79" s="30">
        <v>39379.26</v>
      </c>
    </row>
    <row r="80" spans="1:2" x14ac:dyDescent="0.35">
      <c r="A80" s="29" t="s">
        <v>878</v>
      </c>
      <c r="B80" s="30">
        <v>7260</v>
      </c>
    </row>
    <row r="81" spans="1:2" x14ac:dyDescent="0.35">
      <c r="A81" s="29" t="s">
        <v>458</v>
      </c>
      <c r="B81" s="30">
        <v>10224.5</v>
      </c>
    </row>
    <row r="82" spans="1:2" x14ac:dyDescent="0.35">
      <c r="A82" s="29" t="s">
        <v>191</v>
      </c>
      <c r="B82" s="30">
        <v>13034</v>
      </c>
    </row>
    <row r="83" spans="1:2" x14ac:dyDescent="0.35">
      <c r="A83" s="29" t="s">
        <v>135</v>
      </c>
      <c r="B83" s="30">
        <v>1802</v>
      </c>
    </row>
    <row r="84" spans="1:2" x14ac:dyDescent="0.35">
      <c r="A84" s="29" t="s">
        <v>862</v>
      </c>
      <c r="B84" s="30">
        <v>1000</v>
      </c>
    </row>
    <row r="85" spans="1:2" x14ac:dyDescent="0.35">
      <c r="A85" s="29" t="s">
        <v>113</v>
      </c>
      <c r="B85" s="30">
        <v>4160</v>
      </c>
    </row>
    <row r="86" spans="1:2" x14ac:dyDescent="0.35">
      <c r="A86" s="29" t="s">
        <v>114</v>
      </c>
      <c r="B86" s="30">
        <v>22997.07</v>
      </c>
    </row>
    <row r="87" spans="1:2" x14ac:dyDescent="0.35">
      <c r="A87" s="29" t="s">
        <v>704</v>
      </c>
      <c r="B87" s="30">
        <v>7000</v>
      </c>
    </row>
    <row r="88" spans="1:2" x14ac:dyDescent="0.35">
      <c r="A88" s="29" t="s">
        <v>863</v>
      </c>
      <c r="B88" s="30">
        <v>260</v>
      </c>
    </row>
    <row r="89" spans="1:2" x14ac:dyDescent="0.35">
      <c r="A89" s="29" t="s">
        <v>788</v>
      </c>
      <c r="B89" s="30">
        <v>1662.82</v>
      </c>
    </row>
    <row r="90" spans="1:2" x14ac:dyDescent="0.35">
      <c r="A90" s="29" t="s">
        <v>475</v>
      </c>
      <c r="B90" s="30">
        <v>170</v>
      </c>
    </row>
    <row r="91" spans="1:2" x14ac:dyDescent="0.35">
      <c r="A91" s="29" t="s">
        <v>775</v>
      </c>
      <c r="B91" s="30">
        <v>7247.9</v>
      </c>
    </row>
    <row r="92" spans="1:2" x14ac:dyDescent="0.35">
      <c r="A92" s="29" t="s">
        <v>416</v>
      </c>
      <c r="B92" s="30">
        <v>1500</v>
      </c>
    </row>
    <row r="93" spans="1:2" x14ac:dyDescent="0.35">
      <c r="A93" s="29" t="s">
        <v>868</v>
      </c>
      <c r="B93" s="30">
        <v>2154.58</v>
      </c>
    </row>
    <row r="94" spans="1:2" x14ac:dyDescent="0.35">
      <c r="A94" s="29" t="s">
        <v>170</v>
      </c>
      <c r="B94" s="30">
        <v>4235</v>
      </c>
    </row>
    <row r="95" spans="1:2" x14ac:dyDescent="0.35">
      <c r="A95" s="29" t="s">
        <v>746</v>
      </c>
      <c r="B95" s="30">
        <v>3000</v>
      </c>
    </row>
    <row r="96" spans="1:2" x14ac:dyDescent="0.35">
      <c r="A96" s="29" t="s">
        <v>448</v>
      </c>
      <c r="B96" s="30">
        <v>800</v>
      </c>
    </row>
    <row r="97" spans="1:2" x14ac:dyDescent="0.35">
      <c r="A97" s="29" t="s">
        <v>367</v>
      </c>
      <c r="B97" s="30">
        <v>4223</v>
      </c>
    </row>
    <row r="98" spans="1:2" x14ac:dyDescent="0.35">
      <c r="A98" s="29" t="s">
        <v>749</v>
      </c>
      <c r="B98" s="30">
        <v>181</v>
      </c>
    </row>
    <row r="99" spans="1:2" x14ac:dyDescent="0.35">
      <c r="A99" s="29" t="s">
        <v>125</v>
      </c>
      <c r="B99" s="30">
        <v>2102.84</v>
      </c>
    </row>
    <row r="100" spans="1:2" x14ac:dyDescent="0.35">
      <c r="A100" s="29" t="s">
        <v>380</v>
      </c>
      <c r="B100" s="30">
        <v>320.58999999999997</v>
      </c>
    </row>
    <row r="101" spans="1:2" x14ac:dyDescent="0.35">
      <c r="A101" s="29" t="s">
        <v>372</v>
      </c>
      <c r="B101" s="30">
        <v>280</v>
      </c>
    </row>
    <row r="102" spans="1:2" x14ac:dyDescent="0.35">
      <c r="A102" s="29" t="s">
        <v>146</v>
      </c>
      <c r="B102" s="30">
        <v>11800</v>
      </c>
    </row>
    <row r="103" spans="1:2" x14ac:dyDescent="0.35">
      <c r="A103" s="29" t="s">
        <v>160</v>
      </c>
      <c r="B103" s="30">
        <v>11454.18</v>
      </c>
    </row>
    <row r="104" spans="1:2" x14ac:dyDescent="0.35">
      <c r="A104" s="29" t="s">
        <v>190</v>
      </c>
      <c r="B104" s="30">
        <v>6000</v>
      </c>
    </row>
    <row r="105" spans="1:2" x14ac:dyDescent="0.35">
      <c r="A105" s="29" t="s">
        <v>734</v>
      </c>
      <c r="B105" s="30">
        <v>5000</v>
      </c>
    </row>
    <row r="106" spans="1:2" x14ac:dyDescent="0.35">
      <c r="A106" s="29" t="s">
        <v>780</v>
      </c>
      <c r="B106" s="30">
        <v>1964.52</v>
      </c>
    </row>
    <row r="107" spans="1:2" x14ac:dyDescent="0.35">
      <c r="A107" s="29" t="s">
        <v>864</v>
      </c>
      <c r="B107" s="30">
        <v>7260</v>
      </c>
    </row>
    <row r="108" spans="1:2" x14ac:dyDescent="0.35">
      <c r="A108" s="29" t="s">
        <v>441</v>
      </c>
      <c r="B108" s="30">
        <v>120</v>
      </c>
    </row>
    <row r="109" spans="1:2" x14ac:dyDescent="0.35">
      <c r="A109" s="29" t="s">
        <v>149</v>
      </c>
      <c r="B109" s="30">
        <v>725</v>
      </c>
    </row>
    <row r="110" spans="1:2" x14ac:dyDescent="0.35">
      <c r="A110" s="29" t="s">
        <v>419</v>
      </c>
      <c r="B110" s="30">
        <v>195</v>
      </c>
    </row>
    <row r="111" spans="1:2" x14ac:dyDescent="0.35">
      <c r="A111" s="29" t="s">
        <v>418</v>
      </c>
      <c r="B111" s="30">
        <v>5510.0599999999995</v>
      </c>
    </row>
    <row r="112" spans="1:2" x14ac:dyDescent="0.35">
      <c r="A112" s="29" t="s">
        <v>440</v>
      </c>
      <c r="B112" s="30">
        <v>315</v>
      </c>
    </row>
    <row r="113" spans="1:2" x14ac:dyDescent="0.35">
      <c r="A113" s="29" t="s">
        <v>370</v>
      </c>
      <c r="B113" s="30">
        <v>280</v>
      </c>
    </row>
    <row r="114" spans="1:2" x14ac:dyDescent="0.35">
      <c r="A114" s="29" t="s">
        <v>684</v>
      </c>
      <c r="B114" s="30">
        <v>5172.8</v>
      </c>
    </row>
    <row r="115" spans="1:2" x14ac:dyDescent="0.35">
      <c r="A115" s="29" t="s">
        <v>288</v>
      </c>
      <c r="B115" s="30">
        <v>4952.8900000000003</v>
      </c>
    </row>
    <row r="116" spans="1:2" x14ac:dyDescent="0.35">
      <c r="A116" s="29" t="s">
        <v>206</v>
      </c>
      <c r="B116" s="30">
        <v>1500</v>
      </c>
    </row>
    <row r="117" spans="1:2" x14ac:dyDescent="0.35">
      <c r="A117" s="29" t="s">
        <v>391</v>
      </c>
      <c r="B117" s="30">
        <v>1886.86</v>
      </c>
    </row>
    <row r="118" spans="1:2" x14ac:dyDescent="0.35">
      <c r="A118" s="29" t="s">
        <v>130</v>
      </c>
      <c r="B118" s="30">
        <v>60711.839999999997</v>
      </c>
    </row>
    <row r="119" spans="1:2" x14ac:dyDescent="0.35">
      <c r="A119" s="29" t="s">
        <v>107</v>
      </c>
      <c r="B119" s="30">
        <v>3888.33</v>
      </c>
    </row>
    <row r="120" spans="1:2" x14ac:dyDescent="0.35">
      <c r="A120" s="29" t="s">
        <v>352</v>
      </c>
      <c r="B120" s="30">
        <v>7610.77</v>
      </c>
    </row>
    <row r="121" spans="1:2" x14ac:dyDescent="0.35">
      <c r="A121" s="29" t="s">
        <v>732</v>
      </c>
      <c r="B121" s="30">
        <v>700</v>
      </c>
    </row>
    <row r="122" spans="1:2" x14ac:dyDescent="0.35">
      <c r="A122" s="29" t="s">
        <v>700</v>
      </c>
      <c r="B122" s="30">
        <v>2662</v>
      </c>
    </row>
    <row r="123" spans="1:2" x14ac:dyDescent="0.35">
      <c r="A123" s="29" t="s">
        <v>463</v>
      </c>
      <c r="B123" s="30">
        <v>952.27</v>
      </c>
    </row>
    <row r="124" spans="1:2" x14ac:dyDescent="0.35">
      <c r="A124" s="29" t="s">
        <v>893</v>
      </c>
      <c r="B124" s="30">
        <v>7660.51</v>
      </c>
    </row>
    <row r="125" spans="1:2" x14ac:dyDescent="0.35">
      <c r="A125" s="29" t="s">
        <v>351</v>
      </c>
      <c r="B125" s="30">
        <v>5130.3999999999996</v>
      </c>
    </row>
    <row r="126" spans="1:2" x14ac:dyDescent="0.35">
      <c r="A126" s="29" t="s">
        <v>195</v>
      </c>
      <c r="B126" s="30">
        <v>676.59</v>
      </c>
    </row>
    <row r="127" spans="1:2" x14ac:dyDescent="0.35">
      <c r="A127" s="29" t="s">
        <v>450</v>
      </c>
      <c r="B127" s="30">
        <v>605</v>
      </c>
    </row>
    <row r="128" spans="1:2" x14ac:dyDescent="0.35">
      <c r="A128" s="29" t="s">
        <v>127</v>
      </c>
      <c r="B128" s="30">
        <v>16526.52</v>
      </c>
    </row>
    <row r="129" spans="1:2" x14ac:dyDescent="0.35">
      <c r="A129" s="29" t="s">
        <v>178</v>
      </c>
      <c r="B129" s="30">
        <v>1584</v>
      </c>
    </row>
    <row r="130" spans="1:2" x14ac:dyDescent="0.35">
      <c r="A130" s="29" t="s">
        <v>156</v>
      </c>
      <c r="B130" s="30">
        <v>495</v>
      </c>
    </row>
    <row r="131" spans="1:2" x14ac:dyDescent="0.35">
      <c r="A131" s="29" t="s">
        <v>754</v>
      </c>
      <c r="B131" s="30">
        <v>4690.9299999999994</v>
      </c>
    </row>
    <row r="132" spans="1:2" x14ac:dyDescent="0.35">
      <c r="A132" s="29" t="s">
        <v>723</v>
      </c>
      <c r="B132" s="30">
        <v>2323.1999999999998</v>
      </c>
    </row>
    <row r="133" spans="1:2" x14ac:dyDescent="0.35">
      <c r="A133" s="29" t="s">
        <v>874</v>
      </c>
      <c r="B133" s="30">
        <v>157.30000000000001</v>
      </c>
    </row>
    <row r="134" spans="1:2" x14ac:dyDescent="0.35">
      <c r="A134" s="29" t="s">
        <v>383</v>
      </c>
      <c r="B134" s="30">
        <v>393.59</v>
      </c>
    </row>
    <row r="135" spans="1:2" x14ac:dyDescent="0.35">
      <c r="A135" s="29" t="s">
        <v>722</v>
      </c>
      <c r="B135" s="30">
        <v>200</v>
      </c>
    </row>
    <row r="136" spans="1:2" x14ac:dyDescent="0.35">
      <c r="A136" s="29" t="s">
        <v>471</v>
      </c>
      <c r="B136" s="30">
        <v>2000</v>
      </c>
    </row>
    <row r="137" spans="1:2" x14ac:dyDescent="0.35">
      <c r="A137" s="29" t="s">
        <v>731</v>
      </c>
      <c r="B137" s="30">
        <v>484</v>
      </c>
    </row>
    <row r="138" spans="1:2" x14ac:dyDescent="0.35">
      <c r="A138" s="29" t="s">
        <v>697</v>
      </c>
      <c r="B138" s="30">
        <v>326.7</v>
      </c>
    </row>
    <row r="139" spans="1:2" x14ac:dyDescent="0.35">
      <c r="A139" s="29" t="s">
        <v>444</v>
      </c>
      <c r="B139" s="30">
        <v>1397.3899999999999</v>
      </c>
    </row>
    <row r="140" spans="1:2" x14ac:dyDescent="0.35">
      <c r="A140" s="29" t="s">
        <v>179</v>
      </c>
      <c r="B140" s="30">
        <v>10141.659999999998</v>
      </c>
    </row>
    <row r="141" spans="1:2" x14ac:dyDescent="0.35">
      <c r="A141" s="29" t="s">
        <v>719</v>
      </c>
      <c r="B141" s="30">
        <v>45790.16</v>
      </c>
    </row>
    <row r="142" spans="1:2" x14ac:dyDescent="0.35">
      <c r="A142" s="29" t="s">
        <v>98</v>
      </c>
      <c r="B142" s="30">
        <v>4320</v>
      </c>
    </row>
    <row r="143" spans="1:2" x14ac:dyDescent="0.35">
      <c r="A143" s="29" t="s">
        <v>445</v>
      </c>
      <c r="B143" s="30">
        <v>264.01</v>
      </c>
    </row>
    <row r="144" spans="1:2" x14ac:dyDescent="0.35">
      <c r="A144" s="29" t="s">
        <v>695</v>
      </c>
      <c r="B144" s="30">
        <v>5800</v>
      </c>
    </row>
    <row r="145" spans="1:2" x14ac:dyDescent="0.35">
      <c r="A145" s="29" t="s">
        <v>184</v>
      </c>
      <c r="B145" s="30">
        <v>631.73</v>
      </c>
    </row>
    <row r="146" spans="1:2" x14ac:dyDescent="0.35">
      <c r="A146" s="29" t="s">
        <v>431</v>
      </c>
      <c r="B146" s="30">
        <v>1810</v>
      </c>
    </row>
    <row r="147" spans="1:2" x14ac:dyDescent="0.35">
      <c r="A147" s="29" t="s">
        <v>485</v>
      </c>
      <c r="B147" s="30">
        <v>120</v>
      </c>
    </row>
    <row r="148" spans="1:2" x14ac:dyDescent="0.35">
      <c r="A148" s="29" t="s">
        <v>687</v>
      </c>
      <c r="B148" s="30">
        <v>8203.34</v>
      </c>
    </row>
    <row r="149" spans="1:2" x14ac:dyDescent="0.35">
      <c r="A149" s="29" t="s">
        <v>194</v>
      </c>
      <c r="B149" s="30">
        <v>5000</v>
      </c>
    </row>
    <row r="150" spans="1:2" x14ac:dyDescent="0.35">
      <c r="A150" s="29" t="s">
        <v>104</v>
      </c>
      <c r="B150" s="30">
        <v>1500</v>
      </c>
    </row>
    <row r="151" spans="1:2" x14ac:dyDescent="0.35">
      <c r="A151" s="29" t="s">
        <v>186</v>
      </c>
      <c r="B151" s="30">
        <v>2500</v>
      </c>
    </row>
    <row r="152" spans="1:2" x14ac:dyDescent="0.35">
      <c r="A152" s="29" t="s">
        <v>167</v>
      </c>
      <c r="B152" s="30">
        <v>7260</v>
      </c>
    </row>
    <row r="153" spans="1:2" x14ac:dyDescent="0.35">
      <c r="A153" s="29" t="s">
        <v>196</v>
      </c>
      <c r="B153" s="30">
        <v>3000</v>
      </c>
    </row>
    <row r="154" spans="1:2" x14ac:dyDescent="0.35">
      <c r="A154" s="29" t="s">
        <v>229</v>
      </c>
      <c r="B154" s="30">
        <v>6045</v>
      </c>
    </row>
    <row r="155" spans="1:2" x14ac:dyDescent="0.35">
      <c r="A155" s="29" t="s">
        <v>726</v>
      </c>
      <c r="B155" s="30">
        <v>2000</v>
      </c>
    </row>
    <row r="156" spans="1:2" x14ac:dyDescent="0.35">
      <c r="A156" s="29" t="s">
        <v>427</v>
      </c>
      <c r="B156" s="30">
        <v>6136.88</v>
      </c>
    </row>
    <row r="157" spans="1:2" x14ac:dyDescent="0.35">
      <c r="A157" s="29" t="s">
        <v>473</v>
      </c>
      <c r="B157" s="30">
        <v>7750.56</v>
      </c>
    </row>
    <row r="158" spans="1:2" x14ac:dyDescent="0.35">
      <c r="A158" s="29" t="s">
        <v>164</v>
      </c>
      <c r="B158" s="30">
        <v>1210</v>
      </c>
    </row>
    <row r="159" spans="1:2" x14ac:dyDescent="0.35">
      <c r="A159" s="29" t="s">
        <v>140</v>
      </c>
      <c r="B159" s="30">
        <v>2000</v>
      </c>
    </row>
    <row r="160" spans="1:2" x14ac:dyDescent="0.35">
      <c r="A160" s="29" t="s">
        <v>181</v>
      </c>
      <c r="B160" s="30">
        <v>1584</v>
      </c>
    </row>
    <row r="161" spans="1:2" x14ac:dyDescent="0.35">
      <c r="A161" s="29" t="s">
        <v>747</v>
      </c>
      <c r="B161" s="30">
        <v>884</v>
      </c>
    </row>
    <row r="162" spans="1:2" x14ac:dyDescent="0.35">
      <c r="A162" s="29" t="s">
        <v>368</v>
      </c>
      <c r="B162" s="30">
        <v>165.48</v>
      </c>
    </row>
    <row r="163" spans="1:2" x14ac:dyDescent="0.35">
      <c r="A163" s="29" t="s">
        <v>126</v>
      </c>
      <c r="B163" s="30">
        <v>11712</v>
      </c>
    </row>
    <row r="164" spans="1:2" x14ac:dyDescent="0.35">
      <c r="A164" s="29" t="s">
        <v>324</v>
      </c>
      <c r="B164" s="30">
        <v>6000</v>
      </c>
    </row>
    <row r="165" spans="1:2" x14ac:dyDescent="0.35">
      <c r="A165" s="29" t="s">
        <v>174</v>
      </c>
      <c r="B165" s="30">
        <v>1950.91</v>
      </c>
    </row>
    <row r="166" spans="1:2" x14ac:dyDescent="0.35">
      <c r="A166" s="29" t="s">
        <v>750</v>
      </c>
      <c r="B166" s="30">
        <v>322.5</v>
      </c>
    </row>
    <row r="167" spans="1:2" x14ac:dyDescent="0.35">
      <c r="A167" s="29" t="s">
        <v>421</v>
      </c>
      <c r="B167" s="30">
        <v>1500</v>
      </c>
    </row>
    <row r="168" spans="1:2" x14ac:dyDescent="0.35">
      <c r="A168" s="29" t="s">
        <v>466</v>
      </c>
      <c r="B168" s="30">
        <v>13915</v>
      </c>
    </row>
    <row r="169" spans="1:2" x14ac:dyDescent="0.35">
      <c r="A169" s="29" t="s">
        <v>892</v>
      </c>
      <c r="B169" s="30">
        <v>1334.98</v>
      </c>
    </row>
    <row r="170" spans="1:2" x14ac:dyDescent="0.35">
      <c r="A170" s="29" t="s">
        <v>683</v>
      </c>
      <c r="B170" s="30">
        <v>8954</v>
      </c>
    </row>
    <row r="171" spans="1:2" x14ac:dyDescent="0.35">
      <c r="A171" s="29" t="s">
        <v>865</v>
      </c>
      <c r="B171" s="30">
        <v>5154.6000000000004</v>
      </c>
    </row>
    <row r="172" spans="1:2" x14ac:dyDescent="0.35">
      <c r="A172" s="29" t="s">
        <v>436</v>
      </c>
      <c r="B172" s="30">
        <v>158.38999999999999</v>
      </c>
    </row>
    <row r="173" spans="1:2" x14ac:dyDescent="0.35">
      <c r="A173" s="29" t="s">
        <v>469</v>
      </c>
      <c r="B173" s="30">
        <v>499.73</v>
      </c>
    </row>
    <row r="174" spans="1:2" x14ac:dyDescent="0.35">
      <c r="A174" s="29" t="s">
        <v>772</v>
      </c>
      <c r="B174" s="30">
        <v>1512.5</v>
      </c>
    </row>
    <row r="175" spans="1:2" x14ac:dyDescent="0.35">
      <c r="A175" s="29" t="s">
        <v>428</v>
      </c>
      <c r="B175" s="30">
        <v>28269.22</v>
      </c>
    </row>
    <row r="176" spans="1:2" x14ac:dyDescent="0.35">
      <c r="A176" s="29" t="s">
        <v>411</v>
      </c>
      <c r="B176" s="30">
        <v>1772.25</v>
      </c>
    </row>
    <row r="177" spans="1:2" x14ac:dyDescent="0.35">
      <c r="A177" s="29" t="s">
        <v>812</v>
      </c>
      <c r="B177" s="30">
        <v>1512.5</v>
      </c>
    </row>
    <row r="178" spans="1:2" x14ac:dyDescent="0.35">
      <c r="A178" s="29" t="s">
        <v>285</v>
      </c>
      <c r="B178" s="30">
        <v>1089</v>
      </c>
    </row>
    <row r="179" spans="1:2" x14ac:dyDescent="0.35">
      <c r="A179" s="29" t="s">
        <v>131</v>
      </c>
      <c r="B179" s="30">
        <v>8254.7000000000007</v>
      </c>
    </row>
    <row r="180" spans="1:2" x14ac:dyDescent="0.35">
      <c r="A180" s="29" t="s">
        <v>891</v>
      </c>
      <c r="B180" s="30">
        <v>3267</v>
      </c>
    </row>
    <row r="181" spans="1:2" x14ac:dyDescent="0.35">
      <c r="A181" s="29" t="s">
        <v>770</v>
      </c>
      <c r="B181" s="30">
        <v>2500</v>
      </c>
    </row>
    <row r="182" spans="1:2" x14ac:dyDescent="0.35">
      <c r="A182" s="29" t="s">
        <v>118</v>
      </c>
      <c r="B182" s="30">
        <v>31783.520000000004</v>
      </c>
    </row>
    <row r="183" spans="1:2" x14ac:dyDescent="0.35">
      <c r="A183" s="29" t="s">
        <v>330</v>
      </c>
      <c r="B183" s="30">
        <v>9062.9000000000015</v>
      </c>
    </row>
    <row r="184" spans="1:2" x14ac:dyDescent="0.35">
      <c r="A184" s="29" t="s">
        <v>259</v>
      </c>
      <c r="B184" s="30">
        <v>580</v>
      </c>
    </row>
    <row r="185" spans="1:2" x14ac:dyDescent="0.35">
      <c r="A185" s="29" t="s">
        <v>185</v>
      </c>
      <c r="B185" s="30">
        <v>2750</v>
      </c>
    </row>
    <row r="186" spans="1:2" x14ac:dyDescent="0.35">
      <c r="A186" s="29" t="s">
        <v>694</v>
      </c>
      <c r="B186" s="30">
        <v>3000</v>
      </c>
    </row>
    <row r="187" spans="1:2" x14ac:dyDescent="0.35">
      <c r="A187" s="29" t="s">
        <v>335</v>
      </c>
      <c r="B187" s="30">
        <v>435.6</v>
      </c>
    </row>
    <row r="188" spans="1:2" x14ac:dyDescent="0.35">
      <c r="A188" s="29" t="s">
        <v>385</v>
      </c>
      <c r="B188" s="30">
        <v>2282.06</v>
      </c>
    </row>
    <row r="189" spans="1:2" x14ac:dyDescent="0.35">
      <c r="A189" s="29" t="s">
        <v>707</v>
      </c>
      <c r="B189" s="30">
        <v>6900</v>
      </c>
    </row>
    <row r="190" spans="1:2" x14ac:dyDescent="0.35">
      <c r="A190" s="29" t="s">
        <v>870</v>
      </c>
      <c r="B190" s="30">
        <v>484</v>
      </c>
    </row>
    <row r="191" spans="1:2" x14ac:dyDescent="0.35">
      <c r="A191" s="29" t="s">
        <v>800</v>
      </c>
      <c r="B191" s="30">
        <v>46.95</v>
      </c>
    </row>
    <row r="192" spans="1:2" x14ac:dyDescent="0.35">
      <c r="A192" s="29" t="s">
        <v>796</v>
      </c>
      <c r="B192" s="30">
        <v>2000</v>
      </c>
    </row>
    <row r="193" spans="1:2" x14ac:dyDescent="0.35">
      <c r="A193" s="29" t="s">
        <v>176</v>
      </c>
      <c r="B193" s="30">
        <v>3696</v>
      </c>
    </row>
    <row r="194" spans="1:2" x14ac:dyDescent="0.35">
      <c r="A194" s="29" t="s">
        <v>474</v>
      </c>
      <c r="B194" s="30">
        <v>1240</v>
      </c>
    </row>
    <row r="195" spans="1:2" x14ac:dyDescent="0.35">
      <c r="A195" s="29" t="s">
        <v>183</v>
      </c>
      <c r="B195" s="30">
        <v>2518.0099999999998</v>
      </c>
    </row>
    <row r="196" spans="1:2" x14ac:dyDescent="0.35">
      <c r="A196" s="29" t="s">
        <v>871</v>
      </c>
      <c r="B196" s="30">
        <v>2880</v>
      </c>
    </row>
    <row r="197" spans="1:2" x14ac:dyDescent="0.35">
      <c r="A197" s="29" t="s">
        <v>363</v>
      </c>
      <c r="B197" s="30">
        <v>897</v>
      </c>
    </row>
    <row r="198" spans="1:2" x14ac:dyDescent="0.35">
      <c r="A198" s="29" t="s">
        <v>153</v>
      </c>
      <c r="B198" s="30">
        <v>4400</v>
      </c>
    </row>
    <row r="199" spans="1:2" x14ac:dyDescent="0.35">
      <c r="A199" s="29" t="s">
        <v>134</v>
      </c>
      <c r="B199" s="30">
        <v>880</v>
      </c>
    </row>
    <row r="200" spans="1:2" x14ac:dyDescent="0.35">
      <c r="A200" s="29" t="s">
        <v>467</v>
      </c>
      <c r="B200" s="30">
        <v>300</v>
      </c>
    </row>
    <row r="201" spans="1:2" x14ac:dyDescent="0.35">
      <c r="A201" s="29" t="s">
        <v>740</v>
      </c>
      <c r="B201" s="30">
        <v>1400</v>
      </c>
    </row>
    <row r="202" spans="1:2" x14ac:dyDescent="0.35">
      <c r="A202" s="29" t="s">
        <v>728</v>
      </c>
      <c r="B202" s="30">
        <v>29816.48</v>
      </c>
    </row>
    <row r="203" spans="1:2" x14ac:dyDescent="0.35">
      <c r="A203" s="29" t="s">
        <v>903</v>
      </c>
      <c r="B203" s="30">
        <v>400</v>
      </c>
    </row>
    <row r="204" spans="1:2" x14ac:dyDescent="0.35">
      <c r="A204" s="29" t="s">
        <v>763</v>
      </c>
      <c r="B204" s="30">
        <v>3600</v>
      </c>
    </row>
    <row r="205" spans="1:2" x14ac:dyDescent="0.35">
      <c r="A205" s="29" t="s">
        <v>455</v>
      </c>
      <c r="B205" s="30">
        <v>600</v>
      </c>
    </row>
    <row r="206" spans="1:2" x14ac:dyDescent="0.35">
      <c r="A206" s="29" t="s">
        <v>843</v>
      </c>
      <c r="B206" s="30">
        <v>484</v>
      </c>
    </row>
    <row r="207" spans="1:2" x14ac:dyDescent="0.35">
      <c r="A207" s="29" t="s">
        <v>869</v>
      </c>
      <c r="B207" s="30">
        <v>440</v>
      </c>
    </row>
    <row r="208" spans="1:2" x14ac:dyDescent="0.35">
      <c r="A208" s="29" t="s">
        <v>384</v>
      </c>
      <c r="B208" s="30">
        <v>1685.74</v>
      </c>
    </row>
    <row r="209" spans="1:2" x14ac:dyDescent="0.35">
      <c r="A209" s="29" t="s">
        <v>743</v>
      </c>
      <c r="B209" s="30">
        <v>1046</v>
      </c>
    </row>
    <row r="210" spans="1:2" x14ac:dyDescent="0.35">
      <c r="A210" s="29" t="s">
        <v>199</v>
      </c>
      <c r="B210" s="30">
        <v>4911</v>
      </c>
    </row>
    <row r="211" spans="1:2" x14ac:dyDescent="0.35">
      <c r="A211" s="29" t="s">
        <v>412</v>
      </c>
      <c r="B211" s="30">
        <v>1000</v>
      </c>
    </row>
    <row r="212" spans="1:2" x14ac:dyDescent="0.35">
      <c r="A212" s="29" t="s">
        <v>751</v>
      </c>
      <c r="B212" s="30">
        <v>440</v>
      </c>
    </row>
    <row r="213" spans="1:2" x14ac:dyDescent="0.35">
      <c r="A213" s="29" t="s">
        <v>760</v>
      </c>
      <c r="B213" s="30">
        <v>3000</v>
      </c>
    </row>
    <row r="214" spans="1:2" x14ac:dyDescent="0.35">
      <c r="A214" s="29" t="s">
        <v>142</v>
      </c>
      <c r="B214" s="30">
        <v>880</v>
      </c>
    </row>
    <row r="215" spans="1:2" x14ac:dyDescent="0.35">
      <c r="A215" s="29" t="s">
        <v>799</v>
      </c>
      <c r="B215" s="30">
        <v>660</v>
      </c>
    </row>
    <row r="216" spans="1:2" x14ac:dyDescent="0.35">
      <c r="A216" s="29" t="s">
        <v>152</v>
      </c>
      <c r="B216" s="30">
        <v>6655</v>
      </c>
    </row>
    <row r="217" spans="1:2" x14ac:dyDescent="0.35">
      <c r="A217" s="29" t="s">
        <v>139</v>
      </c>
      <c r="B217" s="30">
        <v>440</v>
      </c>
    </row>
    <row r="218" spans="1:2" x14ac:dyDescent="0.35">
      <c r="A218" s="29" t="s">
        <v>852</v>
      </c>
      <c r="B218" s="30">
        <v>4524.8</v>
      </c>
    </row>
    <row r="219" spans="1:2" x14ac:dyDescent="0.35">
      <c r="A219" s="29" t="s">
        <v>447</v>
      </c>
      <c r="B219" s="30">
        <v>6000</v>
      </c>
    </row>
    <row r="220" spans="1:2" x14ac:dyDescent="0.35">
      <c r="A220" s="29" t="s">
        <v>765</v>
      </c>
      <c r="B220" s="30">
        <v>65.260000000000005</v>
      </c>
    </row>
    <row r="221" spans="1:2" x14ac:dyDescent="0.35">
      <c r="A221" s="29" t="s">
        <v>703</v>
      </c>
      <c r="B221" s="30">
        <v>487.35</v>
      </c>
    </row>
    <row r="222" spans="1:2" x14ac:dyDescent="0.35">
      <c r="A222" s="29" t="s">
        <v>453</v>
      </c>
      <c r="B222" s="30">
        <v>450</v>
      </c>
    </row>
    <row r="223" spans="1:2" x14ac:dyDescent="0.35">
      <c r="A223" s="29" t="s">
        <v>446</v>
      </c>
      <c r="B223" s="30">
        <v>3773.26</v>
      </c>
    </row>
    <row r="224" spans="1:2" x14ac:dyDescent="0.35">
      <c r="A224" s="29" t="s">
        <v>338</v>
      </c>
      <c r="B224" s="30">
        <v>19150</v>
      </c>
    </row>
    <row r="225" spans="1:2" x14ac:dyDescent="0.35">
      <c r="A225" s="29" t="s">
        <v>381</v>
      </c>
      <c r="B225" s="30">
        <v>13467.060000000001</v>
      </c>
    </row>
    <row r="226" spans="1:2" x14ac:dyDescent="0.35">
      <c r="A226" s="29" t="s">
        <v>774</v>
      </c>
      <c r="B226" s="30">
        <v>658.24</v>
      </c>
    </row>
    <row r="227" spans="1:2" x14ac:dyDescent="0.35">
      <c r="A227" s="29" t="s">
        <v>256</v>
      </c>
      <c r="B227" s="30">
        <v>6353.44</v>
      </c>
    </row>
    <row r="228" spans="1:2" x14ac:dyDescent="0.35">
      <c r="A228" s="29" t="s">
        <v>919</v>
      </c>
      <c r="B228" s="30">
        <v>317.14</v>
      </c>
    </row>
    <row r="229" spans="1:2" x14ac:dyDescent="0.35">
      <c r="A229" s="29" t="s">
        <v>100</v>
      </c>
      <c r="B229" s="30">
        <v>2400</v>
      </c>
    </row>
    <row r="230" spans="1:2" x14ac:dyDescent="0.35">
      <c r="A230" s="29" t="s">
        <v>782</v>
      </c>
      <c r="B230" s="30">
        <v>111.32</v>
      </c>
    </row>
    <row r="231" spans="1:2" x14ac:dyDescent="0.35">
      <c r="A231" s="29" t="s">
        <v>478</v>
      </c>
      <c r="B231" s="30">
        <v>1000</v>
      </c>
    </row>
    <row r="232" spans="1:2" x14ac:dyDescent="0.35">
      <c r="A232" s="29" t="s">
        <v>769</v>
      </c>
      <c r="B232" s="30">
        <v>440</v>
      </c>
    </row>
    <row r="233" spans="1:2" x14ac:dyDescent="0.35">
      <c r="A233" s="29" t="s">
        <v>298</v>
      </c>
      <c r="B233" s="30">
        <v>4461.88</v>
      </c>
    </row>
    <row r="234" spans="1:2" x14ac:dyDescent="0.35">
      <c r="A234" s="29" t="s">
        <v>200</v>
      </c>
      <c r="B234" s="30">
        <v>3000</v>
      </c>
    </row>
    <row r="235" spans="1:2" x14ac:dyDescent="0.35">
      <c r="A235" s="29" t="s">
        <v>823</v>
      </c>
      <c r="B235" s="30">
        <v>196.72</v>
      </c>
    </row>
    <row r="236" spans="1:2" x14ac:dyDescent="0.35">
      <c r="A236" s="29" t="s">
        <v>321</v>
      </c>
      <c r="B236" s="30">
        <v>5445</v>
      </c>
    </row>
    <row r="237" spans="1:2" x14ac:dyDescent="0.35">
      <c r="A237" s="29" t="s">
        <v>242</v>
      </c>
      <c r="B237" s="30">
        <v>2180.9</v>
      </c>
    </row>
    <row r="238" spans="1:2" x14ac:dyDescent="0.35">
      <c r="A238" s="29" t="s">
        <v>699</v>
      </c>
      <c r="B238" s="30">
        <v>1267</v>
      </c>
    </row>
    <row r="239" spans="1:2" x14ac:dyDescent="0.35">
      <c r="A239" s="29" t="s">
        <v>867</v>
      </c>
      <c r="B239" s="30">
        <v>4040.19</v>
      </c>
    </row>
    <row r="240" spans="1:2" x14ac:dyDescent="0.35">
      <c r="A240" s="29" t="s">
        <v>137</v>
      </c>
      <c r="B240" s="30">
        <v>1320</v>
      </c>
    </row>
    <row r="241" spans="1:2" x14ac:dyDescent="0.35">
      <c r="A241" s="29" t="s">
        <v>822</v>
      </c>
      <c r="B241" s="30">
        <v>1270.5</v>
      </c>
    </row>
    <row r="242" spans="1:2" x14ac:dyDescent="0.35">
      <c r="A242" s="29" t="s">
        <v>861</v>
      </c>
      <c r="B242" s="30">
        <v>440</v>
      </c>
    </row>
    <row r="243" spans="1:2" x14ac:dyDescent="0.35">
      <c r="A243" s="29" t="s">
        <v>138</v>
      </c>
      <c r="B243" s="30">
        <v>5264.38</v>
      </c>
    </row>
    <row r="244" spans="1:2" x14ac:dyDescent="0.35">
      <c r="A244" s="29" t="s">
        <v>913</v>
      </c>
      <c r="B244" s="30">
        <v>7822.64</v>
      </c>
    </row>
    <row r="245" spans="1:2" x14ac:dyDescent="0.35">
      <c r="A245" s="29" t="s">
        <v>713</v>
      </c>
      <c r="B245" s="30">
        <v>1452</v>
      </c>
    </row>
    <row r="246" spans="1:2" x14ac:dyDescent="0.35">
      <c r="A246" s="29" t="s">
        <v>420</v>
      </c>
      <c r="B246" s="30">
        <v>97.19</v>
      </c>
    </row>
    <row r="247" spans="1:2" x14ac:dyDescent="0.35">
      <c r="A247" s="29" t="s">
        <v>187</v>
      </c>
      <c r="B247" s="30">
        <v>5000</v>
      </c>
    </row>
    <row r="248" spans="1:2" x14ac:dyDescent="0.35">
      <c r="A248" s="29" t="s">
        <v>172</v>
      </c>
      <c r="B248" s="30">
        <v>1790.8</v>
      </c>
    </row>
    <row r="249" spans="1:2" x14ac:dyDescent="0.35">
      <c r="A249" s="29" t="s">
        <v>706</v>
      </c>
      <c r="B249" s="30">
        <v>440</v>
      </c>
    </row>
    <row r="250" spans="1:2" x14ac:dyDescent="0.35">
      <c r="A250" s="29" t="s">
        <v>691</v>
      </c>
      <c r="B250" s="30">
        <v>3500</v>
      </c>
    </row>
    <row r="251" spans="1:2" x14ac:dyDescent="0.35">
      <c r="A251" s="29" t="s">
        <v>386</v>
      </c>
      <c r="B251" s="30">
        <v>7200</v>
      </c>
    </row>
    <row r="252" spans="1:2" x14ac:dyDescent="0.35">
      <c r="A252" s="29" t="s">
        <v>696</v>
      </c>
      <c r="B252" s="30">
        <v>22249.040000000001</v>
      </c>
    </row>
    <row r="253" spans="1:2" x14ac:dyDescent="0.35">
      <c r="A253" s="29" t="s">
        <v>795</v>
      </c>
      <c r="B253" s="30">
        <v>26540.14</v>
      </c>
    </row>
    <row r="254" spans="1:2" x14ac:dyDescent="0.35">
      <c r="A254" s="29" t="s">
        <v>105</v>
      </c>
      <c r="B254" s="30">
        <v>2631.75</v>
      </c>
    </row>
    <row r="255" spans="1:2" x14ac:dyDescent="0.35">
      <c r="A255" s="29" t="s">
        <v>400</v>
      </c>
      <c r="B255" s="30">
        <v>7500.12</v>
      </c>
    </row>
    <row r="256" spans="1:2" x14ac:dyDescent="0.35">
      <c r="A256" s="29" t="s">
        <v>318</v>
      </c>
      <c r="B256" s="30">
        <v>93.92</v>
      </c>
    </row>
    <row r="257" spans="1:2" x14ac:dyDescent="0.35">
      <c r="A257" s="29" t="s">
        <v>461</v>
      </c>
      <c r="B257" s="30">
        <v>259.25</v>
      </c>
    </row>
    <row r="258" spans="1:2" x14ac:dyDescent="0.35">
      <c r="A258" s="29" t="s">
        <v>876</v>
      </c>
      <c r="B258" s="30">
        <v>211.99</v>
      </c>
    </row>
    <row r="259" spans="1:2" x14ac:dyDescent="0.35">
      <c r="A259" s="29" t="s">
        <v>401</v>
      </c>
      <c r="B259" s="30">
        <v>2500</v>
      </c>
    </row>
    <row r="260" spans="1:2" x14ac:dyDescent="0.35">
      <c r="A260" s="29" t="s">
        <v>712</v>
      </c>
      <c r="B260" s="30">
        <v>484</v>
      </c>
    </row>
    <row r="261" spans="1:2" x14ac:dyDescent="0.35">
      <c r="A261" s="29" t="s">
        <v>433</v>
      </c>
      <c r="B261" s="30">
        <v>5018.1499999999996</v>
      </c>
    </row>
    <row r="262" spans="1:2" x14ac:dyDescent="0.35">
      <c r="A262" s="29" t="s">
        <v>873</v>
      </c>
      <c r="B262" s="30">
        <v>6050</v>
      </c>
    </row>
    <row r="263" spans="1:2" x14ac:dyDescent="0.35">
      <c r="A263" s="29" t="s">
        <v>424</v>
      </c>
      <c r="B263" s="30">
        <v>511.23</v>
      </c>
    </row>
    <row r="264" spans="1:2" x14ac:dyDescent="0.35">
      <c r="A264" s="29" t="s">
        <v>180</v>
      </c>
      <c r="B264" s="30">
        <v>481.52</v>
      </c>
    </row>
    <row r="265" spans="1:2" x14ac:dyDescent="0.35">
      <c r="A265" s="29" t="s">
        <v>198</v>
      </c>
      <c r="B265" s="30">
        <v>7800</v>
      </c>
    </row>
    <row r="266" spans="1:2" x14ac:dyDescent="0.35">
      <c r="A266" s="29" t="s">
        <v>889</v>
      </c>
      <c r="B266" s="30">
        <v>1309.19</v>
      </c>
    </row>
    <row r="267" spans="1:2" x14ac:dyDescent="0.35">
      <c r="A267" s="29" t="s">
        <v>460</v>
      </c>
      <c r="B267" s="30">
        <v>435.6</v>
      </c>
    </row>
    <row r="268" spans="1:2" x14ac:dyDescent="0.35">
      <c r="A268" s="29" t="s">
        <v>437</v>
      </c>
      <c r="B268" s="30">
        <v>580.79999999999995</v>
      </c>
    </row>
    <row r="269" spans="1:2" x14ac:dyDescent="0.35">
      <c r="A269" s="29" t="s">
        <v>145</v>
      </c>
      <c r="B269" s="30">
        <v>1610</v>
      </c>
    </row>
    <row r="270" spans="1:2" x14ac:dyDescent="0.35">
      <c r="A270" s="29" t="s">
        <v>382</v>
      </c>
      <c r="B270" s="30">
        <v>1077.76</v>
      </c>
    </row>
    <row r="271" spans="1:2" x14ac:dyDescent="0.35">
      <c r="A271" s="29" t="s">
        <v>155</v>
      </c>
      <c r="B271" s="30">
        <v>10040.459999999999</v>
      </c>
    </row>
    <row r="272" spans="1:2" x14ac:dyDescent="0.35">
      <c r="A272" s="29" t="s">
        <v>150</v>
      </c>
      <c r="B272" s="30">
        <v>1760.7</v>
      </c>
    </row>
    <row r="273" spans="1:2" x14ac:dyDescent="0.35">
      <c r="A273" s="29" t="s">
        <v>240</v>
      </c>
      <c r="B273" s="30">
        <v>19937.38</v>
      </c>
    </row>
    <row r="274" spans="1:2" x14ac:dyDescent="0.35">
      <c r="A274" s="29" t="s">
        <v>379</v>
      </c>
      <c r="B274" s="30">
        <v>2841.3500000000004</v>
      </c>
    </row>
    <row r="275" spans="1:2" x14ac:dyDescent="0.35">
      <c r="A275" s="29" t="s">
        <v>162</v>
      </c>
      <c r="B275" s="30">
        <v>25746</v>
      </c>
    </row>
    <row r="276" spans="1:2" x14ac:dyDescent="0.35">
      <c r="A276" s="29" t="s">
        <v>123</v>
      </c>
      <c r="B276" s="30">
        <v>6132.39</v>
      </c>
    </row>
    <row r="277" spans="1:2" x14ac:dyDescent="0.35">
      <c r="A277" s="29" t="s">
        <v>279</v>
      </c>
      <c r="B277" s="30">
        <v>177.87</v>
      </c>
    </row>
    <row r="278" spans="1:2" x14ac:dyDescent="0.35">
      <c r="A278" s="29" t="s">
        <v>246</v>
      </c>
      <c r="B278" s="30">
        <v>11777.7</v>
      </c>
    </row>
    <row r="279" spans="1:2" x14ac:dyDescent="0.35">
      <c r="A279" s="29" t="s">
        <v>163</v>
      </c>
      <c r="B279" s="30">
        <v>500</v>
      </c>
    </row>
    <row r="280" spans="1:2" x14ac:dyDescent="0.35">
      <c r="A280" s="29" t="s">
        <v>121</v>
      </c>
      <c r="B280" s="30">
        <v>13984.25</v>
      </c>
    </row>
    <row r="281" spans="1:2" x14ac:dyDescent="0.35">
      <c r="A281" s="29" t="s">
        <v>910</v>
      </c>
      <c r="B281" s="30">
        <v>7410.92</v>
      </c>
    </row>
    <row r="282" spans="1:2" x14ac:dyDescent="0.35">
      <c r="A282" s="29" t="s">
        <v>476</v>
      </c>
      <c r="B282" s="30">
        <v>720.1</v>
      </c>
    </row>
    <row r="283" spans="1:2" x14ac:dyDescent="0.35">
      <c r="A283" s="29" t="s">
        <v>320</v>
      </c>
      <c r="B283" s="30">
        <v>3182.25</v>
      </c>
    </row>
    <row r="284" spans="1:2" x14ac:dyDescent="0.35">
      <c r="A284" s="29" t="s">
        <v>188</v>
      </c>
      <c r="B284" s="30">
        <v>15380.15</v>
      </c>
    </row>
    <row r="285" spans="1:2" x14ac:dyDescent="0.35">
      <c r="A285" s="29" t="s">
        <v>193</v>
      </c>
      <c r="B285" s="30">
        <v>3198</v>
      </c>
    </row>
    <row r="286" spans="1:2" x14ac:dyDescent="0.35">
      <c r="A286" s="29" t="s">
        <v>905</v>
      </c>
      <c r="B286" s="30">
        <v>6534</v>
      </c>
    </row>
    <row r="287" spans="1:2" x14ac:dyDescent="0.35">
      <c r="A287" s="29" t="s">
        <v>99</v>
      </c>
      <c r="B287" s="30">
        <v>192.94</v>
      </c>
    </row>
    <row r="288" spans="1:2" x14ac:dyDescent="0.35">
      <c r="A288" s="29" t="s">
        <v>688</v>
      </c>
      <c r="B288" s="30">
        <v>1973.75</v>
      </c>
    </row>
    <row r="289" spans="1:2" x14ac:dyDescent="0.35">
      <c r="A289" s="29" t="s">
        <v>725</v>
      </c>
      <c r="B289" s="30">
        <v>1452</v>
      </c>
    </row>
    <row r="290" spans="1:2" x14ac:dyDescent="0.35">
      <c r="A290" s="29" t="s">
        <v>816</v>
      </c>
      <c r="B290" s="30">
        <v>3000</v>
      </c>
    </row>
    <row r="291" spans="1:2" x14ac:dyDescent="0.35">
      <c r="A291" s="29" t="s">
        <v>753</v>
      </c>
      <c r="B291" s="30">
        <v>6704.61</v>
      </c>
    </row>
    <row r="292" spans="1:2" x14ac:dyDescent="0.35">
      <c r="A292" s="29" t="s">
        <v>406</v>
      </c>
      <c r="B292" s="30">
        <v>1354.82</v>
      </c>
    </row>
    <row r="293" spans="1:2" x14ac:dyDescent="0.35">
      <c r="A293" s="29" t="s">
        <v>415</v>
      </c>
      <c r="B293" s="30">
        <v>10000</v>
      </c>
    </row>
    <row r="294" spans="1:2" x14ac:dyDescent="0.35">
      <c r="A294" s="29" t="s">
        <v>147</v>
      </c>
      <c r="B294" s="30">
        <v>17674.080000000002</v>
      </c>
    </row>
    <row r="295" spans="1:2" x14ac:dyDescent="0.35">
      <c r="A295" s="29" t="s">
        <v>328</v>
      </c>
      <c r="B295" s="30">
        <v>3286.94</v>
      </c>
    </row>
    <row r="296" spans="1:2" x14ac:dyDescent="0.35">
      <c r="A296" s="29" t="s">
        <v>817</v>
      </c>
      <c r="B296" s="30">
        <v>18815.5</v>
      </c>
    </row>
    <row r="297" spans="1:2" x14ac:dyDescent="0.35">
      <c r="A297" s="29" t="s">
        <v>777</v>
      </c>
      <c r="B297" s="30">
        <v>861.29</v>
      </c>
    </row>
    <row r="298" spans="1:2" x14ac:dyDescent="0.35">
      <c r="A298" s="29" t="s">
        <v>189</v>
      </c>
      <c r="B298" s="30">
        <v>6000</v>
      </c>
    </row>
    <row r="299" spans="1:2" x14ac:dyDescent="0.35">
      <c r="A299" s="29" t="s">
        <v>742</v>
      </c>
      <c r="B299" s="30">
        <v>952.57</v>
      </c>
    </row>
    <row r="300" spans="1:2" x14ac:dyDescent="0.35">
      <c r="A300" s="29" t="s">
        <v>854</v>
      </c>
      <c r="B300" s="30">
        <v>113.62</v>
      </c>
    </row>
    <row r="301" spans="1:2" x14ac:dyDescent="0.35">
      <c r="A301" s="29" t="s">
        <v>906</v>
      </c>
      <c r="B301" s="30">
        <v>3005.64</v>
      </c>
    </row>
    <row r="302" spans="1:2" x14ac:dyDescent="0.35">
      <c r="A302" s="29" t="s">
        <v>857</v>
      </c>
      <c r="B302" s="30">
        <v>484</v>
      </c>
    </row>
    <row r="303" spans="1:2" x14ac:dyDescent="0.35">
      <c r="A303" s="29" t="s">
        <v>432</v>
      </c>
      <c r="B303" s="30">
        <v>1288.24</v>
      </c>
    </row>
    <row r="304" spans="1:2" x14ac:dyDescent="0.35">
      <c r="A304" s="29" t="s">
        <v>115</v>
      </c>
      <c r="B304" s="30">
        <v>14737.8</v>
      </c>
    </row>
    <row r="305" spans="1:2" x14ac:dyDescent="0.35">
      <c r="A305" s="29" t="s">
        <v>124</v>
      </c>
      <c r="B305" s="30">
        <v>37232.76</v>
      </c>
    </row>
    <row r="306" spans="1:2" x14ac:dyDescent="0.35">
      <c r="A306" s="29" t="s">
        <v>847</v>
      </c>
      <c r="B306" s="30">
        <v>1152.46</v>
      </c>
    </row>
    <row r="307" spans="1:2" x14ac:dyDescent="0.35">
      <c r="A307" s="29" t="s">
        <v>249</v>
      </c>
      <c r="B307" s="30">
        <v>157.30000000000001</v>
      </c>
    </row>
    <row r="308" spans="1:2" x14ac:dyDescent="0.35">
      <c r="A308" s="29" t="s">
        <v>299</v>
      </c>
      <c r="B308" s="30">
        <v>13726.24</v>
      </c>
    </row>
    <row r="309" spans="1:2" x14ac:dyDescent="0.35">
      <c r="A309" s="29" t="s">
        <v>161</v>
      </c>
      <c r="B309" s="30">
        <v>2468.9699999999998</v>
      </c>
    </row>
    <row r="310" spans="1:2" x14ac:dyDescent="0.35">
      <c r="A310" s="29" t="s">
        <v>119</v>
      </c>
      <c r="B310" s="30">
        <v>2308.6800000000003</v>
      </c>
    </row>
    <row r="311" spans="1:2" x14ac:dyDescent="0.35">
      <c r="A311" s="29" t="s">
        <v>711</v>
      </c>
      <c r="B311" s="30">
        <v>2772.25</v>
      </c>
    </row>
    <row r="312" spans="1:2" x14ac:dyDescent="0.35">
      <c r="A312" s="29" t="s">
        <v>201</v>
      </c>
      <c r="B312" s="30">
        <v>3200</v>
      </c>
    </row>
    <row r="313" spans="1:2" x14ac:dyDescent="0.35">
      <c r="A313" s="29" t="s">
        <v>376</v>
      </c>
      <c r="B313" s="30">
        <v>1742.4</v>
      </c>
    </row>
    <row r="314" spans="1:2" x14ac:dyDescent="0.35">
      <c r="A314" s="29" t="s">
        <v>895</v>
      </c>
      <c r="B314" s="30">
        <v>242</v>
      </c>
    </row>
    <row r="315" spans="1:2" x14ac:dyDescent="0.35">
      <c r="A315" s="29" t="s">
        <v>197</v>
      </c>
      <c r="B315" s="30">
        <v>4000</v>
      </c>
    </row>
    <row r="316" spans="1:2" x14ac:dyDescent="0.35">
      <c r="A316" s="29" t="s">
        <v>762</v>
      </c>
      <c r="B316" s="30">
        <v>26615.16</v>
      </c>
    </row>
    <row r="317" spans="1:2" x14ac:dyDescent="0.35">
      <c r="A317" s="29" t="s">
        <v>736</v>
      </c>
      <c r="B317" s="30">
        <v>8630</v>
      </c>
    </row>
    <row r="318" spans="1:2" x14ac:dyDescent="0.35">
      <c r="A318" s="29" t="s">
        <v>378</v>
      </c>
      <c r="B318" s="30">
        <v>79.739999999999995</v>
      </c>
    </row>
    <row r="319" spans="1:2" x14ac:dyDescent="0.35">
      <c r="A319" s="29" t="s">
        <v>846</v>
      </c>
      <c r="B319" s="30">
        <v>13939.2</v>
      </c>
    </row>
    <row r="320" spans="1:2" x14ac:dyDescent="0.35">
      <c r="A320" s="29" t="s">
        <v>679</v>
      </c>
      <c r="B320" s="30">
        <v>3628.1400000000003</v>
      </c>
    </row>
    <row r="321" spans="1:2" x14ac:dyDescent="0.35">
      <c r="A321" s="29" t="s">
        <v>773</v>
      </c>
      <c r="B321" s="30">
        <v>1436.92</v>
      </c>
    </row>
    <row r="322" spans="1:2" x14ac:dyDescent="0.35">
      <c r="A322" s="29" t="s">
        <v>771</v>
      </c>
      <c r="B322" s="30">
        <v>2806.84</v>
      </c>
    </row>
    <row r="323" spans="1:2" x14ac:dyDescent="0.35">
      <c r="A323" s="29" t="s">
        <v>717</v>
      </c>
      <c r="B323" s="30">
        <v>676.36</v>
      </c>
    </row>
    <row r="324" spans="1:2" x14ac:dyDescent="0.35">
      <c r="A324" s="29" t="s">
        <v>392</v>
      </c>
      <c r="B324" s="30">
        <v>5179.7999999999984</v>
      </c>
    </row>
    <row r="325" spans="1:2" x14ac:dyDescent="0.35">
      <c r="A325" s="29" t="s">
        <v>887</v>
      </c>
      <c r="B325" s="30">
        <v>16214</v>
      </c>
    </row>
    <row r="326" spans="1:2" x14ac:dyDescent="0.35">
      <c r="A326" s="29" t="s">
        <v>730</v>
      </c>
      <c r="B326" s="30">
        <v>267.73</v>
      </c>
    </row>
    <row r="327" spans="1:2" x14ac:dyDescent="0.35">
      <c r="A327" s="29" t="s">
        <v>693</v>
      </c>
      <c r="B327" s="30">
        <v>2007.15</v>
      </c>
    </row>
    <row r="328" spans="1:2" x14ac:dyDescent="0.35">
      <c r="A328" s="29" t="s">
        <v>748</v>
      </c>
      <c r="B328" s="30">
        <v>2500</v>
      </c>
    </row>
    <row r="329" spans="1:2" x14ac:dyDescent="0.35">
      <c r="A329" s="29" t="s">
        <v>484</v>
      </c>
      <c r="B329" s="30">
        <v>1800</v>
      </c>
    </row>
    <row r="330" spans="1:2" x14ac:dyDescent="0.35">
      <c r="A330" s="29" t="s">
        <v>833</v>
      </c>
      <c r="B330" s="30">
        <v>592.9</v>
      </c>
    </row>
    <row r="331" spans="1:2" x14ac:dyDescent="0.35">
      <c r="A331" s="29" t="s">
        <v>422</v>
      </c>
      <c r="B331" s="30">
        <v>968</v>
      </c>
    </row>
    <row r="332" spans="1:2" x14ac:dyDescent="0.35">
      <c r="A332" s="29" t="s">
        <v>465</v>
      </c>
      <c r="B332" s="30">
        <v>6655</v>
      </c>
    </row>
    <row r="333" spans="1:2" x14ac:dyDescent="0.35">
      <c r="A333" s="29" t="s">
        <v>442</v>
      </c>
      <c r="B333" s="30">
        <v>9127.7000000000007</v>
      </c>
    </row>
    <row r="334" spans="1:2" x14ac:dyDescent="0.35">
      <c r="A334" s="29" t="s">
        <v>369</v>
      </c>
      <c r="B334" s="30">
        <v>1051.8399999999999</v>
      </c>
    </row>
    <row r="335" spans="1:2" x14ac:dyDescent="0.35">
      <c r="A335" s="29" t="s">
        <v>803</v>
      </c>
      <c r="B335" s="30">
        <v>4320</v>
      </c>
    </row>
    <row r="336" spans="1:2" x14ac:dyDescent="0.35">
      <c r="A336" s="29" t="s">
        <v>1102</v>
      </c>
      <c r="B336" s="30">
        <v>614.5</v>
      </c>
    </row>
    <row r="337" spans="1:2" x14ac:dyDescent="0.35">
      <c r="A337" s="29" t="s">
        <v>1801</v>
      </c>
      <c r="B337" s="30">
        <v>1403.6</v>
      </c>
    </row>
    <row r="338" spans="1:2" x14ac:dyDescent="0.35">
      <c r="A338" s="29" t="s">
        <v>2282</v>
      </c>
      <c r="B338" s="30">
        <v>198.2</v>
      </c>
    </row>
    <row r="339" spans="1:2" x14ac:dyDescent="0.35">
      <c r="A339" s="29" t="s">
        <v>2628</v>
      </c>
      <c r="B339" s="30">
        <v>184.36</v>
      </c>
    </row>
    <row r="340" spans="1:2" x14ac:dyDescent="0.35">
      <c r="A340" s="29" t="s">
        <v>1926</v>
      </c>
      <c r="B340" s="30">
        <v>2238.5</v>
      </c>
    </row>
    <row r="341" spans="1:2" x14ac:dyDescent="0.35">
      <c r="A341" s="29" t="s">
        <v>2099</v>
      </c>
      <c r="B341" s="30">
        <v>4815.8</v>
      </c>
    </row>
    <row r="342" spans="1:2" x14ac:dyDescent="0.35">
      <c r="A342" s="29" t="s">
        <v>2181</v>
      </c>
      <c r="B342" s="30">
        <v>3392</v>
      </c>
    </row>
    <row r="343" spans="1:2" x14ac:dyDescent="0.35">
      <c r="A343" s="29" t="s">
        <v>2777</v>
      </c>
      <c r="B343" s="30">
        <v>2783</v>
      </c>
    </row>
    <row r="344" spans="1:2" x14ac:dyDescent="0.35">
      <c r="A344" s="29" t="s">
        <v>3064</v>
      </c>
      <c r="B344" s="30">
        <v>11618.560000000001</v>
      </c>
    </row>
    <row r="345" spans="1:2" x14ac:dyDescent="0.35">
      <c r="A345" s="29" t="s">
        <v>1664</v>
      </c>
      <c r="B345" s="30">
        <v>2100</v>
      </c>
    </row>
    <row r="346" spans="1:2" x14ac:dyDescent="0.35">
      <c r="A346" s="29" t="s">
        <v>1671</v>
      </c>
      <c r="B346" s="30">
        <v>400</v>
      </c>
    </row>
    <row r="347" spans="1:2" x14ac:dyDescent="0.35">
      <c r="A347" s="29" t="s">
        <v>1702</v>
      </c>
      <c r="B347" s="30">
        <v>800</v>
      </c>
    </row>
    <row r="348" spans="1:2" x14ac:dyDescent="0.35">
      <c r="A348" s="29" t="s">
        <v>1707</v>
      </c>
      <c r="B348" s="30">
        <v>1452</v>
      </c>
    </row>
    <row r="349" spans="1:2" x14ac:dyDescent="0.35">
      <c r="A349" s="29" t="s">
        <v>1714</v>
      </c>
      <c r="B349" s="30">
        <v>1936</v>
      </c>
    </row>
    <row r="350" spans="1:2" x14ac:dyDescent="0.35">
      <c r="A350" s="29" t="s">
        <v>2604</v>
      </c>
      <c r="B350" s="30">
        <v>880</v>
      </c>
    </row>
    <row r="351" spans="1:2" x14ac:dyDescent="0.35">
      <c r="A351" s="29" t="s">
        <v>2791</v>
      </c>
      <c r="B351" s="30">
        <v>484</v>
      </c>
    </row>
    <row r="352" spans="1:2" x14ac:dyDescent="0.35">
      <c r="A352" s="29" t="s">
        <v>2807</v>
      </c>
      <c r="B352" s="30">
        <v>7199.5</v>
      </c>
    </row>
    <row r="353" spans="1:2" x14ac:dyDescent="0.35">
      <c r="A353" s="29" t="s">
        <v>2814</v>
      </c>
      <c r="B353" s="30">
        <v>400</v>
      </c>
    </row>
    <row r="354" spans="1:2" x14ac:dyDescent="0.35">
      <c r="A354" s="29" t="s">
        <v>2827</v>
      </c>
      <c r="B354" s="30">
        <v>350.9</v>
      </c>
    </row>
    <row r="355" spans="1:2" x14ac:dyDescent="0.35">
      <c r="A355" s="29" t="s">
        <v>2834</v>
      </c>
      <c r="B355" s="30">
        <v>400</v>
      </c>
    </row>
    <row r="356" spans="1:2" x14ac:dyDescent="0.35">
      <c r="A356" s="29" t="s">
        <v>3061</v>
      </c>
      <c r="B356" s="30">
        <v>600</v>
      </c>
    </row>
    <row r="357" spans="1:2" x14ac:dyDescent="0.35">
      <c r="A357" s="29" t="s">
        <v>1167</v>
      </c>
      <c r="B357" s="30">
        <v>1311.71</v>
      </c>
    </row>
    <row r="358" spans="1:2" x14ac:dyDescent="0.35">
      <c r="A358" s="29" t="s">
        <v>1303</v>
      </c>
      <c r="B358" s="30">
        <v>13940</v>
      </c>
    </row>
    <row r="359" spans="1:2" x14ac:dyDescent="0.35">
      <c r="A359" s="29" t="s">
        <v>1556</v>
      </c>
      <c r="B359" s="30">
        <v>484</v>
      </c>
    </row>
    <row r="360" spans="1:2" x14ac:dyDescent="0.35">
      <c r="A360" s="29" t="s">
        <v>1815</v>
      </c>
      <c r="B360" s="30">
        <v>7240.64</v>
      </c>
    </row>
    <row r="361" spans="1:2" x14ac:dyDescent="0.35">
      <c r="A361" s="29" t="s">
        <v>1872</v>
      </c>
      <c r="B361" s="30">
        <v>3327.5</v>
      </c>
    </row>
    <row r="362" spans="1:2" x14ac:dyDescent="0.35">
      <c r="A362" s="29" t="s">
        <v>1955</v>
      </c>
      <c r="B362" s="30">
        <v>707.85</v>
      </c>
    </row>
    <row r="363" spans="1:2" x14ac:dyDescent="0.35">
      <c r="A363" s="29" t="s">
        <v>2735</v>
      </c>
      <c r="B363" s="30">
        <v>14834.02</v>
      </c>
    </row>
    <row r="364" spans="1:2" x14ac:dyDescent="0.35">
      <c r="A364" s="29" t="s">
        <v>2946</v>
      </c>
      <c r="B364" s="30">
        <v>11035.2</v>
      </c>
    </row>
    <row r="365" spans="1:2" x14ac:dyDescent="0.35">
      <c r="A365" s="29" t="s">
        <v>2972</v>
      </c>
      <c r="B365" s="30">
        <v>2000</v>
      </c>
    </row>
    <row r="366" spans="1:2" x14ac:dyDescent="0.35">
      <c r="A366" s="29" t="s">
        <v>2315</v>
      </c>
      <c r="B366" s="30">
        <v>735</v>
      </c>
    </row>
    <row r="367" spans="1:2" x14ac:dyDescent="0.35">
      <c r="A367" s="29" t="s">
        <v>1984</v>
      </c>
      <c r="B367" s="30">
        <v>909.32</v>
      </c>
    </row>
    <row r="368" spans="1:2" x14ac:dyDescent="0.35">
      <c r="A368" s="29" t="s">
        <v>2536</v>
      </c>
      <c r="B368" s="30">
        <v>11308.6</v>
      </c>
    </row>
    <row r="369" spans="1:2" x14ac:dyDescent="0.35">
      <c r="A369" s="29" t="s">
        <v>2992</v>
      </c>
      <c r="B369" s="30">
        <v>6050</v>
      </c>
    </row>
    <row r="370" spans="1:2" x14ac:dyDescent="0.35">
      <c r="A370" s="29" t="s">
        <v>3075</v>
      </c>
      <c r="B370" s="30">
        <v>3436.4</v>
      </c>
    </row>
    <row r="371" spans="1:2" x14ac:dyDescent="0.35">
      <c r="A371" s="29" t="s">
        <v>3084</v>
      </c>
      <c r="B371" s="30">
        <v>3085.5</v>
      </c>
    </row>
    <row r="372" spans="1:2" x14ac:dyDescent="0.35">
      <c r="A372" s="29" t="s">
        <v>3093</v>
      </c>
      <c r="B372" s="30">
        <v>6050</v>
      </c>
    </row>
    <row r="373" spans="1:2" x14ac:dyDescent="0.35">
      <c r="A373" s="29" t="s">
        <v>1277</v>
      </c>
      <c r="B373" s="30">
        <v>9758.57</v>
      </c>
    </row>
    <row r="374" spans="1:2" x14ac:dyDescent="0.35">
      <c r="A374" s="29" t="s">
        <v>1293</v>
      </c>
      <c r="B374" s="30">
        <v>23614.440000000002</v>
      </c>
    </row>
    <row r="375" spans="1:2" x14ac:dyDescent="0.35">
      <c r="A375" s="29" t="s">
        <v>1692</v>
      </c>
      <c r="B375" s="30">
        <v>600</v>
      </c>
    </row>
    <row r="376" spans="1:2" x14ac:dyDescent="0.35">
      <c r="A376" s="29" t="s">
        <v>1748</v>
      </c>
      <c r="B376" s="30">
        <v>3509</v>
      </c>
    </row>
    <row r="377" spans="1:2" x14ac:dyDescent="0.35">
      <c r="A377" s="29" t="s">
        <v>1831</v>
      </c>
      <c r="B377" s="30">
        <v>577.9</v>
      </c>
    </row>
    <row r="378" spans="1:2" x14ac:dyDescent="0.35">
      <c r="A378" s="29" t="s">
        <v>1997</v>
      </c>
      <c r="B378" s="30">
        <v>196</v>
      </c>
    </row>
    <row r="379" spans="1:2" x14ac:dyDescent="0.35">
      <c r="A379" s="29" t="s">
        <v>2002</v>
      </c>
      <c r="B379" s="30">
        <v>499.14</v>
      </c>
    </row>
    <row r="380" spans="1:2" x14ac:dyDescent="0.35">
      <c r="A380" s="29" t="s">
        <v>2008</v>
      </c>
      <c r="B380" s="30">
        <v>5788.63</v>
      </c>
    </row>
    <row r="381" spans="1:2" x14ac:dyDescent="0.35">
      <c r="A381" s="29" t="s">
        <v>2015</v>
      </c>
      <c r="B381" s="30">
        <v>4201.2700000000004</v>
      </c>
    </row>
    <row r="382" spans="1:2" x14ac:dyDescent="0.35">
      <c r="A382" s="29" t="s">
        <v>2080</v>
      </c>
      <c r="B382" s="30">
        <v>2977</v>
      </c>
    </row>
    <row r="383" spans="1:2" x14ac:dyDescent="0.35">
      <c r="A383" s="29" t="s">
        <v>2297</v>
      </c>
      <c r="B383" s="30">
        <v>1990</v>
      </c>
    </row>
    <row r="384" spans="1:2" x14ac:dyDescent="0.35">
      <c r="A384" s="29" t="s">
        <v>2620</v>
      </c>
      <c r="B384" s="30">
        <v>92</v>
      </c>
    </row>
    <row r="385" spans="1:2" x14ac:dyDescent="0.35">
      <c r="A385" s="29" t="s">
        <v>2622</v>
      </c>
      <c r="B385" s="30">
        <v>356.95</v>
      </c>
    </row>
    <row r="386" spans="1:2" x14ac:dyDescent="0.35">
      <c r="A386" s="29" t="s">
        <v>2643</v>
      </c>
      <c r="B386" s="30">
        <v>3049.2</v>
      </c>
    </row>
    <row r="387" spans="1:2" x14ac:dyDescent="0.35">
      <c r="A387" s="29" t="s">
        <v>2668</v>
      </c>
      <c r="B387" s="30">
        <v>1200.01</v>
      </c>
    </row>
    <row r="388" spans="1:2" x14ac:dyDescent="0.35">
      <c r="A388" s="29" t="s">
        <v>2694</v>
      </c>
      <c r="B388" s="30">
        <v>0</v>
      </c>
    </row>
    <row r="389" spans="1:2" x14ac:dyDescent="0.35">
      <c r="A389" s="29" t="s">
        <v>2961</v>
      </c>
      <c r="B389" s="30">
        <v>355.5</v>
      </c>
    </row>
    <row r="390" spans="1:2" x14ac:dyDescent="0.35">
      <c r="A390" s="29" t="s">
        <v>2978</v>
      </c>
      <c r="B390" s="30">
        <v>2332.11</v>
      </c>
    </row>
    <row r="391" spans="1:2" x14ac:dyDescent="0.35">
      <c r="A391" s="29" t="s">
        <v>3081</v>
      </c>
      <c r="B391" s="30">
        <v>7260</v>
      </c>
    </row>
    <row r="392" spans="1:2" x14ac:dyDescent="0.35">
      <c r="A392" s="29" t="s">
        <v>1134</v>
      </c>
      <c r="B392" s="30">
        <v>553.45000000000005</v>
      </c>
    </row>
    <row r="393" spans="1:2" x14ac:dyDescent="0.35">
      <c r="A393" s="29" t="s">
        <v>1236</v>
      </c>
      <c r="B393" s="30">
        <v>17995</v>
      </c>
    </row>
    <row r="394" spans="1:2" x14ac:dyDescent="0.35">
      <c r="A394" s="29" t="s">
        <v>2095</v>
      </c>
      <c r="B394" s="30">
        <v>2000</v>
      </c>
    </row>
    <row r="395" spans="1:2" x14ac:dyDescent="0.35">
      <c r="A395" s="29" t="s">
        <v>2289</v>
      </c>
      <c r="B395" s="30">
        <v>7169.25</v>
      </c>
    </row>
    <row r="396" spans="1:2" x14ac:dyDescent="0.35">
      <c r="A396" s="29" t="s">
        <v>2301</v>
      </c>
      <c r="B396" s="30">
        <v>7247.9</v>
      </c>
    </row>
    <row r="397" spans="1:2" x14ac:dyDescent="0.35">
      <c r="A397" s="29" t="s">
        <v>2435</v>
      </c>
      <c r="B397" s="30">
        <v>6303.19</v>
      </c>
    </row>
    <row r="398" spans="1:2" x14ac:dyDescent="0.35">
      <c r="A398" s="29" t="s">
        <v>2443</v>
      </c>
      <c r="B398" s="30">
        <v>2104.2199999999998</v>
      </c>
    </row>
    <row r="399" spans="1:2" x14ac:dyDescent="0.35">
      <c r="A399" s="29" t="s">
        <v>2496</v>
      </c>
      <c r="B399" s="30">
        <v>4660</v>
      </c>
    </row>
    <row r="400" spans="1:2" x14ac:dyDescent="0.35">
      <c r="A400" s="29" t="s">
        <v>2515</v>
      </c>
      <c r="B400" s="30">
        <v>2864</v>
      </c>
    </row>
    <row r="401" spans="1:2" x14ac:dyDescent="0.35">
      <c r="A401" s="29" t="s">
        <v>2696</v>
      </c>
      <c r="B401" s="30">
        <v>3495.38</v>
      </c>
    </row>
    <row r="402" spans="1:2" x14ac:dyDescent="0.35">
      <c r="A402" s="29" t="s">
        <v>2702</v>
      </c>
      <c r="B402" s="30">
        <v>2012.21</v>
      </c>
    </row>
    <row r="403" spans="1:2" x14ac:dyDescent="0.35">
      <c r="A403" s="29" t="s">
        <v>2730</v>
      </c>
      <c r="B403" s="30">
        <v>2339</v>
      </c>
    </row>
    <row r="404" spans="1:2" x14ac:dyDescent="0.35">
      <c r="A404" s="29" t="s">
        <v>930</v>
      </c>
      <c r="B404" s="30">
        <v>3267</v>
      </c>
    </row>
    <row r="405" spans="1:2" x14ac:dyDescent="0.35">
      <c r="A405" s="29" t="s">
        <v>1220</v>
      </c>
      <c r="B405" s="30">
        <v>4234.41</v>
      </c>
    </row>
    <row r="406" spans="1:2" x14ac:dyDescent="0.35">
      <c r="A406" s="29" t="s">
        <v>1245</v>
      </c>
      <c r="B406" s="30">
        <v>12300</v>
      </c>
    </row>
    <row r="407" spans="1:2" x14ac:dyDescent="0.35">
      <c r="A407" s="29" t="s">
        <v>1610</v>
      </c>
      <c r="B407" s="30">
        <v>638.20000000000005</v>
      </c>
    </row>
    <row r="408" spans="1:2" x14ac:dyDescent="0.35">
      <c r="A408" s="29" t="s">
        <v>2034</v>
      </c>
      <c r="B408" s="30">
        <v>2656.8999999999996</v>
      </c>
    </row>
    <row r="409" spans="1:2" x14ac:dyDescent="0.35">
      <c r="A409" s="29" t="s">
        <v>2189</v>
      </c>
      <c r="B409" s="30">
        <v>389.62</v>
      </c>
    </row>
    <row r="410" spans="1:2" x14ac:dyDescent="0.35">
      <c r="A410" s="29" t="s">
        <v>2239</v>
      </c>
      <c r="B410" s="30">
        <v>1542.68</v>
      </c>
    </row>
    <row r="411" spans="1:2" x14ac:dyDescent="0.35">
      <c r="A411" s="29" t="s">
        <v>2246</v>
      </c>
      <c r="B411" s="30">
        <v>3630</v>
      </c>
    </row>
    <row r="412" spans="1:2" x14ac:dyDescent="0.35">
      <c r="A412" s="29" t="s">
        <v>2333</v>
      </c>
      <c r="B412" s="30">
        <v>2796.92</v>
      </c>
    </row>
    <row r="413" spans="1:2" x14ac:dyDescent="0.35">
      <c r="A413" s="29" t="s">
        <v>2366</v>
      </c>
      <c r="B413" s="30">
        <v>1210</v>
      </c>
    </row>
    <row r="414" spans="1:2" x14ac:dyDescent="0.35">
      <c r="A414" s="29" t="s">
        <v>2522</v>
      </c>
      <c r="B414" s="30">
        <v>1815</v>
      </c>
    </row>
    <row r="415" spans="1:2" x14ac:dyDescent="0.35">
      <c r="A415" s="29" t="s">
        <v>2811</v>
      </c>
      <c r="B415" s="30">
        <v>2032.8</v>
      </c>
    </row>
    <row r="416" spans="1:2" x14ac:dyDescent="0.35">
      <c r="A416" s="29" t="s">
        <v>2949</v>
      </c>
      <c r="B416" s="30">
        <v>14999.99</v>
      </c>
    </row>
    <row r="417" spans="1:2" x14ac:dyDescent="0.35">
      <c r="A417" s="29" t="s">
        <v>2925</v>
      </c>
      <c r="B417" s="30">
        <v>22210.25</v>
      </c>
    </row>
    <row r="418" spans="1:2" x14ac:dyDescent="0.35">
      <c r="A418" s="29" t="s">
        <v>1257</v>
      </c>
      <c r="B418" s="30">
        <v>10164</v>
      </c>
    </row>
    <row r="419" spans="1:2" x14ac:dyDescent="0.35">
      <c r="A419" s="29" t="s">
        <v>1300</v>
      </c>
      <c r="B419" s="30">
        <v>5140.96</v>
      </c>
    </row>
    <row r="420" spans="1:2" x14ac:dyDescent="0.35">
      <c r="A420" s="29" t="s">
        <v>1618</v>
      </c>
      <c r="B420" s="30">
        <v>495</v>
      </c>
    </row>
    <row r="421" spans="1:2" x14ac:dyDescent="0.35">
      <c r="A421" s="29" t="s">
        <v>2178</v>
      </c>
      <c r="B421" s="30">
        <v>12100</v>
      </c>
    </row>
    <row r="422" spans="1:2" x14ac:dyDescent="0.35">
      <c r="A422" s="29" t="s">
        <v>2672</v>
      </c>
      <c r="B422" s="30">
        <v>7078.5</v>
      </c>
    </row>
    <row r="423" spans="1:2" x14ac:dyDescent="0.35">
      <c r="A423" s="29" t="s">
        <v>2868</v>
      </c>
      <c r="B423" s="30">
        <v>6957.5</v>
      </c>
    </row>
    <row r="424" spans="1:2" x14ac:dyDescent="0.35">
      <c r="A424" s="29" t="s">
        <v>1260</v>
      </c>
      <c r="B424" s="30">
        <v>25327.64</v>
      </c>
    </row>
    <row r="425" spans="1:2" x14ac:dyDescent="0.35">
      <c r="A425" s="29" t="s">
        <v>1639</v>
      </c>
      <c r="B425" s="30">
        <v>275.88</v>
      </c>
    </row>
    <row r="426" spans="1:2" x14ac:dyDescent="0.35">
      <c r="A426" s="29" t="s">
        <v>1656</v>
      </c>
      <c r="B426" s="30">
        <v>326.7</v>
      </c>
    </row>
    <row r="427" spans="1:2" x14ac:dyDescent="0.35">
      <c r="A427" s="29" t="s">
        <v>1668</v>
      </c>
      <c r="B427" s="30">
        <v>33.6</v>
      </c>
    </row>
    <row r="428" spans="1:2" x14ac:dyDescent="0.35">
      <c r="A428" s="29" t="s">
        <v>2075</v>
      </c>
      <c r="B428" s="30">
        <v>18470.77</v>
      </c>
    </row>
    <row r="429" spans="1:2" x14ac:dyDescent="0.35">
      <c r="A429" s="29" t="s">
        <v>2136</v>
      </c>
      <c r="B429" s="30">
        <v>47.03</v>
      </c>
    </row>
    <row r="430" spans="1:2" x14ac:dyDescent="0.35">
      <c r="A430" s="29" t="s">
        <v>2278</v>
      </c>
      <c r="B430" s="30">
        <v>123</v>
      </c>
    </row>
    <row r="431" spans="1:2" x14ac:dyDescent="0.35">
      <c r="A431" s="29" t="s">
        <v>2653</v>
      </c>
      <c r="B431" s="30">
        <v>188.3</v>
      </c>
    </row>
    <row r="432" spans="1:2" x14ac:dyDescent="0.35">
      <c r="A432" s="29" t="s">
        <v>2761</v>
      </c>
      <c r="B432" s="30">
        <v>5118.79</v>
      </c>
    </row>
    <row r="433" spans="1:2" x14ac:dyDescent="0.35">
      <c r="A433" s="29" t="s">
        <v>949</v>
      </c>
      <c r="B433" s="30">
        <v>15467.97</v>
      </c>
    </row>
    <row r="434" spans="1:2" x14ac:dyDescent="0.35">
      <c r="A434" s="29" t="s">
        <v>1901</v>
      </c>
      <c r="B434" s="30">
        <v>1500</v>
      </c>
    </row>
    <row r="435" spans="1:2" x14ac:dyDescent="0.35">
      <c r="A435" s="29" t="s">
        <v>2051</v>
      </c>
      <c r="B435" s="30">
        <v>2044.72</v>
      </c>
    </row>
    <row r="436" spans="1:2" x14ac:dyDescent="0.35">
      <c r="A436" s="29" t="s">
        <v>2150</v>
      </c>
      <c r="B436" s="30">
        <v>1363.68</v>
      </c>
    </row>
    <row r="437" spans="1:2" x14ac:dyDescent="0.35">
      <c r="A437" s="29" t="s">
        <v>2232</v>
      </c>
      <c r="B437" s="30">
        <v>7018</v>
      </c>
    </row>
    <row r="438" spans="1:2" x14ac:dyDescent="0.35">
      <c r="A438" s="29" t="s">
        <v>2341</v>
      </c>
      <c r="B438" s="30">
        <v>500</v>
      </c>
    </row>
    <row r="439" spans="1:2" x14ac:dyDescent="0.35">
      <c r="A439" s="29" t="s">
        <v>2417</v>
      </c>
      <c r="B439" s="30">
        <v>71.930000000000007</v>
      </c>
    </row>
    <row r="440" spans="1:2" x14ac:dyDescent="0.35">
      <c r="A440" s="29" t="s">
        <v>2449</v>
      </c>
      <c r="B440" s="30">
        <v>8950</v>
      </c>
    </row>
    <row r="441" spans="1:2" x14ac:dyDescent="0.35">
      <c r="A441" s="29" t="s">
        <v>2508</v>
      </c>
      <c r="B441" s="30">
        <v>600</v>
      </c>
    </row>
    <row r="442" spans="1:2" x14ac:dyDescent="0.35">
      <c r="A442" s="29" t="s">
        <v>2576</v>
      </c>
      <c r="B442" s="30">
        <v>1500</v>
      </c>
    </row>
    <row r="443" spans="1:2" x14ac:dyDescent="0.35">
      <c r="A443" s="29" t="s">
        <v>2688</v>
      </c>
      <c r="B443" s="30">
        <v>238.37</v>
      </c>
    </row>
    <row r="444" spans="1:2" x14ac:dyDescent="0.35">
      <c r="A444" s="29" t="s">
        <v>2691</v>
      </c>
      <c r="B444" s="30">
        <v>200</v>
      </c>
    </row>
    <row r="445" spans="1:2" x14ac:dyDescent="0.35">
      <c r="A445" s="29" t="s">
        <v>2725</v>
      </c>
      <c r="B445" s="30">
        <v>6000</v>
      </c>
    </row>
    <row r="446" spans="1:2" x14ac:dyDescent="0.35">
      <c r="A446" s="29" t="s">
        <v>2787</v>
      </c>
      <c r="B446" s="30">
        <v>7235.8</v>
      </c>
    </row>
    <row r="447" spans="1:2" x14ac:dyDescent="0.35">
      <c r="A447" s="29" t="s">
        <v>676</v>
      </c>
      <c r="B447" s="30">
        <v>2048407.6699999988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835"/>
  <sheetViews>
    <sheetView topLeftCell="L3" workbookViewId="0">
      <selection activeCell="O3" sqref="O3:O1835"/>
    </sheetView>
  </sheetViews>
  <sheetFormatPr baseColWidth="10" defaultRowHeight="11.5" x14ac:dyDescent="0.25"/>
  <cols>
    <col min="1" max="1" width="11.08984375" style="46" customWidth="1"/>
    <col min="2" max="2" width="3.36328125" style="44" customWidth="1"/>
    <col min="3" max="3" width="7.1796875" style="47" bestFit="1" customWidth="1"/>
    <col min="4" max="4" width="9.54296875" style="44" customWidth="1"/>
    <col min="5" max="5" width="12.6328125" style="44" bestFit="1" customWidth="1"/>
    <col min="6" max="6" width="7.453125" style="48" customWidth="1"/>
    <col min="7" max="7" width="29.08984375" style="44" customWidth="1"/>
    <col min="8" max="8" width="43" style="44" customWidth="1"/>
    <col min="9" max="9" width="6.1796875" style="44" customWidth="1"/>
    <col min="10" max="10" width="10" style="44" customWidth="1"/>
    <col min="11" max="11" width="17.6328125" style="44" customWidth="1"/>
    <col min="12" max="12" width="18.453125" style="44" customWidth="1"/>
    <col min="13" max="13" width="13.453125" style="44" customWidth="1"/>
    <col min="14" max="14" width="14.36328125" style="44" bestFit="1" customWidth="1"/>
    <col min="15" max="15" width="13.7265625" style="44" customWidth="1"/>
    <col min="16" max="16" width="9" style="44" customWidth="1"/>
    <col min="17" max="17" width="5" style="44" customWidth="1"/>
    <col min="18" max="18" width="14.36328125" style="44" customWidth="1"/>
    <col min="19" max="19" width="6.08984375" style="44" customWidth="1"/>
    <col min="20" max="20" width="10.90625" style="44"/>
    <col min="21" max="21" width="4.453125" style="44" customWidth="1"/>
    <col min="22" max="22" width="10.90625" style="44"/>
    <col min="23" max="23" width="4" style="44" customWidth="1"/>
    <col min="24" max="24" width="10.54296875" style="44" bestFit="1" customWidth="1"/>
    <col min="25" max="16384" width="10.90625" style="44"/>
  </cols>
  <sheetData>
    <row r="1" spans="1:24" x14ac:dyDescent="0.25">
      <c r="A1" s="40" t="s">
        <v>0</v>
      </c>
      <c r="B1" s="41" t="s">
        <v>1</v>
      </c>
      <c r="C1" s="42" t="s">
        <v>2</v>
      </c>
      <c r="D1" s="41" t="s">
        <v>95</v>
      </c>
      <c r="E1" s="41" t="s">
        <v>3</v>
      </c>
      <c r="F1" s="43" t="s">
        <v>4</v>
      </c>
      <c r="G1" s="41" t="s">
        <v>96</v>
      </c>
      <c r="H1" s="41" t="s">
        <v>5</v>
      </c>
      <c r="I1" s="41" t="s">
        <v>207</v>
      </c>
      <c r="J1" s="41" t="s">
        <v>3108</v>
      </c>
      <c r="K1" s="41" t="s">
        <v>3128</v>
      </c>
      <c r="L1" s="41" t="s">
        <v>6</v>
      </c>
      <c r="M1" s="41" t="s">
        <v>7</v>
      </c>
      <c r="N1" s="41" t="s">
        <v>8</v>
      </c>
      <c r="O1" s="41" t="s">
        <v>357</v>
      </c>
      <c r="P1" s="41" t="s">
        <v>673</v>
      </c>
      <c r="Q1" s="41" t="s">
        <v>669</v>
      </c>
      <c r="R1" s="41" t="s">
        <v>670</v>
      </c>
      <c r="S1" s="41" t="s">
        <v>486</v>
      </c>
      <c r="T1" s="41" t="s">
        <v>665</v>
      </c>
      <c r="U1" s="41" t="s">
        <v>666</v>
      </c>
      <c r="V1" s="41" t="s">
        <v>667</v>
      </c>
      <c r="W1" s="41" t="s">
        <v>672</v>
      </c>
      <c r="X1" s="41" t="s">
        <v>94</v>
      </c>
    </row>
    <row r="2" spans="1:24" x14ac:dyDescent="0.25">
      <c r="A2" s="33">
        <v>220199000369</v>
      </c>
      <c r="B2" s="34" t="s">
        <v>9</v>
      </c>
      <c r="C2" s="35">
        <v>43832</v>
      </c>
      <c r="D2" s="33">
        <v>22020000786</v>
      </c>
      <c r="E2" s="34" t="s">
        <v>980</v>
      </c>
      <c r="F2" s="36">
        <v>40333</v>
      </c>
      <c r="G2" s="34" t="s">
        <v>111</v>
      </c>
      <c r="H2" s="34" t="s">
        <v>981</v>
      </c>
      <c r="I2" s="33" t="s">
        <v>209</v>
      </c>
      <c r="J2" s="34" t="s">
        <v>211</v>
      </c>
      <c r="K2" s="34" t="s">
        <v>211</v>
      </c>
      <c r="L2" s="34" t="s">
        <v>12</v>
      </c>
      <c r="M2" s="34" t="s">
        <v>13</v>
      </c>
      <c r="N2" s="34" t="s">
        <v>14</v>
      </c>
      <c r="O2" s="37" t="s">
        <v>3127</v>
      </c>
      <c r="P2" s="37" t="s">
        <v>674</v>
      </c>
      <c r="Q2" s="44" t="str">
        <f>MID(Tabla1[[#This Row],[Aplicación]],14,1)</f>
        <v>2</v>
      </c>
      <c r="R2" s="44" t="s">
        <v>662</v>
      </c>
      <c r="S2" s="44" t="str">
        <f>MID(Tabla1[[#This Row],[Aplicación]],6,2)</f>
        <v>01</v>
      </c>
      <c r="T2" s="44" t="str">
        <f>VLOOKUP(Tabla1[[#This Row],[AREA]],Hoja1!A:B,2,FALSE)</f>
        <v>01. Alcaldía</v>
      </c>
      <c r="U2" s="44" t="str">
        <f>MID(Tabla1[[#This Row],[Aplicación]],9,4)</f>
        <v>9206</v>
      </c>
      <c r="V2" s="44" t="str">
        <f>VLOOKUP(Tabla1[[#This Row],[PROGRAMA]],Hoja1!A:B,2,FALSE)</f>
        <v>9206. Archivo municipal</v>
      </c>
      <c r="W2" s="44" t="str">
        <f>MID(Tabla1[[#This Row],[Aplicación]],14,2)</f>
        <v>22</v>
      </c>
      <c r="X2" s="44" t="str">
        <f>MID(Tabla1[[#This Row],[Aplicación]],14,6)</f>
        <v>22706</v>
      </c>
    </row>
    <row r="3" spans="1:24" x14ac:dyDescent="0.25">
      <c r="A3" s="33">
        <v>220200001304</v>
      </c>
      <c r="B3" s="34" t="s">
        <v>83</v>
      </c>
      <c r="C3" s="35">
        <v>43874</v>
      </c>
      <c r="D3" s="33">
        <v>22020001567</v>
      </c>
      <c r="E3" s="34" t="s">
        <v>1054</v>
      </c>
      <c r="F3" s="36">
        <v>897</v>
      </c>
      <c r="G3" s="34" t="s">
        <v>363</v>
      </c>
      <c r="H3" s="34" t="s">
        <v>1055</v>
      </c>
      <c r="I3" s="33" t="s">
        <v>358</v>
      </c>
      <c r="J3" s="34" t="s">
        <v>211</v>
      </c>
      <c r="K3" s="34" t="s">
        <v>211</v>
      </c>
      <c r="L3" s="34" t="s">
        <v>17</v>
      </c>
      <c r="M3" s="34" t="s">
        <v>10</v>
      </c>
      <c r="N3" s="34" t="s">
        <v>11</v>
      </c>
      <c r="O3" s="37" t="s">
        <v>3146</v>
      </c>
      <c r="P3" s="37" t="s">
        <v>674</v>
      </c>
      <c r="Q3" s="44" t="str">
        <f>MID(Tabla1[[#This Row],[Aplicación]],14,1)</f>
        <v>2</v>
      </c>
      <c r="R3" s="44" t="s">
        <v>662</v>
      </c>
      <c r="S3" s="44" t="str">
        <f>MID(Tabla1[[#This Row],[Aplicación]],6,2)</f>
        <v>01</v>
      </c>
      <c r="T3" s="44" t="str">
        <f>VLOOKUP(Tabla1[[#This Row],[AREA]],Hoja1!A:B,2,FALSE)</f>
        <v>01. Alcaldía</v>
      </c>
      <c r="U3" s="44" t="str">
        <f>MID(Tabla1[[#This Row],[Aplicación]],9,4)</f>
        <v>9121</v>
      </c>
      <c r="V3" s="44" t="str">
        <f>VLOOKUP(Tabla1[[#This Row],[PROGRAMA]],Hoja1!A:B,2,FALSE)</f>
        <v>9121. Organos de Gobierno</v>
      </c>
      <c r="W3" s="44" t="str">
        <f>MID(Tabla1[[#This Row],[Aplicación]],14,2)</f>
        <v>22</v>
      </c>
      <c r="X3" s="44" t="str">
        <f>MID(Tabla1[[#This Row],[Aplicación]],14,6)</f>
        <v>22601</v>
      </c>
    </row>
    <row r="4" spans="1:24" x14ac:dyDescent="0.25">
      <c r="A4" s="33">
        <v>220200001319</v>
      </c>
      <c r="B4" s="34" t="s">
        <v>83</v>
      </c>
      <c r="C4" s="35">
        <v>43874</v>
      </c>
      <c r="D4" s="33">
        <v>22020001793</v>
      </c>
      <c r="E4" s="34" t="s">
        <v>1074</v>
      </c>
      <c r="F4" s="36">
        <v>75.63</v>
      </c>
      <c r="G4" s="34" t="s">
        <v>155</v>
      </c>
      <c r="H4" s="34" t="s">
        <v>1075</v>
      </c>
      <c r="I4" s="33" t="s">
        <v>358</v>
      </c>
      <c r="J4" s="34" t="s">
        <v>211</v>
      </c>
      <c r="K4" s="34" t="s">
        <v>211</v>
      </c>
      <c r="L4" s="34" t="s">
        <v>15</v>
      </c>
      <c r="M4" s="34" t="s">
        <v>10</v>
      </c>
      <c r="N4" s="34" t="s">
        <v>11</v>
      </c>
      <c r="O4" s="37" t="s">
        <v>3146</v>
      </c>
      <c r="P4" s="37" t="s">
        <v>674</v>
      </c>
      <c r="Q4" s="44" t="str">
        <f>MID(Tabla1[[#This Row],[Aplicación]],14,1)</f>
        <v>2</v>
      </c>
      <c r="R4" s="44" t="s">
        <v>662</v>
      </c>
      <c r="S4" s="44" t="str">
        <f>MID(Tabla1[[#This Row],[Aplicación]],6,2)</f>
        <v>01</v>
      </c>
      <c r="T4" s="44" t="str">
        <f>VLOOKUP(Tabla1[[#This Row],[AREA]],Hoja1!A:B,2,FALSE)</f>
        <v>01. Alcaldía</v>
      </c>
      <c r="U4" s="44" t="str">
        <f>MID(Tabla1[[#This Row],[Aplicación]],9,4)</f>
        <v>9205</v>
      </c>
      <c r="V4" s="44" t="str">
        <f>VLOOKUP(Tabla1[[#This Row],[PROGRAMA]],Hoja1!A:B,2,FALSE)</f>
        <v>9205. Imprenta municipal</v>
      </c>
      <c r="W4" s="44" t="str">
        <f>MID(Tabla1[[#This Row],[Aplicación]],14,2)</f>
        <v>22</v>
      </c>
      <c r="X4" s="44" t="str">
        <f>MID(Tabla1[[#This Row],[Aplicación]],14,6)</f>
        <v>22199</v>
      </c>
    </row>
    <row r="5" spans="1:24" x14ac:dyDescent="0.25">
      <c r="A5" s="33">
        <v>220199000195</v>
      </c>
      <c r="B5" s="34" t="s">
        <v>9</v>
      </c>
      <c r="C5" s="35">
        <v>43832</v>
      </c>
      <c r="D5" s="33">
        <v>22020000621</v>
      </c>
      <c r="E5" s="34" t="s">
        <v>1082</v>
      </c>
      <c r="F5" s="36">
        <v>3000</v>
      </c>
      <c r="G5" s="34" t="s">
        <v>99</v>
      </c>
      <c r="H5" s="34" t="s">
        <v>1083</v>
      </c>
      <c r="I5" s="33" t="s">
        <v>209</v>
      </c>
      <c r="J5" s="34" t="s">
        <v>210</v>
      </c>
      <c r="K5" s="34" t="s">
        <v>210</v>
      </c>
      <c r="L5" s="34" t="s">
        <v>15</v>
      </c>
      <c r="M5" s="34" t="s">
        <v>13</v>
      </c>
      <c r="N5" s="34" t="s">
        <v>16</v>
      </c>
      <c r="O5" s="37" t="s">
        <v>3127</v>
      </c>
      <c r="P5" s="37" t="s">
        <v>674</v>
      </c>
      <c r="Q5" s="44" t="str">
        <f>MID(Tabla1[[#This Row],[Aplicación]],14,1)</f>
        <v>2</v>
      </c>
      <c r="R5" s="44" t="s">
        <v>662</v>
      </c>
      <c r="S5" s="44" t="str">
        <f>MID(Tabla1[[#This Row],[Aplicación]],6,2)</f>
        <v>01</v>
      </c>
      <c r="T5" s="44" t="str">
        <f>VLOOKUP(Tabla1[[#This Row],[AREA]],Hoja1!A:B,2,FALSE)</f>
        <v>01. Alcaldía</v>
      </c>
      <c r="U5" s="44" t="str">
        <f>MID(Tabla1[[#This Row],[Aplicación]],9,4)</f>
        <v>9203</v>
      </c>
      <c r="V5" s="44" t="str">
        <f>VLOOKUP(Tabla1[[#This Row],[PROGRAMA]],Hoja1!A:B,2,FALSE)</f>
        <v>9203. Unidad de régimen interior</v>
      </c>
      <c r="W5" s="44" t="str">
        <f>MID(Tabla1[[#This Row],[Aplicación]],14,2)</f>
        <v>22</v>
      </c>
      <c r="X5" s="44" t="str">
        <f>MID(Tabla1[[#This Row],[Aplicación]],14,6)</f>
        <v>22103</v>
      </c>
    </row>
    <row r="6" spans="1:24" x14ac:dyDescent="0.25">
      <c r="A6" s="33">
        <v>220200001341</v>
      </c>
      <c r="B6" s="34" t="s">
        <v>83</v>
      </c>
      <c r="C6" s="35">
        <v>43874</v>
      </c>
      <c r="D6" s="33">
        <v>22020001850</v>
      </c>
      <c r="E6" s="34" t="s">
        <v>1074</v>
      </c>
      <c r="F6" s="36">
        <v>83.49</v>
      </c>
      <c r="G6" s="34" t="s">
        <v>155</v>
      </c>
      <c r="H6" s="34" t="s">
        <v>1087</v>
      </c>
      <c r="I6" s="33" t="s">
        <v>358</v>
      </c>
      <c r="J6" s="34" t="s">
        <v>211</v>
      </c>
      <c r="K6" s="34" t="s">
        <v>211</v>
      </c>
      <c r="L6" s="34" t="s">
        <v>15</v>
      </c>
      <c r="M6" s="34" t="s">
        <v>10</v>
      </c>
      <c r="N6" s="34" t="s">
        <v>11</v>
      </c>
      <c r="O6" s="37" t="s">
        <v>3146</v>
      </c>
      <c r="P6" s="37" t="s">
        <v>674</v>
      </c>
      <c r="Q6" s="44" t="str">
        <f>MID(Tabla1[[#This Row],[Aplicación]],14,1)</f>
        <v>2</v>
      </c>
      <c r="R6" s="44" t="s">
        <v>662</v>
      </c>
      <c r="S6" s="44" t="str">
        <f>MID(Tabla1[[#This Row],[Aplicación]],6,2)</f>
        <v>01</v>
      </c>
      <c r="T6" s="44" t="str">
        <f>VLOOKUP(Tabla1[[#This Row],[AREA]],Hoja1!A:B,2,FALSE)</f>
        <v>01. Alcaldía</v>
      </c>
      <c r="U6" s="44" t="str">
        <f>MID(Tabla1[[#This Row],[Aplicación]],9,4)</f>
        <v>9205</v>
      </c>
      <c r="V6" s="44" t="str">
        <f>VLOOKUP(Tabla1[[#This Row],[PROGRAMA]],Hoja1!A:B,2,FALSE)</f>
        <v>9205. Imprenta municipal</v>
      </c>
      <c r="W6" s="44" t="str">
        <f>MID(Tabla1[[#This Row],[Aplicación]],14,2)</f>
        <v>22</v>
      </c>
      <c r="X6" s="44" t="str">
        <f>MID(Tabla1[[#This Row],[Aplicación]],14,6)</f>
        <v>22199</v>
      </c>
    </row>
    <row r="7" spans="1:24" x14ac:dyDescent="0.25">
      <c r="A7" s="33">
        <v>220200001342</v>
      </c>
      <c r="B7" s="34" t="s">
        <v>83</v>
      </c>
      <c r="C7" s="35">
        <v>43874</v>
      </c>
      <c r="D7" s="33">
        <v>22020001851</v>
      </c>
      <c r="E7" s="34" t="s">
        <v>1074</v>
      </c>
      <c r="F7" s="36">
        <v>272.25</v>
      </c>
      <c r="G7" s="34" t="s">
        <v>155</v>
      </c>
      <c r="H7" s="34" t="s">
        <v>1088</v>
      </c>
      <c r="I7" s="33" t="s">
        <v>358</v>
      </c>
      <c r="J7" s="34" t="s">
        <v>211</v>
      </c>
      <c r="K7" s="34" t="s">
        <v>211</v>
      </c>
      <c r="L7" s="34" t="s">
        <v>15</v>
      </c>
      <c r="M7" s="34" t="s">
        <v>10</v>
      </c>
      <c r="N7" s="34" t="s">
        <v>11</v>
      </c>
      <c r="O7" s="37" t="s">
        <v>3146</v>
      </c>
      <c r="P7" s="37" t="s">
        <v>674</v>
      </c>
      <c r="Q7" s="44" t="str">
        <f>MID(Tabla1[[#This Row],[Aplicación]],14,1)</f>
        <v>2</v>
      </c>
      <c r="R7" s="44" t="s">
        <v>662</v>
      </c>
      <c r="S7" s="44" t="str">
        <f>MID(Tabla1[[#This Row],[Aplicación]],6,2)</f>
        <v>01</v>
      </c>
      <c r="T7" s="44" t="str">
        <f>VLOOKUP(Tabla1[[#This Row],[AREA]],Hoja1!A:B,2,FALSE)</f>
        <v>01. Alcaldía</v>
      </c>
      <c r="U7" s="44" t="str">
        <f>MID(Tabla1[[#This Row],[Aplicación]],9,4)</f>
        <v>9205</v>
      </c>
      <c r="V7" s="44" t="str">
        <f>VLOOKUP(Tabla1[[#This Row],[PROGRAMA]],Hoja1!A:B,2,FALSE)</f>
        <v>9205. Imprenta municipal</v>
      </c>
      <c r="W7" s="44" t="str">
        <f>MID(Tabla1[[#This Row],[Aplicación]],14,2)</f>
        <v>22</v>
      </c>
      <c r="X7" s="44" t="str">
        <f>MID(Tabla1[[#This Row],[Aplicación]],14,6)</f>
        <v>22199</v>
      </c>
    </row>
    <row r="8" spans="1:24" x14ac:dyDescent="0.25">
      <c r="A8" s="33">
        <v>220200001343</v>
      </c>
      <c r="B8" s="34" t="s">
        <v>83</v>
      </c>
      <c r="C8" s="35">
        <v>43874</v>
      </c>
      <c r="D8" s="33">
        <v>22020001852</v>
      </c>
      <c r="E8" s="34" t="s">
        <v>1074</v>
      </c>
      <c r="F8" s="36">
        <v>355.87</v>
      </c>
      <c r="G8" s="34" t="s">
        <v>426</v>
      </c>
      <c r="H8" s="34" t="s">
        <v>1089</v>
      </c>
      <c r="I8" s="33" t="s">
        <v>358</v>
      </c>
      <c r="J8" s="34" t="s">
        <v>1090</v>
      </c>
      <c r="K8" s="34" t="s">
        <v>210</v>
      </c>
      <c r="L8" s="34" t="s">
        <v>15</v>
      </c>
      <c r="M8" s="34" t="s">
        <v>10</v>
      </c>
      <c r="N8" s="34" t="s">
        <v>11</v>
      </c>
      <c r="O8" s="37" t="s">
        <v>3146</v>
      </c>
      <c r="P8" s="37" t="s">
        <v>674</v>
      </c>
      <c r="Q8" s="44" t="str">
        <f>MID(Tabla1[[#This Row],[Aplicación]],14,1)</f>
        <v>2</v>
      </c>
      <c r="R8" s="44" t="s">
        <v>662</v>
      </c>
      <c r="S8" s="44" t="str">
        <f>MID(Tabla1[[#This Row],[Aplicación]],6,2)</f>
        <v>01</v>
      </c>
      <c r="T8" s="44" t="str">
        <f>VLOOKUP(Tabla1[[#This Row],[AREA]],Hoja1!A:B,2,FALSE)</f>
        <v>01. Alcaldía</v>
      </c>
      <c r="U8" s="44" t="str">
        <f>MID(Tabla1[[#This Row],[Aplicación]],9,4)</f>
        <v>9205</v>
      </c>
      <c r="V8" s="44" t="str">
        <f>VLOOKUP(Tabla1[[#This Row],[PROGRAMA]],Hoja1!A:B,2,FALSE)</f>
        <v>9205. Imprenta municipal</v>
      </c>
      <c r="W8" s="44" t="str">
        <f>MID(Tabla1[[#This Row],[Aplicación]],14,2)</f>
        <v>22</v>
      </c>
      <c r="X8" s="44" t="str">
        <f>MID(Tabla1[[#This Row],[Aplicación]],14,6)</f>
        <v>22199</v>
      </c>
    </row>
    <row r="9" spans="1:24" x14ac:dyDescent="0.25">
      <c r="A9" s="33">
        <v>220200001344</v>
      </c>
      <c r="B9" s="34" t="s">
        <v>83</v>
      </c>
      <c r="C9" s="35">
        <v>43874</v>
      </c>
      <c r="D9" s="33">
        <v>22020001853</v>
      </c>
      <c r="E9" s="34" t="s">
        <v>1074</v>
      </c>
      <c r="F9" s="36">
        <v>170.88</v>
      </c>
      <c r="G9" s="34" t="s">
        <v>426</v>
      </c>
      <c r="H9" s="34" t="s">
        <v>1091</v>
      </c>
      <c r="I9" s="33" t="s">
        <v>358</v>
      </c>
      <c r="J9" s="34" t="s">
        <v>1090</v>
      </c>
      <c r="K9" s="34" t="s">
        <v>210</v>
      </c>
      <c r="L9" s="34" t="s">
        <v>15</v>
      </c>
      <c r="M9" s="34" t="s">
        <v>10</v>
      </c>
      <c r="N9" s="34" t="s">
        <v>11</v>
      </c>
      <c r="O9" s="37" t="s">
        <v>3146</v>
      </c>
      <c r="P9" s="37" t="s">
        <v>674</v>
      </c>
      <c r="Q9" s="44" t="str">
        <f>MID(Tabla1[[#This Row],[Aplicación]],14,1)</f>
        <v>2</v>
      </c>
      <c r="R9" s="44" t="s">
        <v>662</v>
      </c>
      <c r="S9" s="44" t="str">
        <f>MID(Tabla1[[#This Row],[Aplicación]],6,2)</f>
        <v>01</v>
      </c>
      <c r="T9" s="44" t="str">
        <f>VLOOKUP(Tabla1[[#This Row],[AREA]],Hoja1!A:B,2,FALSE)</f>
        <v>01. Alcaldía</v>
      </c>
      <c r="U9" s="44" t="str">
        <f>MID(Tabla1[[#This Row],[Aplicación]],9,4)</f>
        <v>9205</v>
      </c>
      <c r="V9" s="44" t="str">
        <f>VLOOKUP(Tabla1[[#This Row],[PROGRAMA]],Hoja1!A:B,2,FALSE)</f>
        <v>9205. Imprenta municipal</v>
      </c>
      <c r="W9" s="44" t="str">
        <f>MID(Tabla1[[#This Row],[Aplicación]],14,2)</f>
        <v>22</v>
      </c>
      <c r="X9" s="44" t="str">
        <f>MID(Tabla1[[#This Row],[Aplicación]],14,6)</f>
        <v>22199</v>
      </c>
    </row>
    <row r="10" spans="1:24" x14ac:dyDescent="0.25">
      <c r="A10" s="33">
        <v>220200001345</v>
      </c>
      <c r="B10" s="34" t="s">
        <v>83</v>
      </c>
      <c r="C10" s="35">
        <v>43874</v>
      </c>
      <c r="D10" s="33">
        <v>22020001854</v>
      </c>
      <c r="E10" s="34" t="s">
        <v>1074</v>
      </c>
      <c r="F10" s="36">
        <v>169.4</v>
      </c>
      <c r="G10" s="34" t="s">
        <v>155</v>
      </c>
      <c r="H10" s="34" t="s">
        <v>1092</v>
      </c>
      <c r="I10" s="33" t="s">
        <v>358</v>
      </c>
      <c r="J10" s="34" t="s">
        <v>211</v>
      </c>
      <c r="K10" s="34" t="s">
        <v>211</v>
      </c>
      <c r="L10" s="34" t="s">
        <v>12</v>
      </c>
      <c r="M10" s="34" t="s">
        <v>10</v>
      </c>
      <c r="N10" s="34" t="s">
        <v>11</v>
      </c>
      <c r="O10" s="37" t="s">
        <v>3146</v>
      </c>
      <c r="P10" s="37" t="s">
        <v>674</v>
      </c>
      <c r="Q10" s="44" t="str">
        <f>MID(Tabla1[[#This Row],[Aplicación]],14,1)</f>
        <v>2</v>
      </c>
      <c r="R10" s="44" t="s">
        <v>662</v>
      </c>
      <c r="S10" s="44" t="str">
        <f>MID(Tabla1[[#This Row],[Aplicación]],6,2)</f>
        <v>01</v>
      </c>
      <c r="T10" s="44" t="str">
        <f>VLOOKUP(Tabla1[[#This Row],[AREA]],Hoja1!A:B,2,FALSE)</f>
        <v>01. Alcaldía</v>
      </c>
      <c r="U10" s="44" t="str">
        <f>MID(Tabla1[[#This Row],[Aplicación]],9,4)</f>
        <v>9205</v>
      </c>
      <c r="V10" s="44" t="str">
        <f>VLOOKUP(Tabla1[[#This Row],[PROGRAMA]],Hoja1!A:B,2,FALSE)</f>
        <v>9205. Imprenta municipal</v>
      </c>
      <c r="W10" s="44" t="str">
        <f>MID(Tabla1[[#This Row],[Aplicación]],14,2)</f>
        <v>22</v>
      </c>
      <c r="X10" s="44" t="str">
        <f>MID(Tabla1[[#This Row],[Aplicación]],14,6)</f>
        <v>22199</v>
      </c>
    </row>
    <row r="11" spans="1:24" x14ac:dyDescent="0.25">
      <c r="A11" s="33">
        <v>220200001346</v>
      </c>
      <c r="B11" s="34" t="s">
        <v>83</v>
      </c>
      <c r="C11" s="35">
        <v>43874</v>
      </c>
      <c r="D11" s="33">
        <v>22020001855</v>
      </c>
      <c r="E11" s="34" t="s">
        <v>1074</v>
      </c>
      <c r="F11" s="36">
        <v>68.37</v>
      </c>
      <c r="G11" s="34" t="s">
        <v>155</v>
      </c>
      <c r="H11" s="34" t="s">
        <v>1093</v>
      </c>
      <c r="I11" s="33" t="s">
        <v>358</v>
      </c>
      <c r="J11" s="34" t="s">
        <v>211</v>
      </c>
      <c r="K11" s="34" t="s">
        <v>211</v>
      </c>
      <c r="L11" s="34" t="s">
        <v>15</v>
      </c>
      <c r="M11" s="34" t="s">
        <v>10</v>
      </c>
      <c r="N11" s="34" t="s">
        <v>11</v>
      </c>
      <c r="O11" s="37" t="s">
        <v>3146</v>
      </c>
      <c r="P11" s="37" t="s">
        <v>674</v>
      </c>
      <c r="Q11" s="44" t="str">
        <f>MID(Tabla1[[#This Row],[Aplicación]],14,1)</f>
        <v>2</v>
      </c>
      <c r="R11" s="44" t="s">
        <v>662</v>
      </c>
      <c r="S11" s="44" t="str">
        <f>MID(Tabla1[[#This Row],[Aplicación]],6,2)</f>
        <v>01</v>
      </c>
      <c r="T11" s="44" t="str">
        <f>VLOOKUP(Tabla1[[#This Row],[AREA]],Hoja1!A:B,2,FALSE)</f>
        <v>01. Alcaldía</v>
      </c>
      <c r="U11" s="44" t="str">
        <f>MID(Tabla1[[#This Row],[Aplicación]],9,4)</f>
        <v>9205</v>
      </c>
      <c r="V11" s="44" t="str">
        <f>VLOOKUP(Tabla1[[#This Row],[PROGRAMA]],Hoja1!A:B,2,FALSE)</f>
        <v>9205. Imprenta municipal</v>
      </c>
      <c r="W11" s="44" t="str">
        <f>MID(Tabla1[[#This Row],[Aplicación]],14,2)</f>
        <v>22</v>
      </c>
      <c r="X11" s="44" t="str">
        <f>MID(Tabla1[[#This Row],[Aplicación]],14,6)</f>
        <v>22199</v>
      </c>
    </row>
    <row r="12" spans="1:24" x14ac:dyDescent="0.25">
      <c r="A12" s="33">
        <v>220200001347</v>
      </c>
      <c r="B12" s="34" t="s">
        <v>83</v>
      </c>
      <c r="C12" s="35">
        <v>43874</v>
      </c>
      <c r="D12" s="33">
        <v>22020001856</v>
      </c>
      <c r="E12" s="34" t="s">
        <v>1074</v>
      </c>
      <c r="F12" s="36">
        <v>171.82</v>
      </c>
      <c r="G12" s="34" t="s">
        <v>155</v>
      </c>
      <c r="H12" s="34" t="s">
        <v>1094</v>
      </c>
      <c r="I12" s="33" t="s">
        <v>358</v>
      </c>
      <c r="J12" s="34" t="s">
        <v>211</v>
      </c>
      <c r="K12" s="34" t="s">
        <v>211</v>
      </c>
      <c r="L12" s="34" t="s">
        <v>15</v>
      </c>
      <c r="M12" s="34" t="s">
        <v>10</v>
      </c>
      <c r="N12" s="34" t="s">
        <v>16</v>
      </c>
      <c r="O12" s="37" t="s">
        <v>3146</v>
      </c>
      <c r="P12" s="37" t="s">
        <v>674</v>
      </c>
      <c r="Q12" s="44" t="str">
        <f>MID(Tabla1[[#This Row],[Aplicación]],14,1)</f>
        <v>2</v>
      </c>
      <c r="R12" s="44" t="s">
        <v>662</v>
      </c>
      <c r="S12" s="44" t="str">
        <f>MID(Tabla1[[#This Row],[Aplicación]],6,2)</f>
        <v>01</v>
      </c>
      <c r="T12" s="44" t="str">
        <f>VLOOKUP(Tabla1[[#This Row],[AREA]],Hoja1!A:B,2,FALSE)</f>
        <v>01. Alcaldía</v>
      </c>
      <c r="U12" s="44" t="str">
        <f>MID(Tabla1[[#This Row],[Aplicación]],9,4)</f>
        <v>9205</v>
      </c>
      <c r="V12" s="44" t="str">
        <f>VLOOKUP(Tabla1[[#This Row],[PROGRAMA]],Hoja1!A:B,2,FALSE)</f>
        <v>9205. Imprenta municipal</v>
      </c>
      <c r="W12" s="44" t="str">
        <f>MID(Tabla1[[#This Row],[Aplicación]],14,2)</f>
        <v>22</v>
      </c>
      <c r="X12" s="44" t="str">
        <f>MID(Tabla1[[#This Row],[Aplicación]],14,6)</f>
        <v>22199</v>
      </c>
    </row>
    <row r="13" spans="1:24" x14ac:dyDescent="0.25">
      <c r="A13" s="33">
        <v>220200001615</v>
      </c>
      <c r="B13" s="34" t="s">
        <v>9</v>
      </c>
      <c r="C13" s="35">
        <v>43875</v>
      </c>
      <c r="D13" s="33">
        <v>22020001888</v>
      </c>
      <c r="E13" s="34" t="s">
        <v>1098</v>
      </c>
      <c r="F13" s="36">
        <v>880.06</v>
      </c>
      <c r="G13" s="34" t="s">
        <v>418</v>
      </c>
      <c r="H13" s="34" t="s">
        <v>1099</v>
      </c>
      <c r="I13" s="33" t="s">
        <v>209</v>
      </c>
      <c r="J13" s="34" t="s">
        <v>210</v>
      </c>
      <c r="K13" s="34" t="s">
        <v>210</v>
      </c>
      <c r="L13" s="34" t="s">
        <v>15</v>
      </c>
      <c r="M13" s="34" t="s">
        <v>10</v>
      </c>
      <c r="N13" s="34" t="s">
        <v>11</v>
      </c>
      <c r="O13" s="37" t="s">
        <v>3146</v>
      </c>
      <c r="P13" s="37" t="s">
        <v>674</v>
      </c>
      <c r="Q13" s="44" t="str">
        <f>MID(Tabla1[[#This Row],[Aplicación]],14,1)</f>
        <v>2</v>
      </c>
      <c r="R13" s="44" t="s">
        <v>662</v>
      </c>
      <c r="S13" s="44" t="str">
        <f>MID(Tabla1[[#This Row],[Aplicación]],6,2)</f>
        <v>01</v>
      </c>
      <c r="T13" s="44" t="str">
        <f>VLOOKUP(Tabla1[[#This Row],[AREA]],Hoja1!A:B,2,FALSE)</f>
        <v>01. Alcaldía</v>
      </c>
      <c r="U13" s="44" t="str">
        <f>MID(Tabla1[[#This Row],[Aplicación]],9,4)</f>
        <v>9207</v>
      </c>
      <c r="V13" s="44" t="str">
        <f>VLOOKUP(Tabla1[[#This Row],[PROGRAMA]],Hoja1!A:B,2,FALSE)</f>
        <v>9207. Gobierno y relaciones</v>
      </c>
      <c r="W13" s="44" t="str">
        <f>MID(Tabla1[[#This Row],[Aplicación]],14,2)</f>
        <v>22</v>
      </c>
      <c r="X13" s="44" t="str">
        <f>MID(Tabla1[[#This Row],[Aplicación]],14,6)</f>
        <v>22001</v>
      </c>
    </row>
    <row r="14" spans="1:24" x14ac:dyDescent="0.25">
      <c r="A14" s="33">
        <v>220200001616</v>
      </c>
      <c r="B14" s="34" t="s">
        <v>9</v>
      </c>
      <c r="C14" s="35">
        <v>43875</v>
      </c>
      <c r="D14" s="33">
        <v>22020001889</v>
      </c>
      <c r="E14" s="34" t="s">
        <v>1098</v>
      </c>
      <c r="F14" s="36">
        <v>686</v>
      </c>
      <c r="G14" s="34" t="s">
        <v>367</v>
      </c>
      <c r="H14" s="34" t="s">
        <v>1100</v>
      </c>
      <c r="I14" s="33" t="s">
        <v>209</v>
      </c>
      <c r="J14" s="34" t="s">
        <v>210</v>
      </c>
      <c r="K14" s="34" t="s">
        <v>210</v>
      </c>
      <c r="L14" s="34" t="s">
        <v>15</v>
      </c>
      <c r="M14" s="34" t="s">
        <v>10</v>
      </c>
      <c r="N14" s="34" t="s">
        <v>11</v>
      </c>
      <c r="O14" s="37" t="s">
        <v>3146</v>
      </c>
      <c r="P14" s="37" t="s">
        <v>674</v>
      </c>
      <c r="Q14" s="44" t="str">
        <f>MID(Tabla1[[#This Row],[Aplicación]],14,1)</f>
        <v>2</v>
      </c>
      <c r="R14" s="44" t="s">
        <v>662</v>
      </c>
      <c r="S14" s="44" t="str">
        <f>MID(Tabla1[[#This Row],[Aplicación]],6,2)</f>
        <v>01</v>
      </c>
      <c r="T14" s="44" t="str">
        <f>VLOOKUP(Tabla1[[#This Row],[AREA]],Hoja1!A:B,2,FALSE)</f>
        <v>01. Alcaldía</v>
      </c>
      <c r="U14" s="44" t="str">
        <f>MID(Tabla1[[#This Row],[Aplicación]],9,4)</f>
        <v>9207</v>
      </c>
      <c r="V14" s="44" t="str">
        <f>VLOOKUP(Tabla1[[#This Row],[PROGRAMA]],Hoja1!A:B,2,FALSE)</f>
        <v>9207. Gobierno y relaciones</v>
      </c>
      <c r="W14" s="44" t="str">
        <f>MID(Tabla1[[#This Row],[Aplicación]],14,2)</f>
        <v>22</v>
      </c>
      <c r="X14" s="44" t="str">
        <f>MID(Tabla1[[#This Row],[Aplicación]],14,6)</f>
        <v>22001</v>
      </c>
    </row>
    <row r="15" spans="1:24" x14ac:dyDescent="0.25">
      <c r="A15" s="33">
        <v>220200001617</v>
      </c>
      <c r="B15" s="34" t="s">
        <v>9</v>
      </c>
      <c r="C15" s="35">
        <v>43875</v>
      </c>
      <c r="D15" s="33">
        <v>22020001890</v>
      </c>
      <c r="E15" s="34" t="s">
        <v>1098</v>
      </c>
      <c r="F15" s="36">
        <v>1886.86</v>
      </c>
      <c r="G15" s="34" t="s">
        <v>391</v>
      </c>
      <c r="H15" s="34" t="s">
        <v>1101</v>
      </c>
      <c r="I15" s="33" t="s">
        <v>209</v>
      </c>
      <c r="J15" s="34" t="s">
        <v>210</v>
      </c>
      <c r="K15" s="34" t="s">
        <v>210</v>
      </c>
      <c r="L15" s="34" t="s">
        <v>15</v>
      </c>
      <c r="M15" s="34" t="s">
        <v>10</v>
      </c>
      <c r="N15" s="34" t="s">
        <v>11</v>
      </c>
      <c r="O15" s="37" t="s">
        <v>3146</v>
      </c>
      <c r="P15" s="37" t="s">
        <v>674</v>
      </c>
      <c r="Q15" s="44" t="str">
        <f>MID(Tabla1[[#This Row],[Aplicación]],14,1)</f>
        <v>2</v>
      </c>
      <c r="R15" s="44" t="s">
        <v>662</v>
      </c>
      <c r="S15" s="44" t="str">
        <f>MID(Tabla1[[#This Row],[Aplicación]],6,2)</f>
        <v>01</v>
      </c>
      <c r="T15" s="44" t="str">
        <f>VLOOKUP(Tabla1[[#This Row],[AREA]],Hoja1!A:B,2,FALSE)</f>
        <v>01. Alcaldía</v>
      </c>
      <c r="U15" s="44" t="str">
        <f>MID(Tabla1[[#This Row],[Aplicación]],9,4)</f>
        <v>9207</v>
      </c>
      <c r="V15" s="44" t="str">
        <f>VLOOKUP(Tabla1[[#This Row],[PROGRAMA]],Hoja1!A:B,2,FALSE)</f>
        <v>9207. Gobierno y relaciones</v>
      </c>
      <c r="W15" s="44" t="str">
        <f>MID(Tabla1[[#This Row],[Aplicación]],14,2)</f>
        <v>22</v>
      </c>
      <c r="X15" s="44" t="str">
        <f>MID(Tabla1[[#This Row],[Aplicación]],14,6)</f>
        <v>22001</v>
      </c>
    </row>
    <row r="16" spans="1:24" x14ac:dyDescent="0.25">
      <c r="A16" s="33">
        <v>220200001618</v>
      </c>
      <c r="B16" s="34" t="s">
        <v>9</v>
      </c>
      <c r="C16" s="35">
        <v>43875</v>
      </c>
      <c r="D16" s="33">
        <v>22020001891</v>
      </c>
      <c r="E16" s="34" t="s">
        <v>1098</v>
      </c>
      <c r="F16" s="36">
        <v>614.5</v>
      </c>
      <c r="G16" s="34" t="s">
        <v>1102</v>
      </c>
      <c r="H16" s="34" t="s">
        <v>1103</v>
      </c>
      <c r="I16" s="33" t="s">
        <v>209</v>
      </c>
      <c r="J16" s="34" t="s">
        <v>210</v>
      </c>
      <c r="K16" s="34" t="s">
        <v>210</v>
      </c>
      <c r="L16" s="34" t="s">
        <v>15</v>
      </c>
      <c r="M16" s="34" t="s">
        <v>10</v>
      </c>
      <c r="N16" s="34" t="s">
        <v>11</v>
      </c>
      <c r="O16" s="37" t="s">
        <v>3146</v>
      </c>
      <c r="P16" s="37" t="s">
        <v>674</v>
      </c>
      <c r="Q16" s="44" t="str">
        <f>MID(Tabla1[[#This Row],[Aplicación]],14,1)</f>
        <v>2</v>
      </c>
      <c r="R16" s="44" t="s">
        <v>662</v>
      </c>
      <c r="S16" s="44" t="str">
        <f>MID(Tabla1[[#This Row],[Aplicación]],6,2)</f>
        <v>01</v>
      </c>
      <c r="T16" s="44" t="str">
        <f>VLOOKUP(Tabla1[[#This Row],[AREA]],Hoja1!A:B,2,FALSE)</f>
        <v>01. Alcaldía</v>
      </c>
      <c r="U16" s="44" t="str">
        <f>MID(Tabla1[[#This Row],[Aplicación]],9,4)</f>
        <v>9207</v>
      </c>
      <c r="V16" s="44" t="str">
        <f>VLOOKUP(Tabla1[[#This Row],[PROGRAMA]],Hoja1!A:B,2,FALSE)</f>
        <v>9207. Gobierno y relaciones</v>
      </c>
      <c r="W16" s="44" t="str">
        <f>MID(Tabla1[[#This Row],[Aplicación]],14,2)</f>
        <v>22</v>
      </c>
      <c r="X16" s="44" t="str">
        <f>MID(Tabla1[[#This Row],[Aplicación]],14,6)</f>
        <v>22001</v>
      </c>
    </row>
    <row r="17" spans="1:24" x14ac:dyDescent="0.25">
      <c r="A17" s="33">
        <v>220200003157</v>
      </c>
      <c r="B17" s="34" t="s">
        <v>9</v>
      </c>
      <c r="C17" s="35">
        <v>43893</v>
      </c>
      <c r="D17" s="33">
        <v>22020001877</v>
      </c>
      <c r="E17" s="34" t="s">
        <v>1074</v>
      </c>
      <c r="F17" s="36">
        <v>10902.1</v>
      </c>
      <c r="G17" s="34" t="s">
        <v>381</v>
      </c>
      <c r="H17" s="34" t="s">
        <v>1160</v>
      </c>
      <c r="I17" s="33" t="s">
        <v>209</v>
      </c>
      <c r="J17" s="34" t="s">
        <v>211</v>
      </c>
      <c r="K17" s="34" t="s">
        <v>211</v>
      </c>
      <c r="L17" s="34" t="s">
        <v>15</v>
      </c>
      <c r="M17" s="34" t="s">
        <v>10</v>
      </c>
      <c r="N17" s="34" t="s">
        <v>11</v>
      </c>
      <c r="O17" s="37" t="s">
        <v>3146</v>
      </c>
      <c r="P17" s="37" t="s">
        <v>674</v>
      </c>
      <c r="Q17" s="44" t="str">
        <f>MID(Tabla1[[#This Row],[Aplicación]],14,1)</f>
        <v>2</v>
      </c>
      <c r="R17" s="44" t="s">
        <v>662</v>
      </c>
      <c r="S17" s="44" t="str">
        <f>MID(Tabla1[[#This Row],[Aplicación]],6,2)</f>
        <v>01</v>
      </c>
      <c r="T17" s="44" t="str">
        <f>VLOOKUP(Tabla1[[#This Row],[AREA]],Hoja1!A:B,2,FALSE)</f>
        <v>01. Alcaldía</v>
      </c>
      <c r="U17" s="44" t="str">
        <f>MID(Tabla1[[#This Row],[Aplicación]],9,4)</f>
        <v>9205</v>
      </c>
      <c r="V17" s="44" t="str">
        <f>VLOOKUP(Tabla1[[#This Row],[PROGRAMA]],Hoja1!A:B,2,FALSE)</f>
        <v>9205. Imprenta municipal</v>
      </c>
      <c r="W17" s="44" t="str">
        <f>MID(Tabla1[[#This Row],[Aplicación]],14,2)</f>
        <v>22</v>
      </c>
      <c r="X17" s="44" t="str">
        <f>MID(Tabla1[[#This Row],[Aplicación]],14,6)</f>
        <v>22199</v>
      </c>
    </row>
    <row r="18" spans="1:24" x14ac:dyDescent="0.25">
      <c r="A18" s="33">
        <v>220200001999</v>
      </c>
      <c r="B18" s="34" t="s">
        <v>9</v>
      </c>
      <c r="C18" s="35">
        <v>43879</v>
      </c>
      <c r="D18" s="33">
        <v>22020001813</v>
      </c>
      <c r="E18" s="34" t="s">
        <v>1197</v>
      </c>
      <c r="F18" s="36">
        <v>1999.63</v>
      </c>
      <c r="G18" s="34" t="s">
        <v>417</v>
      </c>
      <c r="H18" s="34" t="s">
        <v>1198</v>
      </c>
      <c r="I18" s="33" t="s">
        <v>209</v>
      </c>
      <c r="J18" s="34" t="s">
        <v>211</v>
      </c>
      <c r="K18" s="34" t="s">
        <v>211</v>
      </c>
      <c r="L18" s="34" t="s">
        <v>12</v>
      </c>
      <c r="M18" s="34" t="s">
        <v>10</v>
      </c>
      <c r="N18" s="34" t="s">
        <v>11</v>
      </c>
      <c r="O18" s="37" t="s">
        <v>3146</v>
      </c>
      <c r="P18" s="37" t="s">
        <v>674</v>
      </c>
      <c r="Q18" s="44" t="str">
        <f>MID(Tabla1[[#This Row],[Aplicación]],14,1)</f>
        <v>2</v>
      </c>
      <c r="R18" s="44" t="s">
        <v>662</v>
      </c>
      <c r="S18" s="44" t="str">
        <f>MID(Tabla1[[#This Row],[Aplicación]],6,2)</f>
        <v>01</v>
      </c>
      <c r="T18" s="44" t="str">
        <f>VLOOKUP(Tabla1[[#This Row],[AREA]],Hoja1!A:B,2,FALSE)</f>
        <v>01. Alcaldía</v>
      </c>
      <c r="U18" s="44" t="str">
        <f>MID(Tabla1[[#This Row],[Aplicación]],9,4)</f>
        <v>9203</v>
      </c>
      <c r="V18" s="44" t="str">
        <f>VLOOKUP(Tabla1[[#This Row],[PROGRAMA]],Hoja1!A:B,2,FALSE)</f>
        <v>9203. Unidad de régimen interior</v>
      </c>
      <c r="W18" s="44" t="str">
        <f>MID(Tabla1[[#This Row],[Aplicación]],14,2)</f>
        <v>21</v>
      </c>
      <c r="X18" s="44" t="str">
        <f>MID(Tabla1[[#This Row],[Aplicación]],14,6)</f>
        <v>213</v>
      </c>
    </row>
    <row r="19" spans="1:24" x14ac:dyDescent="0.25">
      <c r="A19" s="33">
        <v>220200002675</v>
      </c>
      <c r="B19" s="34" t="s">
        <v>9</v>
      </c>
      <c r="C19" s="35">
        <v>43889</v>
      </c>
      <c r="D19" s="33">
        <v>22020002290</v>
      </c>
      <c r="E19" s="34" t="s">
        <v>1210</v>
      </c>
      <c r="F19" s="36">
        <v>600</v>
      </c>
      <c r="G19" s="34" t="s">
        <v>813</v>
      </c>
      <c r="H19" s="34" t="s">
        <v>1211</v>
      </c>
      <c r="I19" s="33" t="s">
        <v>209</v>
      </c>
      <c r="J19" s="34" t="s">
        <v>1212</v>
      </c>
      <c r="K19" s="34" t="s">
        <v>220</v>
      </c>
      <c r="L19" s="34" t="s">
        <v>15</v>
      </c>
      <c r="M19" s="34" t="s">
        <v>10</v>
      </c>
      <c r="N19" s="34" t="s">
        <v>11</v>
      </c>
      <c r="O19" s="37" t="s">
        <v>3146</v>
      </c>
      <c r="P19" s="37" t="s">
        <v>674</v>
      </c>
      <c r="Q19" s="44" t="str">
        <f>MID(Tabla1[[#This Row],[Aplicación]],14,1)</f>
        <v>2</v>
      </c>
      <c r="R19" s="44" t="s">
        <v>662</v>
      </c>
      <c r="S19" s="44" t="str">
        <f>MID(Tabla1[[#This Row],[Aplicación]],6,2)</f>
        <v>01</v>
      </c>
      <c r="T19" s="44" t="str">
        <f>VLOOKUP(Tabla1[[#This Row],[AREA]],Hoja1!A:B,2,FALSE)</f>
        <v>01. Alcaldía</v>
      </c>
      <c r="U19" s="44" t="str">
        <f>MID(Tabla1[[#This Row],[Aplicación]],9,4)</f>
        <v>9312</v>
      </c>
      <c r="V19" s="44" t="str">
        <f>VLOOKUP(Tabla1[[#This Row],[PROGRAMA]],Hoja1!A:B,2,FALSE)</f>
        <v>9312. Intervención general</v>
      </c>
      <c r="W19" s="44" t="str">
        <f>MID(Tabla1[[#This Row],[Aplicación]],14,2)</f>
        <v>22</v>
      </c>
      <c r="X19" s="44" t="str">
        <f>MID(Tabla1[[#This Row],[Aplicación]],14,6)</f>
        <v>22699</v>
      </c>
    </row>
    <row r="20" spans="1:24" x14ac:dyDescent="0.25">
      <c r="A20" s="33">
        <v>220200000152</v>
      </c>
      <c r="B20" s="34" t="s">
        <v>9</v>
      </c>
      <c r="C20" s="35">
        <v>43859</v>
      </c>
      <c r="D20" s="33">
        <v>22020000663</v>
      </c>
      <c r="E20" s="34" t="s">
        <v>1213</v>
      </c>
      <c r="F20" s="36">
        <v>9275.67</v>
      </c>
      <c r="G20" s="34" t="s">
        <v>129</v>
      </c>
      <c r="H20" s="34" t="s">
        <v>1214</v>
      </c>
      <c r="I20" s="33" t="s">
        <v>209</v>
      </c>
      <c r="J20" s="34" t="s">
        <v>1215</v>
      </c>
      <c r="K20" s="34" t="s">
        <v>286</v>
      </c>
      <c r="L20" s="34" t="s">
        <v>12</v>
      </c>
      <c r="M20" s="34" t="s">
        <v>10</v>
      </c>
      <c r="N20" s="34" t="s">
        <v>11</v>
      </c>
      <c r="O20" s="37" t="s">
        <v>3146</v>
      </c>
      <c r="P20" s="37" t="s">
        <v>674</v>
      </c>
      <c r="Q20" s="44" t="str">
        <f>MID(Tabla1[[#This Row],[Aplicación]],14,1)</f>
        <v>2</v>
      </c>
      <c r="R20" s="44" t="s">
        <v>662</v>
      </c>
      <c r="S20" s="44" t="str">
        <f>MID(Tabla1[[#This Row],[Aplicación]],6,2)</f>
        <v>01</v>
      </c>
      <c r="T20" s="44" t="str">
        <f>VLOOKUP(Tabla1[[#This Row],[AREA]],Hoja1!A:B,2,FALSE)</f>
        <v>01. Alcaldía</v>
      </c>
      <c r="U20" s="44" t="str">
        <f>MID(Tabla1[[#This Row],[Aplicación]],9,4)</f>
        <v>9207</v>
      </c>
      <c r="V20" s="44" t="str">
        <f>VLOOKUP(Tabla1[[#This Row],[PROGRAMA]],Hoja1!A:B,2,FALSE)</f>
        <v>9207. Gobierno y relaciones</v>
      </c>
      <c r="W20" s="44" t="str">
        <f>MID(Tabla1[[#This Row],[Aplicación]],14,2)</f>
        <v>22</v>
      </c>
      <c r="X20" s="44" t="str">
        <f>MID(Tabla1[[#This Row],[Aplicación]],14,6)</f>
        <v>22799</v>
      </c>
    </row>
    <row r="21" spans="1:24" x14ac:dyDescent="0.25">
      <c r="A21" s="33">
        <v>220200001995</v>
      </c>
      <c r="B21" s="34" t="s">
        <v>9</v>
      </c>
      <c r="C21" s="35">
        <v>43879</v>
      </c>
      <c r="D21" s="33">
        <v>22020001996</v>
      </c>
      <c r="E21" s="34" t="s">
        <v>1082</v>
      </c>
      <c r="F21" s="36">
        <v>83</v>
      </c>
      <c r="G21" s="34" t="s">
        <v>99</v>
      </c>
      <c r="H21" s="34" t="s">
        <v>1229</v>
      </c>
      <c r="I21" s="33" t="s">
        <v>209</v>
      </c>
      <c r="J21" s="34" t="s">
        <v>210</v>
      </c>
      <c r="K21" s="34" t="s">
        <v>210</v>
      </c>
      <c r="L21" s="34" t="s">
        <v>15</v>
      </c>
      <c r="M21" s="34" t="s">
        <v>13</v>
      </c>
      <c r="N21" s="34" t="s">
        <v>14</v>
      </c>
      <c r="O21" s="37" t="s">
        <v>3127</v>
      </c>
      <c r="P21" s="37" t="s">
        <v>674</v>
      </c>
      <c r="Q21" s="44" t="str">
        <f>MID(Tabla1[[#This Row],[Aplicación]],14,1)</f>
        <v>2</v>
      </c>
      <c r="R21" s="44" t="s">
        <v>662</v>
      </c>
      <c r="S21" s="44" t="str">
        <f>MID(Tabla1[[#This Row],[Aplicación]],6,2)</f>
        <v>01</v>
      </c>
      <c r="T21" s="44" t="str">
        <f>VLOOKUP(Tabla1[[#This Row],[AREA]],Hoja1!A:B,2,FALSE)</f>
        <v>01. Alcaldía</v>
      </c>
      <c r="U21" s="44" t="str">
        <f>MID(Tabla1[[#This Row],[Aplicación]],9,4)</f>
        <v>9203</v>
      </c>
      <c r="V21" s="44" t="str">
        <f>VLOOKUP(Tabla1[[#This Row],[PROGRAMA]],Hoja1!A:B,2,FALSE)</f>
        <v>9203. Unidad de régimen interior</v>
      </c>
      <c r="W21" s="44" t="str">
        <f>MID(Tabla1[[#This Row],[Aplicación]],14,2)</f>
        <v>22</v>
      </c>
      <c r="X21" s="44" t="str">
        <f>MID(Tabla1[[#This Row],[Aplicación]],14,6)</f>
        <v>22103</v>
      </c>
    </row>
    <row r="22" spans="1:24" x14ac:dyDescent="0.25">
      <c r="A22" s="33">
        <v>220199000364</v>
      </c>
      <c r="B22" s="34" t="s">
        <v>9</v>
      </c>
      <c r="C22" s="35">
        <v>43832</v>
      </c>
      <c r="D22" s="33">
        <v>22020000737</v>
      </c>
      <c r="E22" s="34" t="s">
        <v>1272</v>
      </c>
      <c r="F22" s="36">
        <v>725.32</v>
      </c>
      <c r="G22" s="34" t="s">
        <v>122</v>
      </c>
      <c r="H22" s="34" t="s">
        <v>1273</v>
      </c>
      <c r="I22" s="33" t="s">
        <v>209</v>
      </c>
      <c r="J22" s="34" t="s">
        <v>211</v>
      </c>
      <c r="K22" s="34" t="s">
        <v>211</v>
      </c>
      <c r="L22" s="34" t="s">
        <v>15</v>
      </c>
      <c r="M22" s="34" t="s">
        <v>10</v>
      </c>
      <c r="N22" s="34" t="s">
        <v>11</v>
      </c>
      <c r="O22" s="37" t="s">
        <v>3146</v>
      </c>
      <c r="P22" s="37" t="s">
        <v>674</v>
      </c>
      <c r="Q22" s="44" t="str">
        <f>MID(Tabla1[[#This Row],[Aplicación]],14,1)</f>
        <v>2</v>
      </c>
      <c r="R22" s="44" t="s">
        <v>662</v>
      </c>
      <c r="S22" s="44" t="str">
        <f>MID(Tabla1[[#This Row],[Aplicación]],6,2)</f>
        <v>01</v>
      </c>
      <c r="T22" s="44" t="str">
        <f>VLOOKUP(Tabla1[[#This Row],[AREA]],Hoja1!A:B,2,FALSE)</f>
        <v>01. Alcaldía</v>
      </c>
      <c r="U22" s="44" t="str">
        <f>MID(Tabla1[[#This Row],[Aplicación]],9,4)</f>
        <v>9205</v>
      </c>
      <c r="V22" s="44" t="str">
        <f>VLOOKUP(Tabla1[[#This Row],[PROGRAMA]],Hoja1!A:B,2,FALSE)</f>
        <v>9205. Imprenta municipal</v>
      </c>
      <c r="W22" s="44" t="str">
        <f>MID(Tabla1[[#This Row],[Aplicación]],14,2)</f>
        <v>20</v>
      </c>
      <c r="X22" s="44" t="str">
        <f>MID(Tabla1[[#This Row],[Aplicación]],14,6)</f>
        <v>203</v>
      </c>
    </row>
    <row r="23" spans="1:24" x14ac:dyDescent="0.25">
      <c r="A23" s="33">
        <v>220199000045</v>
      </c>
      <c r="B23" s="34" t="s">
        <v>9</v>
      </c>
      <c r="C23" s="35">
        <v>43832</v>
      </c>
      <c r="D23" s="33">
        <v>22020000570</v>
      </c>
      <c r="E23" s="34" t="s">
        <v>1082</v>
      </c>
      <c r="F23" s="36">
        <v>1100</v>
      </c>
      <c r="G23" s="34" t="s">
        <v>297</v>
      </c>
      <c r="H23" s="34" t="s">
        <v>1349</v>
      </c>
      <c r="I23" s="33" t="s">
        <v>209</v>
      </c>
      <c r="J23" s="34" t="s">
        <v>210</v>
      </c>
      <c r="K23" s="34" t="s">
        <v>210</v>
      </c>
      <c r="L23" s="34" t="s">
        <v>15</v>
      </c>
      <c r="M23" s="34" t="s">
        <v>13</v>
      </c>
      <c r="N23" s="34" t="s">
        <v>16</v>
      </c>
      <c r="O23" s="37" t="s">
        <v>3127</v>
      </c>
      <c r="P23" s="37" t="s">
        <v>674</v>
      </c>
      <c r="Q23" s="44" t="str">
        <f>MID(Tabla1[[#This Row],[Aplicación]],14,1)</f>
        <v>2</v>
      </c>
      <c r="R23" s="44" t="s">
        <v>662</v>
      </c>
      <c r="S23" s="44" t="str">
        <f>MID(Tabla1[[#This Row],[Aplicación]],6,2)</f>
        <v>01</v>
      </c>
      <c r="T23" s="44" t="str">
        <f>VLOOKUP(Tabla1[[#This Row],[AREA]],Hoja1!A:B,2,FALSE)</f>
        <v>01. Alcaldía</v>
      </c>
      <c r="U23" s="44" t="str">
        <f>MID(Tabla1[[#This Row],[Aplicación]],9,4)</f>
        <v>9203</v>
      </c>
      <c r="V23" s="44" t="str">
        <f>VLOOKUP(Tabla1[[#This Row],[PROGRAMA]],Hoja1!A:B,2,FALSE)</f>
        <v>9203. Unidad de régimen interior</v>
      </c>
      <c r="W23" s="44" t="str">
        <f>MID(Tabla1[[#This Row],[Aplicación]],14,2)</f>
        <v>22</v>
      </c>
      <c r="X23" s="44" t="str">
        <f>MID(Tabla1[[#This Row],[Aplicación]],14,6)</f>
        <v>22103</v>
      </c>
    </row>
    <row r="24" spans="1:24" x14ac:dyDescent="0.25">
      <c r="A24" s="33">
        <v>220189000239</v>
      </c>
      <c r="B24" s="34" t="s">
        <v>9</v>
      </c>
      <c r="C24" s="35">
        <v>43832</v>
      </c>
      <c r="D24" s="33">
        <v>22020000064</v>
      </c>
      <c r="E24" s="34" t="s">
        <v>1365</v>
      </c>
      <c r="F24" s="36">
        <v>27642.39</v>
      </c>
      <c r="G24" s="34" t="s">
        <v>264</v>
      </c>
      <c r="H24" s="34" t="s">
        <v>44</v>
      </c>
      <c r="I24" s="33" t="s">
        <v>209</v>
      </c>
      <c r="J24" s="34" t="s">
        <v>1357</v>
      </c>
      <c r="K24" s="34" t="s">
        <v>211</v>
      </c>
      <c r="L24" s="34" t="s">
        <v>12</v>
      </c>
      <c r="M24" s="34" t="s">
        <v>13</v>
      </c>
      <c r="N24" s="34" t="s">
        <v>14</v>
      </c>
      <c r="O24" s="37" t="s">
        <v>3127</v>
      </c>
      <c r="P24" s="37" t="s">
        <v>674</v>
      </c>
      <c r="Q24" s="44" t="str">
        <f>MID(Tabla1[[#This Row],[Aplicación]],14,1)</f>
        <v>2</v>
      </c>
      <c r="R24" s="44" t="s">
        <v>662</v>
      </c>
      <c r="S24" s="44" t="str">
        <f>MID(Tabla1[[#This Row],[Aplicación]],6,2)</f>
        <v>01</v>
      </c>
      <c r="T24" s="44" t="str">
        <f>VLOOKUP(Tabla1[[#This Row],[AREA]],Hoja1!A:B,2,FALSE)</f>
        <v>01. Alcaldía</v>
      </c>
      <c r="U24" s="44" t="str">
        <f>MID(Tabla1[[#This Row],[Aplicación]],9,4)</f>
        <v>9201</v>
      </c>
      <c r="V24" s="44" t="str">
        <f>VLOOKUP(Tabla1[[#This Row],[PROGRAMA]],Hoja1!A:B,2,FALSE)</f>
        <v>9201. Secretaría General</v>
      </c>
      <c r="W24" s="44" t="str">
        <f>MID(Tabla1[[#This Row],[Aplicación]],14,2)</f>
        <v>22</v>
      </c>
      <c r="X24" s="44" t="str">
        <f>MID(Tabla1[[#This Row],[Aplicación]],14,6)</f>
        <v>22799</v>
      </c>
    </row>
    <row r="25" spans="1:24" x14ac:dyDescent="0.25">
      <c r="A25" s="33">
        <v>220199000218</v>
      </c>
      <c r="B25" s="34" t="s">
        <v>9</v>
      </c>
      <c r="C25" s="35">
        <v>43832</v>
      </c>
      <c r="D25" s="33">
        <v>22020000630</v>
      </c>
      <c r="E25" s="34" t="s">
        <v>1367</v>
      </c>
      <c r="F25" s="36">
        <v>26194.080000000002</v>
      </c>
      <c r="G25" s="34" t="s">
        <v>759</v>
      </c>
      <c r="H25" s="34" t="s">
        <v>1368</v>
      </c>
      <c r="I25" s="33" t="s">
        <v>209</v>
      </c>
      <c r="J25" s="34" t="s">
        <v>315</v>
      </c>
      <c r="K25" s="34" t="s">
        <v>315</v>
      </c>
      <c r="L25" s="34" t="s">
        <v>12</v>
      </c>
      <c r="M25" s="34" t="s">
        <v>13</v>
      </c>
      <c r="N25" s="34" t="s">
        <v>14</v>
      </c>
      <c r="O25" s="37" t="s">
        <v>3127</v>
      </c>
      <c r="P25" s="37" t="s">
        <v>674</v>
      </c>
      <c r="Q25" s="44" t="str">
        <f>MID(Tabla1[[#This Row],[Aplicación]],14,1)</f>
        <v>2</v>
      </c>
      <c r="R25" s="44" t="s">
        <v>662</v>
      </c>
      <c r="S25" s="44" t="str">
        <f>MID(Tabla1[[#This Row],[Aplicación]],6,2)</f>
        <v>01</v>
      </c>
      <c r="T25" s="44" t="str">
        <f>VLOOKUP(Tabla1[[#This Row],[AREA]],Hoja1!A:B,2,FALSE)</f>
        <v>01. Alcaldía</v>
      </c>
      <c r="U25" s="44" t="str">
        <f>MID(Tabla1[[#This Row],[Aplicación]],9,4)</f>
        <v>9312</v>
      </c>
      <c r="V25" s="44" t="str">
        <f>VLOOKUP(Tabla1[[#This Row],[PROGRAMA]],Hoja1!A:B,2,FALSE)</f>
        <v>9312. Intervención general</v>
      </c>
      <c r="W25" s="44" t="str">
        <f>MID(Tabla1[[#This Row],[Aplicación]],14,2)</f>
        <v>22</v>
      </c>
      <c r="X25" s="44" t="str">
        <f>MID(Tabla1[[#This Row],[Aplicación]],14,6)</f>
        <v>22706</v>
      </c>
    </row>
    <row r="26" spans="1:24" x14ac:dyDescent="0.25">
      <c r="A26" s="33">
        <v>220199000206</v>
      </c>
      <c r="B26" s="34" t="s">
        <v>9</v>
      </c>
      <c r="C26" s="35">
        <v>43832</v>
      </c>
      <c r="D26" s="33">
        <v>22020000626</v>
      </c>
      <c r="E26" s="34" t="s">
        <v>1524</v>
      </c>
      <c r="F26" s="36">
        <v>396.67</v>
      </c>
      <c r="G26" s="34" t="s">
        <v>109</v>
      </c>
      <c r="H26" s="34" t="s">
        <v>1525</v>
      </c>
      <c r="I26" s="33" t="s">
        <v>209</v>
      </c>
      <c r="J26" s="34" t="s">
        <v>211</v>
      </c>
      <c r="K26" s="34" t="s">
        <v>211</v>
      </c>
      <c r="L26" s="34" t="s">
        <v>15</v>
      </c>
      <c r="M26" s="34" t="s">
        <v>13</v>
      </c>
      <c r="N26" s="34" t="s">
        <v>14</v>
      </c>
      <c r="O26" s="37" t="s">
        <v>3127</v>
      </c>
      <c r="P26" s="37" t="s">
        <v>674</v>
      </c>
      <c r="Q26" s="44" t="str">
        <f>MID(Tabla1[[#This Row],[Aplicación]],14,1)</f>
        <v>2</v>
      </c>
      <c r="R26" s="44" t="s">
        <v>662</v>
      </c>
      <c r="S26" s="44" t="str">
        <f>MID(Tabla1[[#This Row],[Aplicación]],6,2)</f>
        <v>01</v>
      </c>
      <c r="T26" s="44" t="str">
        <f>VLOOKUP(Tabla1[[#This Row],[AREA]],Hoja1!A:B,2,FALSE)</f>
        <v>01. Alcaldía</v>
      </c>
      <c r="U26" s="44" t="str">
        <f>MID(Tabla1[[#This Row],[Aplicación]],9,4)</f>
        <v>9203</v>
      </c>
      <c r="V26" s="44" t="str">
        <f>VLOOKUP(Tabla1[[#This Row],[PROGRAMA]],Hoja1!A:B,2,FALSE)</f>
        <v>9203. Unidad de régimen interior</v>
      </c>
      <c r="W26" s="44" t="str">
        <f>MID(Tabla1[[#This Row],[Aplicación]],14,2)</f>
        <v>22</v>
      </c>
      <c r="X26" s="44" t="str">
        <f>MID(Tabla1[[#This Row],[Aplicación]],14,6)</f>
        <v>22104</v>
      </c>
    </row>
    <row r="27" spans="1:24" x14ac:dyDescent="0.25">
      <c r="A27" s="33">
        <v>220199000686</v>
      </c>
      <c r="B27" s="34" t="s">
        <v>9</v>
      </c>
      <c r="C27" s="35">
        <v>43832</v>
      </c>
      <c r="D27" s="33">
        <v>22020001099</v>
      </c>
      <c r="E27" s="34" t="s">
        <v>1563</v>
      </c>
      <c r="F27" s="36">
        <v>7000</v>
      </c>
      <c r="G27" s="34" t="s">
        <v>108</v>
      </c>
      <c r="H27" s="34" t="s">
        <v>1564</v>
      </c>
      <c r="I27" s="33" t="s">
        <v>209</v>
      </c>
      <c r="J27" s="34" t="s">
        <v>236</v>
      </c>
      <c r="K27" s="34" t="s">
        <v>236</v>
      </c>
      <c r="L27" s="34" t="s">
        <v>15</v>
      </c>
      <c r="M27" s="34" t="s">
        <v>13</v>
      </c>
      <c r="N27" s="34" t="s">
        <v>14</v>
      </c>
      <c r="O27" s="37" t="s">
        <v>3127</v>
      </c>
      <c r="P27" s="37" t="s">
        <v>674</v>
      </c>
      <c r="Q27" s="44" t="str">
        <f>MID(Tabla1[[#This Row],[Aplicación]],14,1)</f>
        <v>2</v>
      </c>
      <c r="R27" s="44" t="s">
        <v>662</v>
      </c>
      <c r="S27" s="44" t="str">
        <f>MID(Tabla1[[#This Row],[Aplicación]],6,2)</f>
        <v>01</v>
      </c>
      <c r="T27" s="44" t="str">
        <f>VLOOKUP(Tabla1[[#This Row],[AREA]],Hoja1!A:B,2,FALSE)</f>
        <v>01. Alcaldía</v>
      </c>
      <c r="U27" s="44" t="str">
        <f>MID(Tabla1[[#This Row],[Aplicación]],9,4)</f>
        <v>9205</v>
      </c>
      <c r="V27" s="44" t="str">
        <f>VLOOKUP(Tabla1[[#This Row],[PROGRAMA]],Hoja1!A:B,2,FALSE)</f>
        <v>9205. Imprenta municipal</v>
      </c>
      <c r="W27" s="44" t="str">
        <f>MID(Tabla1[[#This Row],[Aplicación]],14,2)</f>
        <v>22</v>
      </c>
      <c r="X27" s="44" t="str">
        <f>MID(Tabla1[[#This Row],[Aplicación]],14,6)</f>
        <v>22100</v>
      </c>
    </row>
    <row r="28" spans="1:24" x14ac:dyDescent="0.25">
      <c r="A28" s="33">
        <v>220200000147</v>
      </c>
      <c r="B28" s="34" t="s">
        <v>9</v>
      </c>
      <c r="C28" s="35">
        <v>43858</v>
      </c>
      <c r="D28" s="33">
        <v>22020000767</v>
      </c>
      <c r="E28" s="34" t="s">
        <v>1272</v>
      </c>
      <c r="F28" s="36">
        <v>3626.62</v>
      </c>
      <c r="G28" s="34" t="s">
        <v>122</v>
      </c>
      <c r="H28" s="34" t="s">
        <v>1566</v>
      </c>
      <c r="I28" s="33" t="s">
        <v>209</v>
      </c>
      <c r="J28" s="34" t="s">
        <v>211</v>
      </c>
      <c r="K28" s="34" t="s">
        <v>211</v>
      </c>
      <c r="L28" s="34" t="s">
        <v>15</v>
      </c>
      <c r="M28" s="34" t="s">
        <v>10</v>
      </c>
      <c r="N28" s="34" t="s">
        <v>11</v>
      </c>
      <c r="O28" s="37" t="s">
        <v>3146</v>
      </c>
      <c r="P28" s="37" t="s">
        <v>674</v>
      </c>
      <c r="Q28" s="44" t="str">
        <f>MID(Tabla1[[#This Row],[Aplicación]],14,1)</f>
        <v>2</v>
      </c>
      <c r="R28" s="44" t="s">
        <v>662</v>
      </c>
      <c r="S28" s="44" t="str">
        <f>MID(Tabla1[[#This Row],[Aplicación]],6,2)</f>
        <v>01</v>
      </c>
      <c r="T28" s="44" t="str">
        <f>VLOOKUP(Tabla1[[#This Row],[AREA]],Hoja1!A:B,2,FALSE)</f>
        <v>01. Alcaldía</v>
      </c>
      <c r="U28" s="44" t="str">
        <f>MID(Tabla1[[#This Row],[Aplicación]],9,4)</f>
        <v>9205</v>
      </c>
      <c r="V28" s="44" t="str">
        <f>VLOOKUP(Tabla1[[#This Row],[PROGRAMA]],Hoja1!A:B,2,FALSE)</f>
        <v>9205. Imprenta municipal</v>
      </c>
      <c r="W28" s="44" t="str">
        <f>MID(Tabla1[[#This Row],[Aplicación]],14,2)</f>
        <v>20</v>
      </c>
      <c r="X28" s="44" t="str">
        <f>MID(Tabla1[[#This Row],[Aplicación]],14,6)</f>
        <v>203</v>
      </c>
    </row>
    <row r="29" spans="1:24" x14ac:dyDescent="0.25">
      <c r="A29" s="33">
        <v>220200000262</v>
      </c>
      <c r="B29" s="34" t="s">
        <v>83</v>
      </c>
      <c r="C29" s="35">
        <v>43861</v>
      </c>
      <c r="D29" s="33">
        <v>22020000866</v>
      </c>
      <c r="E29" s="34" t="s">
        <v>1567</v>
      </c>
      <c r="F29" s="36">
        <v>58.15</v>
      </c>
      <c r="G29" s="34" t="s">
        <v>362</v>
      </c>
      <c r="H29" s="34" t="s">
        <v>1568</v>
      </c>
      <c r="I29" s="33" t="s">
        <v>358</v>
      </c>
      <c r="J29" s="34" t="s">
        <v>1569</v>
      </c>
      <c r="K29" s="34" t="s">
        <v>211</v>
      </c>
      <c r="L29" s="34" t="s">
        <v>17</v>
      </c>
      <c r="M29" s="34" t="s">
        <v>10</v>
      </c>
      <c r="N29" s="34" t="s">
        <v>11</v>
      </c>
      <c r="O29" s="37" t="s">
        <v>3146</v>
      </c>
      <c r="P29" s="37" t="s">
        <v>674</v>
      </c>
      <c r="Q29" s="44" t="str">
        <f>MID(Tabla1[[#This Row],[Aplicación]],14,1)</f>
        <v>2</v>
      </c>
      <c r="R29" s="44" t="s">
        <v>662</v>
      </c>
      <c r="S29" s="44" t="str">
        <f>MID(Tabla1[[#This Row],[Aplicación]],6,2)</f>
        <v>01</v>
      </c>
      <c r="T29" s="44" t="str">
        <f>VLOOKUP(Tabla1[[#This Row],[AREA]],Hoja1!A:B,2,FALSE)</f>
        <v>01. Alcaldía</v>
      </c>
      <c r="U29" s="44" t="str">
        <f>MID(Tabla1[[#This Row],[Aplicación]],9,4)</f>
        <v>9121</v>
      </c>
      <c r="V29" s="44" t="str">
        <f>VLOOKUP(Tabla1[[#This Row],[PROGRAMA]],Hoja1!A:B,2,FALSE)</f>
        <v>9121. Organos de Gobierno</v>
      </c>
      <c r="W29" s="44" t="str">
        <f>MID(Tabla1[[#This Row],[Aplicación]],14,2)</f>
        <v>23</v>
      </c>
      <c r="X29" s="44" t="str">
        <f>MID(Tabla1[[#This Row],[Aplicación]],14,6)</f>
        <v>23100</v>
      </c>
    </row>
    <row r="30" spans="1:24" x14ac:dyDescent="0.25">
      <c r="A30" s="33">
        <v>220200000263</v>
      </c>
      <c r="B30" s="34" t="s">
        <v>83</v>
      </c>
      <c r="C30" s="35">
        <v>43861</v>
      </c>
      <c r="D30" s="33">
        <v>22020000867</v>
      </c>
      <c r="E30" s="34" t="s">
        <v>1578</v>
      </c>
      <c r="F30" s="36">
        <v>58.15</v>
      </c>
      <c r="G30" s="34" t="s">
        <v>362</v>
      </c>
      <c r="H30" s="34" t="s">
        <v>1579</v>
      </c>
      <c r="I30" s="33" t="s">
        <v>358</v>
      </c>
      <c r="J30" s="34" t="s">
        <v>1569</v>
      </c>
      <c r="K30" s="34" t="s">
        <v>211</v>
      </c>
      <c r="L30" s="34" t="s">
        <v>17</v>
      </c>
      <c r="M30" s="34" t="s">
        <v>10</v>
      </c>
      <c r="N30" s="34" t="s">
        <v>11</v>
      </c>
      <c r="O30" s="37" t="s">
        <v>3146</v>
      </c>
      <c r="P30" s="37" t="s">
        <v>674</v>
      </c>
      <c r="Q30" s="44" t="str">
        <f>MID(Tabla1[[#This Row],[Aplicación]],14,1)</f>
        <v>2</v>
      </c>
      <c r="R30" s="44" t="s">
        <v>662</v>
      </c>
      <c r="S30" s="44" t="str">
        <f>MID(Tabla1[[#This Row],[Aplicación]],6,2)</f>
        <v>01</v>
      </c>
      <c r="T30" s="44" t="str">
        <f>VLOOKUP(Tabla1[[#This Row],[AREA]],Hoja1!A:B,2,FALSE)</f>
        <v>01. Alcaldía</v>
      </c>
      <c r="U30" s="44" t="str">
        <f>MID(Tabla1[[#This Row],[Aplicación]],9,4)</f>
        <v>9121</v>
      </c>
      <c r="V30" s="44" t="str">
        <f>VLOOKUP(Tabla1[[#This Row],[PROGRAMA]],Hoja1!A:B,2,FALSE)</f>
        <v>9121. Organos de Gobierno</v>
      </c>
      <c r="W30" s="44" t="str">
        <f>MID(Tabla1[[#This Row],[Aplicación]],14,2)</f>
        <v>23</v>
      </c>
      <c r="X30" s="44" t="str">
        <f>MID(Tabla1[[#This Row],[Aplicación]],14,6)</f>
        <v>23120</v>
      </c>
    </row>
    <row r="31" spans="1:24" x14ac:dyDescent="0.25">
      <c r="A31" s="33">
        <v>220200000267</v>
      </c>
      <c r="B31" s="34" t="s">
        <v>83</v>
      </c>
      <c r="C31" s="35">
        <v>43861</v>
      </c>
      <c r="D31" s="33">
        <v>22020001343</v>
      </c>
      <c r="E31" s="34" t="s">
        <v>1594</v>
      </c>
      <c r="F31" s="36">
        <v>42.94</v>
      </c>
      <c r="G31" s="34" t="s">
        <v>99</v>
      </c>
      <c r="H31" s="34" t="s">
        <v>1595</v>
      </c>
      <c r="I31" s="33" t="s">
        <v>358</v>
      </c>
      <c r="J31" s="34" t="s">
        <v>210</v>
      </c>
      <c r="K31" s="34" t="s">
        <v>210</v>
      </c>
      <c r="L31" s="34" t="s">
        <v>12</v>
      </c>
      <c r="M31" s="34" t="s">
        <v>10</v>
      </c>
      <c r="N31" s="34" t="s">
        <v>11</v>
      </c>
      <c r="O31" s="37" t="s">
        <v>3146</v>
      </c>
      <c r="P31" s="37" t="s">
        <v>674</v>
      </c>
      <c r="Q31" s="44" t="str">
        <f>MID(Tabla1[[#This Row],[Aplicación]],14,1)</f>
        <v>2</v>
      </c>
      <c r="R31" s="44" t="s">
        <v>662</v>
      </c>
      <c r="S31" s="44" t="str">
        <f>MID(Tabla1[[#This Row],[Aplicación]],6,2)</f>
        <v>01</v>
      </c>
      <c r="T31" s="44" t="str">
        <f>VLOOKUP(Tabla1[[#This Row],[AREA]],Hoja1!A:B,2,FALSE)</f>
        <v>01. Alcaldía</v>
      </c>
      <c r="U31" s="44" t="str">
        <f>MID(Tabla1[[#This Row],[Aplicación]],9,4)</f>
        <v>9203</v>
      </c>
      <c r="V31" s="44" t="str">
        <f>VLOOKUP(Tabla1[[#This Row],[PROGRAMA]],Hoja1!A:B,2,FALSE)</f>
        <v>9203. Unidad de régimen interior</v>
      </c>
      <c r="W31" s="44" t="str">
        <f>MID(Tabla1[[#This Row],[Aplicación]],14,2)</f>
        <v>23</v>
      </c>
      <c r="X31" s="44" t="str">
        <f>MID(Tabla1[[#This Row],[Aplicación]],14,6)</f>
        <v>23120</v>
      </c>
    </row>
    <row r="32" spans="1:24" x14ac:dyDescent="0.25">
      <c r="A32" s="33">
        <v>220200000408</v>
      </c>
      <c r="B32" s="34" t="s">
        <v>9</v>
      </c>
      <c r="C32" s="35">
        <v>43864</v>
      </c>
      <c r="D32" s="33">
        <v>22020000943</v>
      </c>
      <c r="E32" s="34" t="s">
        <v>1213</v>
      </c>
      <c r="F32" s="36">
        <v>10529.61</v>
      </c>
      <c r="G32" s="34" t="s">
        <v>128</v>
      </c>
      <c r="H32" s="34" t="s">
        <v>1606</v>
      </c>
      <c r="I32" s="33" t="s">
        <v>209</v>
      </c>
      <c r="J32" s="34" t="s">
        <v>210</v>
      </c>
      <c r="K32" s="34" t="s">
        <v>210</v>
      </c>
      <c r="L32" s="34" t="s">
        <v>12</v>
      </c>
      <c r="M32" s="34" t="s">
        <v>10</v>
      </c>
      <c r="N32" s="34" t="s">
        <v>11</v>
      </c>
      <c r="O32" s="37" t="s">
        <v>3146</v>
      </c>
      <c r="P32" s="37" t="s">
        <v>674</v>
      </c>
      <c r="Q32" s="44" t="str">
        <f>MID(Tabla1[[#This Row],[Aplicación]],14,1)</f>
        <v>2</v>
      </c>
      <c r="R32" s="44" t="s">
        <v>662</v>
      </c>
      <c r="S32" s="44" t="str">
        <f>MID(Tabla1[[#This Row],[Aplicación]],6,2)</f>
        <v>01</v>
      </c>
      <c r="T32" s="44" t="str">
        <f>VLOOKUP(Tabla1[[#This Row],[AREA]],Hoja1!A:B,2,FALSE)</f>
        <v>01. Alcaldía</v>
      </c>
      <c r="U32" s="44" t="str">
        <f>MID(Tabla1[[#This Row],[Aplicación]],9,4)</f>
        <v>9207</v>
      </c>
      <c r="V32" s="44" t="str">
        <f>VLOOKUP(Tabla1[[#This Row],[PROGRAMA]],Hoja1!A:B,2,FALSE)</f>
        <v>9207. Gobierno y relaciones</v>
      </c>
      <c r="W32" s="44" t="str">
        <f>MID(Tabla1[[#This Row],[Aplicación]],14,2)</f>
        <v>22</v>
      </c>
      <c r="X32" s="44" t="str">
        <f>MID(Tabla1[[#This Row],[Aplicación]],14,6)</f>
        <v>22799</v>
      </c>
    </row>
    <row r="33" spans="1:24" x14ac:dyDescent="0.25">
      <c r="A33" s="33">
        <v>220200000153</v>
      </c>
      <c r="B33" s="34" t="s">
        <v>9</v>
      </c>
      <c r="C33" s="35">
        <v>43859</v>
      </c>
      <c r="D33" s="33">
        <v>22020000667</v>
      </c>
      <c r="E33" s="34" t="s">
        <v>1213</v>
      </c>
      <c r="F33" s="36">
        <v>16526.52</v>
      </c>
      <c r="G33" s="34" t="s">
        <v>127</v>
      </c>
      <c r="H33" s="34" t="s">
        <v>1645</v>
      </c>
      <c r="I33" s="33" t="s">
        <v>209</v>
      </c>
      <c r="J33" s="34" t="s">
        <v>210</v>
      </c>
      <c r="K33" s="34" t="s">
        <v>210</v>
      </c>
      <c r="L33" s="34" t="s">
        <v>12</v>
      </c>
      <c r="M33" s="34" t="s">
        <v>10</v>
      </c>
      <c r="N33" s="34" t="s">
        <v>11</v>
      </c>
      <c r="O33" s="37" t="s">
        <v>3146</v>
      </c>
      <c r="P33" s="37" t="s">
        <v>674</v>
      </c>
      <c r="Q33" s="44" t="str">
        <f>MID(Tabla1[[#This Row],[Aplicación]],14,1)</f>
        <v>2</v>
      </c>
      <c r="R33" s="44" t="s">
        <v>662</v>
      </c>
      <c r="S33" s="44" t="str">
        <f>MID(Tabla1[[#This Row],[Aplicación]],6,2)</f>
        <v>01</v>
      </c>
      <c r="T33" s="44" t="str">
        <f>VLOOKUP(Tabla1[[#This Row],[AREA]],Hoja1!A:B,2,FALSE)</f>
        <v>01. Alcaldía</v>
      </c>
      <c r="U33" s="44" t="str">
        <f>MID(Tabla1[[#This Row],[Aplicación]],9,4)</f>
        <v>9207</v>
      </c>
      <c r="V33" s="44" t="str">
        <f>VLOOKUP(Tabla1[[#This Row],[PROGRAMA]],Hoja1!A:B,2,FALSE)</f>
        <v>9207. Gobierno y relaciones</v>
      </c>
      <c r="W33" s="44" t="str">
        <f>MID(Tabla1[[#This Row],[Aplicación]],14,2)</f>
        <v>22</v>
      </c>
      <c r="X33" s="44" t="str">
        <f>MID(Tabla1[[#This Row],[Aplicación]],14,6)</f>
        <v>22799</v>
      </c>
    </row>
    <row r="34" spans="1:24" x14ac:dyDescent="0.25">
      <c r="A34" s="33">
        <v>220200001115</v>
      </c>
      <c r="B34" s="34" t="s">
        <v>9</v>
      </c>
      <c r="C34" s="35">
        <v>43872</v>
      </c>
      <c r="D34" s="33">
        <v>22020001676</v>
      </c>
      <c r="E34" s="34" t="s">
        <v>1074</v>
      </c>
      <c r="F34" s="36">
        <v>2314.73</v>
      </c>
      <c r="G34" s="34" t="s">
        <v>392</v>
      </c>
      <c r="H34" s="34" t="s">
        <v>1746</v>
      </c>
      <c r="I34" s="33" t="s">
        <v>209</v>
      </c>
      <c r="J34" s="34" t="s">
        <v>211</v>
      </c>
      <c r="K34" s="34" t="s">
        <v>211</v>
      </c>
      <c r="L34" s="34" t="s">
        <v>15</v>
      </c>
      <c r="M34" s="34" t="s">
        <v>10</v>
      </c>
      <c r="N34" s="34" t="s">
        <v>14</v>
      </c>
      <c r="O34" s="37" t="s">
        <v>3146</v>
      </c>
      <c r="P34" s="37" t="s">
        <v>674</v>
      </c>
      <c r="Q34" s="44" t="str">
        <f>MID(Tabla1[[#This Row],[Aplicación]],14,1)</f>
        <v>2</v>
      </c>
      <c r="R34" s="44" t="s">
        <v>662</v>
      </c>
      <c r="S34" s="44" t="str">
        <f>MID(Tabla1[[#This Row],[Aplicación]],6,2)</f>
        <v>01</v>
      </c>
      <c r="T34" s="44" t="str">
        <f>VLOOKUP(Tabla1[[#This Row],[AREA]],Hoja1!A:B,2,FALSE)</f>
        <v>01. Alcaldía</v>
      </c>
      <c r="U34" s="44" t="str">
        <f>MID(Tabla1[[#This Row],[Aplicación]],9,4)</f>
        <v>9205</v>
      </c>
      <c r="V34" s="44" t="str">
        <f>VLOOKUP(Tabla1[[#This Row],[PROGRAMA]],Hoja1!A:B,2,FALSE)</f>
        <v>9205. Imprenta municipal</v>
      </c>
      <c r="W34" s="44" t="str">
        <f>MID(Tabla1[[#This Row],[Aplicación]],14,2)</f>
        <v>22</v>
      </c>
      <c r="X34" s="44" t="str">
        <f>MID(Tabla1[[#This Row],[Aplicación]],14,6)</f>
        <v>22199</v>
      </c>
    </row>
    <row r="35" spans="1:24" x14ac:dyDescent="0.25">
      <c r="A35" s="33">
        <v>220199000080</v>
      </c>
      <c r="B35" s="34" t="s">
        <v>9</v>
      </c>
      <c r="C35" s="35">
        <v>43832</v>
      </c>
      <c r="D35" s="33">
        <v>22020000581</v>
      </c>
      <c r="E35" s="34" t="s">
        <v>1783</v>
      </c>
      <c r="F35" s="36">
        <v>870.61</v>
      </c>
      <c r="G35" s="34" t="s">
        <v>324</v>
      </c>
      <c r="H35" s="34" t="s">
        <v>1784</v>
      </c>
      <c r="I35" s="33" t="s">
        <v>209</v>
      </c>
      <c r="J35" s="34" t="s">
        <v>211</v>
      </c>
      <c r="K35" s="34" t="s">
        <v>211</v>
      </c>
      <c r="L35" s="34" t="s">
        <v>15</v>
      </c>
      <c r="M35" s="34" t="s">
        <v>13</v>
      </c>
      <c r="N35" s="34" t="s">
        <v>14</v>
      </c>
      <c r="O35" s="37" t="s">
        <v>3127</v>
      </c>
      <c r="P35" s="37" t="s">
        <v>674</v>
      </c>
      <c r="Q35" s="44" t="str">
        <f>MID(Tabla1[[#This Row],[Aplicación]],14,1)</f>
        <v>2</v>
      </c>
      <c r="R35" s="44" t="s">
        <v>662</v>
      </c>
      <c r="S35" s="44" t="str">
        <f>MID(Tabla1[[#This Row],[Aplicación]],6,2)</f>
        <v>01</v>
      </c>
      <c r="T35" s="44" t="str">
        <f>VLOOKUP(Tabla1[[#This Row],[AREA]],Hoja1!A:B,2,FALSE)</f>
        <v>01. Alcaldía</v>
      </c>
      <c r="U35" s="44" t="str">
        <f>MID(Tabla1[[#This Row],[Aplicación]],9,4)</f>
        <v>9203</v>
      </c>
      <c r="V35" s="44" t="str">
        <f>VLOOKUP(Tabla1[[#This Row],[PROGRAMA]],Hoja1!A:B,2,FALSE)</f>
        <v>9203. Unidad de régimen interior</v>
      </c>
      <c r="W35" s="44" t="str">
        <f>MID(Tabla1[[#This Row],[Aplicación]],14,2)</f>
        <v>22</v>
      </c>
      <c r="X35" s="44" t="str">
        <f>MID(Tabla1[[#This Row],[Aplicación]],14,6)</f>
        <v>22000</v>
      </c>
    </row>
    <row r="36" spans="1:24" x14ac:dyDescent="0.25">
      <c r="A36" s="33">
        <v>220199000081</v>
      </c>
      <c r="B36" s="34" t="s">
        <v>9</v>
      </c>
      <c r="C36" s="35">
        <v>43832</v>
      </c>
      <c r="D36" s="33">
        <v>22020000582</v>
      </c>
      <c r="E36" s="34" t="s">
        <v>1783</v>
      </c>
      <c r="F36" s="36">
        <v>5047.28</v>
      </c>
      <c r="G36" s="34" t="s">
        <v>324</v>
      </c>
      <c r="H36" s="34" t="s">
        <v>1794</v>
      </c>
      <c r="I36" s="33" t="s">
        <v>209</v>
      </c>
      <c r="J36" s="34" t="s">
        <v>211</v>
      </c>
      <c r="K36" s="34" t="s">
        <v>211</v>
      </c>
      <c r="L36" s="34" t="s">
        <v>15</v>
      </c>
      <c r="M36" s="34" t="s">
        <v>13</v>
      </c>
      <c r="N36" s="34" t="s">
        <v>14</v>
      </c>
      <c r="O36" s="37" t="s">
        <v>3127</v>
      </c>
      <c r="P36" s="37" t="s">
        <v>674</v>
      </c>
      <c r="Q36" s="44" t="str">
        <f>MID(Tabla1[[#This Row],[Aplicación]],14,1)</f>
        <v>2</v>
      </c>
      <c r="R36" s="44" t="s">
        <v>662</v>
      </c>
      <c r="S36" s="44" t="str">
        <f>MID(Tabla1[[#This Row],[Aplicación]],6,2)</f>
        <v>01</v>
      </c>
      <c r="T36" s="44" t="str">
        <f>VLOOKUP(Tabla1[[#This Row],[AREA]],Hoja1!A:B,2,FALSE)</f>
        <v>01. Alcaldía</v>
      </c>
      <c r="U36" s="44" t="str">
        <f>MID(Tabla1[[#This Row],[Aplicación]],9,4)</f>
        <v>9203</v>
      </c>
      <c r="V36" s="44" t="str">
        <f>VLOOKUP(Tabla1[[#This Row],[PROGRAMA]],Hoja1!A:B,2,FALSE)</f>
        <v>9203. Unidad de régimen interior</v>
      </c>
      <c r="W36" s="44" t="str">
        <f>MID(Tabla1[[#This Row],[Aplicación]],14,2)</f>
        <v>22</v>
      </c>
      <c r="X36" s="44" t="str">
        <f>MID(Tabla1[[#This Row],[Aplicación]],14,6)</f>
        <v>22000</v>
      </c>
    </row>
    <row r="37" spans="1:24" x14ac:dyDescent="0.25">
      <c r="A37" s="33">
        <v>220200001213</v>
      </c>
      <c r="B37" s="34" t="s">
        <v>9</v>
      </c>
      <c r="C37" s="35">
        <v>43873</v>
      </c>
      <c r="D37" s="33">
        <v>22020001681</v>
      </c>
      <c r="E37" s="34" t="s">
        <v>1074</v>
      </c>
      <c r="F37" s="36">
        <v>6704.61</v>
      </c>
      <c r="G37" s="34" t="s">
        <v>753</v>
      </c>
      <c r="H37" s="34" t="s">
        <v>1795</v>
      </c>
      <c r="I37" s="33" t="s">
        <v>209</v>
      </c>
      <c r="J37" s="34" t="s">
        <v>211</v>
      </c>
      <c r="K37" s="34" t="s">
        <v>211</v>
      </c>
      <c r="L37" s="34" t="s">
        <v>15</v>
      </c>
      <c r="M37" s="34" t="s">
        <v>10</v>
      </c>
      <c r="N37" s="34" t="s">
        <v>11</v>
      </c>
      <c r="O37" s="37" t="s">
        <v>3146</v>
      </c>
      <c r="P37" s="37" t="s">
        <v>674</v>
      </c>
      <c r="Q37" s="44" t="str">
        <f>MID(Tabla1[[#This Row],[Aplicación]],14,1)</f>
        <v>2</v>
      </c>
      <c r="R37" s="44" t="s">
        <v>662</v>
      </c>
      <c r="S37" s="44" t="str">
        <f>MID(Tabla1[[#This Row],[Aplicación]],6,2)</f>
        <v>01</v>
      </c>
      <c r="T37" s="44" t="str">
        <f>VLOOKUP(Tabla1[[#This Row],[AREA]],Hoja1!A:B,2,FALSE)</f>
        <v>01. Alcaldía</v>
      </c>
      <c r="U37" s="44" t="str">
        <f>MID(Tabla1[[#This Row],[Aplicación]],9,4)</f>
        <v>9205</v>
      </c>
      <c r="V37" s="44" t="str">
        <f>VLOOKUP(Tabla1[[#This Row],[PROGRAMA]],Hoja1!A:B,2,FALSE)</f>
        <v>9205. Imprenta municipal</v>
      </c>
      <c r="W37" s="44" t="str">
        <f>MID(Tabla1[[#This Row],[Aplicación]],14,2)</f>
        <v>22</v>
      </c>
      <c r="X37" s="44" t="str">
        <f>MID(Tabla1[[#This Row],[Aplicación]],14,6)</f>
        <v>22199</v>
      </c>
    </row>
    <row r="38" spans="1:24" x14ac:dyDescent="0.25">
      <c r="A38" s="33">
        <v>220200001214</v>
      </c>
      <c r="B38" s="34" t="s">
        <v>9</v>
      </c>
      <c r="C38" s="35">
        <v>43873</v>
      </c>
      <c r="D38" s="33">
        <v>22020001682</v>
      </c>
      <c r="E38" s="34" t="s">
        <v>1074</v>
      </c>
      <c r="F38" s="36">
        <v>5499.99</v>
      </c>
      <c r="G38" s="34" t="s">
        <v>426</v>
      </c>
      <c r="H38" s="34" t="s">
        <v>1796</v>
      </c>
      <c r="I38" s="33" t="s">
        <v>209</v>
      </c>
      <c r="J38" s="34" t="s">
        <v>1090</v>
      </c>
      <c r="K38" s="34" t="s">
        <v>210</v>
      </c>
      <c r="L38" s="34" t="s">
        <v>15</v>
      </c>
      <c r="M38" s="34" t="s">
        <v>10</v>
      </c>
      <c r="N38" s="34" t="s">
        <v>11</v>
      </c>
      <c r="O38" s="37" t="s">
        <v>3146</v>
      </c>
      <c r="P38" s="37" t="s">
        <v>674</v>
      </c>
      <c r="Q38" s="44" t="str">
        <f>MID(Tabla1[[#This Row],[Aplicación]],14,1)</f>
        <v>2</v>
      </c>
      <c r="R38" s="44" t="s">
        <v>662</v>
      </c>
      <c r="S38" s="44" t="str">
        <f>MID(Tabla1[[#This Row],[Aplicación]],6,2)</f>
        <v>01</v>
      </c>
      <c r="T38" s="44" t="str">
        <f>VLOOKUP(Tabla1[[#This Row],[AREA]],Hoja1!A:B,2,FALSE)</f>
        <v>01. Alcaldía</v>
      </c>
      <c r="U38" s="44" t="str">
        <f>MID(Tabla1[[#This Row],[Aplicación]],9,4)</f>
        <v>9205</v>
      </c>
      <c r="V38" s="44" t="str">
        <f>VLOOKUP(Tabla1[[#This Row],[PROGRAMA]],Hoja1!A:B,2,FALSE)</f>
        <v>9205. Imprenta municipal</v>
      </c>
      <c r="W38" s="44" t="str">
        <f>MID(Tabla1[[#This Row],[Aplicación]],14,2)</f>
        <v>22</v>
      </c>
      <c r="X38" s="44" t="str">
        <f>MID(Tabla1[[#This Row],[Aplicación]],14,6)</f>
        <v>22199</v>
      </c>
    </row>
    <row r="39" spans="1:24" x14ac:dyDescent="0.25">
      <c r="A39" s="33">
        <v>220200001216</v>
      </c>
      <c r="B39" s="34" t="s">
        <v>9</v>
      </c>
      <c r="C39" s="35">
        <v>43873</v>
      </c>
      <c r="D39" s="33">
        <v>22020001685</v>
      </c>
      <c r="E39" s="34" t="s">
        <v>1074</v>
      </c>
      <c r="F39" s="36">
        <v>6755.43</v>
      </c>
      <c r="G39" s="34" t="s">
        <v>160</v>
      </c>
      <c r="H39" s="34" t="s">
        <v>1798</v>
      </c>
      <c r="I39" s="33" t="s">
        <v>209</v>
      </c>
      <c r="J39" s="34" t="s">
        <v>211</v>
      </c>
      <c r="K39" s="34" t="s">
        <v>211</v>
      </c>
      <c r="L39" s="34" t="s">
        <v>15</v>
      </c>
      <c r="M39" s="34" t="s">
        <v>10</v>
      </c>
      <c r="N39" s="34" t="s">
        <v>11</v>
      </c>
      <c r="O39" s="37" t="s">
        <v>3146</v>
      </c>
      <c r="P39" s="37" t="s">
        <v>674</v>
      </c>
      <c r="Q39" s="44" t="str">
        <f>MID(Tabla1[[#This Row],[Aplicación]],14,1)</f>
        <v>2</v>
      </c>
      <c r="R39" s="44" t="s">
        <v>662</v>
      </c>
      <c r="S39" s="44" t="str">
        <f>MID(Tabla1[[#This Row],[Aplicación]],6,2)</f>
        <v>01</v>
      </c>
      <c r="T39" s="44" t="str">
        <f>VLOOKUP(Tabla1[[#This Row],[AREA]],Hoja1!A:B,2,FALSE)</f>
        <v>01. Alcaldía</v>
      </c>
      <c r="U39" s="44" t="str">
        <f>MID(Tabla1[[#This Row],[Aplicación]],9,4)</f>
        <v>9205</v>
      </c>
      <c r="V39" s="44" t="str">
        <f>VLOOKUP(Tabla1[[#This Row],[PROGRAMA]],Hoja1!A:B,2,FALSE)</f>
        <v>9205. Imprenta municipal</v>
      </c>
      <c r="W39" s="44" t="str">
        <f>MID(Tabla1[[#This Row],[Aplicación]],14,2)</f>
        <v>22</v>
      </c>
      <c r="X39" s="44" t="str">
        <f>MID(Tabla1[[#This Row],[Aplicación]],14,6)</f>
        <v>22199</v>
      </c>
    </row>
    <row r="40" spans="1:24" x14ac:dyDescent="0.25">
      <c r="A40" s="33">
        <v>220199000082</v>
      </c>
      <c r="B40" s="34" t="s">
        <v>9</v>
      </c>
      <c r="C40" s="35">
        <v>43832</v>
      </c>
      <c r="D40" s="33">
        <v>22020000583</v>
      </c>
      <c r="E40" s="34" t="s">
        <v>1783</v>
      </c>
      <c r="F40" s="36">
        <v>1344.34</v>
      </c>
      <c r="G40" s="34" t="s">
        <v>331</v>
      </c>
      <c r="H40" s="34" t="s">
        <v>1799</v>
      </c>
      <c r="I40" s="33" t="s">
        <v>209</v>
      </c>
      <c r="J40" s="34" t="s">
        <v>211</v>
      </c>
      <c r="K40" s="34" t="s">
        <v>211</v>
      </c>
      <c r="L40" s="34" t="s">
        <v>15</v>
      </c>
      <c r="M40" s="34" t="s">
        <v>13</v>
      </c>
      <c r="N40" s="34" t="s">
        <v>14</v>
      </c>
      <c r="O40" s="37" t="s">
        <v>3127</v>
      </c>
      <c r="P40" s="37" t="s">
        <v>674</v>
      </c>
      <c r="Q40" s="44" t="str">
        <f>MID(Tabla1[[#This Row],[Aplicación]],14,1)</f>
        <v>2</v>
      </c>
      <c r="R40" s="44" t="s">
        <v>662</v>
      </c>
      <c r="S40" s="44" t="str">
        <f>MID(Tabla1[[#This Row],[Aplicación]],6,2)</f>
        <v>01</v>
      </c>
      <c r="T40" s="44" t="str">
        <f>VLOOKUP(Tabla1[[#This Row],[AREA]],Hoja1!A:B,2,FALSE)</f>
        <v>01. Alcaldía</v>
      </c>
      <c r="U40" s="44" t="str">
        <f>MID(Tabla1[[#This Row],[Aplicación]],9,4)</f>
        <v>9203</v>
      </c>
      <c r="V40" s="44" t="str">
        <f>VLOOKUP(Tabla1[[#This Row],[PROGRAMA]],Hoja1!A:B,2,FALSE)</f>
        <v>9203. Unidad de régimen interior</v>
      </c>
      <c r="W40" s="44" t="str">
        <f>MID(Tabla1[[#This Row],[Aplicación]],14,2)</f>
        <v>22</v>
      </c>
      <c r="X40" s="44" t="str">
        <f>MID(Tabla1[[#This Row],[Aplicación]],14,6)</f>
        <v>22000</v>
      </c>
    </row>
    <row r="41" spans="1:24" x14ac:dyDescent="0.25">
      <c r="A41" s="33">
        <v>220200001217</v>
      </c>
      <c r="B41" s="34" t="s">
        <v>9</v>
      </c>
      <c r="C41" s="35">
        <v>43873</v>
      </c>
      <c r="D41" s="33">
        <v>22020001686</v>
      </c>
      <c r="E41" s="34" t="s">
        <v>1800</v>
      </c>
      <c r="F41" s="36">
        <v>1403.6</v>
      </c>
      <c r="G41" s="34" t="s">
        <v>1801</v>
      </c>
      <c r="H41" s="34" t="s">
        <v>1802</v>
      </c>
      <c r="I41" s="33" t="s">
        <v>209</v>
      </c>
      <c r="J41" s="34" t="s">
        <v>233</v>
      </c>
      <c r="K41" s="34" t="s">
        <v>233</v>
      </c>
      <c r="L41" s="34" t="s">
        <v>12</v>
      </c>
      <c r="M41" s="34" t="s">
        <v>10</v>
      </c>
      <c r="N41" s="34" t="s">
        <v>11</v>
      </c>
      <c r="O41" s="37" t="s">
        <v>3146</v>
      </c>
      <c r="P41" s="37" t="s">
        <v>674</v>
      </c>
      <c r="Q41" s="44" t="str">
        <f>MID(Tabla1[[#This Row],[Aplicación]],14,1)</f>
        <v>2</v>
      </c>
      <c r="R41" s="44" t="s">
        <v>662</v>
      </c>
      <c r="S41" s="44" t="str">
        <f>MID(Tabla1[[#This Row],[Aplicación]],6,2)</f>
        <v>01</v>
      </c>
      <c r="T41" s="44" t="str">
        <f>VLOOKUP(Tabla1[[#This Row],[AREA]],Hoja1!A:B,2,FALSE)</f>
        <v>01. Alcaldía</v>
      </c>
      <c r="U41" s="44" t="str">
        <f>MID(Tabla1[[#This Row],[Aplicación]],9,4)</f>
        <v>9205</v>
      </c>
      <c r="V41" s="44" t="str">
        <f>VLOOKUP(Tabla1[[#This Row],[PROGRAMA]],Hoja1!A:B,2,FALSE)</f>
        <v>9205. Imprenta municipal</v>
      </c>
      <c r="W41" s="44" t="str">
        <f>MID(Tabla1[[#This Row],[Aplicación]],14,2)</f>
        <v>22</v>
      </c>
      <c r="X41" s="44" t="str">
        <f>MID(Tabla1[[#This Row],[Aplicación]],14,6)</f>
        <v>22699</v>
      </c>
    </row>
    <row r="42" spans="1:24" x14ac:dyDescent="0.25">
      <c r="A42" s="33">
        <v>220199000083</v>
      </c>
      <c r="B42" s="34" t="s">
        <v>9</v>
      </c>
      <c r="C42" s="35">
        <v>43832</v>
      </c>
      <c r="D42" s="33">
        <v>22020000584</v>
      </c>
      <c r="E42" s="34" t="s">
        <v>1783</v>
      </c>
      <c r="F42" s="36">
        <v>2329.35</v>
      </c>
      <c r="G42" s="34" t="s">
        <v>331</v>
      </c>
      <c r="H42" s="34" t="s">
        <v>1803</v>
      </c>
      <c r="I42" s="33" t="s">
        <v>209</v>
      </c>
      <c r="J42" s="34" t="s">
        <v>211</v>
      </c>
      <c r="K42" s="34" t="s">
        <v>211</v>
      </c>
      <c r="L42" s="34" t="s">
        <v>15</v>
      </c>
      <c r="M42" s="34" t="s">
        <v>13</v>
      </c>
      <c r="N42" s="34" t="s">
        <v>14</v>
      </c>
      <c r="O42" s="37" t="s">
        <v>3127</v>
      </c>
      <c r="P42" s="37" t="s">
        <v>674</v>
      </c>
      <c r="Q42" s="44" t="str">
        <f>MID(Tabla1[[#This Row],[Aplicación]],14,1)</f>
        <v>2</v>
      </c>
      <c r="R42" s="44" t="s">
        <v>662</v>
      </c>
      <c r="S42" s="44" t="str">
        <f>MID(Tabla1[[#This Row],[Aplicación]],6,2)</f>
        <v>01</v>
      </c>
      <c r="T42" s="44" t="str">
        <f>VLOOKUP(Tabla1[[#This Row],[AREA]],Hoja1!A:B,2,FALSE)</f>
        <v>01. Alcaldía</v>
      </c>
      <c r="U42" s="44" t="str">
        <f>MID(Tabla1[[#This Row],[Aplicación]],9,4)</f>
        <v>9203</v>
      </c>
      <c r="V42" s="44" t="str">
        <f>VLOOKUP(Tabla1[[#This Row],[PROGRAMA]],Hoja1!A:B,2,FALSE)</f>
        <v>9203. Unidad de régimen interior</v>
      </c>
      <c r="W42" s="44" t="str">
        <f>MID(Tabla1[[#This Row],[Aplicación]],14,2)</f>
        <v>22</v>
      </c>
      <c r="X42" s="44" t="str">
        <f>MID(Tabla1[[#This Row],[Aplicación]],14,6)</f>
        <v>22000</v>
      </c>
    </row>
    <row r="43" spans="1:24" x14ac:dyDescent="0.25">
      <c r="A43" s="33">
        <v>220199000084</v>
      </c>
      <c r="B43" s="34" t="s">
        <v>9</v>
      </c>
      <c r="C43" s="35">
        <v>43832</v>
      </c>
      <c r="D43" s="33">
        <v>22020000585</v>
      </c>
      <c r="E43" s="34" t="s">
        <v>1783</v>
      </c>
      <c r="F43" s="36">
        <v>2855.18</v>
      </c>
      <c r="G43" s="34" t="s">
        <v>331</v>
      </c>
      <c r="H43" s="34" t="s">
        <v>1814</v>
      </c>
      <c r="I43" s="33" t="s">
        <v>209</v>
      </c>
      <c r="J43" s="34" t="s">
        <v>211</v>
      </c>
      <c r="K43" s="34" t="s">
        <v>211</v>
      </c>
      <c r="L43" s="34" t="s">
        <v>15</v>
      </c>
      <c r="M43" s="34" t="s">
        <v>13</v>
      </c>
      <c r="N43" s="34" t="s">
        <v>14</v>
      </c>
      <c r="O43" s="37" t="s">
        <v>3127</v>
      </c>
      <c r="P43" s="37" t="s">
        <v>674</v>
      </c>
      <c r="Q43" s="44" t="str">
        <f>MID(Tabla1[[#This Row],[Aplicación]],14,1)</f>
        <v>2</v>
      </c>
      <c r="R43" s="44" t="s">
        <v>662</v>
      </c>
      <c r="S43" s="44" t="str">
        <f>MID(Tabla1[[#This Row],[Aplicación]],6,2)</f>
        <v>01</v>
      </c>
      <c r="T43" s="44" t="str">
        <f>VLOOKUP(Tabla1[[#This Row],[AREA]],Hoja1!A:B,2,FALSE)</f>
        <v>01. Alcaldía</v>
      </c>
      <c r="U43" s="44" t="str">
        <f>MID(Tabla1[[#This Row],[Aplicación]],9,4)</f>
        <v>9203</v>
      </c>
      <c r="V43" s="44" t="str">
        <f>VLOOKUP(Tabla1[[#This Row],[PROGRAMA]],Hoja1!A:B,2,FALSE)</f>
        <v>9203. Unidad de régimen interior</v>
      </c>
      <c r="W43" s="44" t="str">
        <f>MID(Tabla1[[#This Row],[Aplicación]],14,2)</f>
        <v>22</v>
      </c>
      <c r="X43" s="44" t="str">
        <f>MID(Tabla1[[#This Row],[Aplicación]],14,6)</f>
        <v>22000</v>
      </c>
    </row>
    <row r="44" spans="1:24" x14ac:dyDescent="0.25">
      <c r="A44" s="33">
        <v>220199000085</v>
      </c>
      <c r="B44" s="34" t="s">
        <v>9</v>
      </c>
      <c r="C44" s="35">
        <v>43832</v>
      </c>
      <c r="D44" s="33">
        <v>22020000586</v>
      </c>
      <c r="E44" s="34" t="s">
        <v>1783</v>
      </c>
      <c r="F44" s="36">
        <v>2370.66</v>
      </c>
      <c r="G44" s="34" t="s">
        <v>332</v>
      </c>
      <c r="H44" s="34" t="s">
        <v>1839</v>
      </c>
      <c r="I44" s="33" t="s">
        <v>209</v>
      </c>
      <c r="J44" s="34" t="s">
        <v>1840</v>
      </c>
      <c r="K44" s="34" t="s">
        <v>210</v>
      </c>
      <c r="L44" s="34" t="s">
        <v>15</v>
      </c>
      <c r="M44" s="34" t="s">
        <v>13</v>
      </c>
      <c r="N44" s="34" t="s">
        <v>14</v>
      </c>
      <c r="O44" s="37" t="s">
        <v>3127</v>
      </c>
      <c r="P44" s="37" t="s">
        <v>674</v>
      </c>
      <c r="Q44" s="44" t="str">
        <f>MID(Tabla1[[#This Row],[Aplicación]],14,1)</f>
        <v>2</v>
      </c>
      <c r="R44" s="44" t="s">
        <v>662</v>
      </c>
      <c r="S44" s="44" t="str">
        <f>MID(Tabla1[[#This Row],[Aplicación]],6,2)</f>
        <v>01</v>
      </c>
      <c r="T44" s="44" t="str">
        <f>VLOOKUP(Tabla1[[#This Row],[AREA]],Hoja1!A:B,2,FALSE)</f>
        <v>01. Alcaldía</v>
      </c>
      <c r="U44" s="44" t="str">
        <f>MID(Tabla1[[#This Row],[Aplicación]],9,4)</f>
        <v>9203</v>
      </c>
      <c r="V44" s="44" t="str">
        <f>VLOOKUP(Tabla1[[#This Row],[PROGRAMA]],Hoja1!A:B,2,FALSE)</f>
        <v>9203. Unidad de régimen interior</v>
      </c>
      <c r="W44" s="44" t="str">
        <f>MID(Tabla1[[#This Row],[Aplicación]],14,2)</f>
        <v>22</v>
      </c>
      <c r="X44" s="44" t="str">
        <f>MID(Tabla1[[#This Row],[Aplicación]],14,6)</f>
        <v>22000</v>
      </c>
    </row>
    <row r="45" spans="1:24" x14ac:dyDescent="0.25">
      <c r="A45" s="33">
        <v>220200000146</v>
      </c>
      <c r="B45" s="34" t="s">
        <v>9</v>
      </c>
      <c r="C45" s="35">
        <v>43858</v>
      </c>
      <c r="D45" s="33">
        <v>22020000693</v>
      </c>
      <c r="E45" s="34" t="s">
        <v>1098</v>
      </c>
      <c r="F45" s="36">
        <v>1610</v>
      </c>
      <c r="G45" s="34" t="s">
        <v>145</v>
      </c>
      <c r="H45" s="34" t="s">
        <v>1852</v>
      </c>
      <c r="I45" s="33" t="s">
        <v>209</v>
      </c>
      <c r="J45" s="34" t="s">
        <v>211</v>
      </c>
      <c r="K45" s="34" t="s">
        <v>211</v>
      </c>
      <c r="L45" s="34" t="s">
        <v>15</v>
      </c>
      <c r="M45" s="34" t="s">
        <v>10</v>
      </c>
      <c r="N45" s="34" t="s">
        <v>11</v>
      </c>
      <c r="O45" s="37" t="s">
        <v>3146</v>
      </c>
      <c r="P45" s="37" t="s">
        <v>674</v>
      </c>
      <c r="Q45" s="44" t="str">
        <f>MID(Tabla1[[#This Row],[Aplicación]],14,1)</f>
        <v>2</v>
      </c>
      <c r="R45" s="44" t="s">
        <v>662</v>
      </c>
      <c r="S45" s="44" t="str">
        <f>MID(Tabla1[[#This Row],[Aplicación]],6,2)</f>
        <v>01</v>
      </c>
      <c r="T45" s="44" t="str">
        <f>VLOOKUP(Tabla1[[#This Row],[AREA]],Hoja1!A:B,2,FALSE)</f>
        <v>01. Alcaldía</v>
      </c>
      <c r="U45" s="44" t="str">
        <f>MID(Tabla1[[#This Row],[Aplicación]],9,4)</f>
        <v>9207</v>
      </c>
      <c r="V45" s="44" t="str">
        <f>VLOOKUP(Tabla1[[#This Row],[PROGRAMA]],Hoja1!A:B,2,FALSE)</f>
        <v>9207. Gobierno y relaciones</v>
      </c>
      <c r="W45" s="44" t="str">
        <f>MID(Tabla1[[#This Row],[Aplicación]],14,2)</f>
        <v>22</v>
      </c>
      <c r="X45" s="44" t="str">
        <f>MID(Tabla1[[#This Row],[Aplicación]],14,6)</f>
        <v>22001</v>
      </c>
    </row>
    <row r="46" spans="1:24" x14ac:dyDescent="0.25">
      <c r="A46" s="33">
        <v>220200001597</v>
      </c>
      <c r="B46" s="34" t="s">
        <v>9</v>
      </c>
      <c r="C46" s="35">
        <v>43875</v>
      </c>
      <c r="D46" s="33">
        <v>22020001879</v>
      </c>
      <c r="E46" s="34" t="s">
        <v>1074</v>
      </c>
      <c r="F46" s="36">
        <v>586.61</v>
      </c>
      <c r="G46" s="34" t="s">
        <v>381</v>
      </c>
      <c r="H46" s="34" t="s">
        <v>1889</v>
      </c>
      <c r="I46" s="33" t="s">
        <v>209</v>
      </c>
      <c r="J46" s="34" t="s">
        <v>211</v>
      </c>
      <c r="K46" s="34" t="s">
        <v>211</v>
      </c>
      <c r="L46" s="34" t="s">
        <v>15</v>
      </c>
      <c r="M46" s="34" t="s">
        <v>10</v>
      </c>
      <c r="N46" s="34" t="s">
        <v>11</v>
      </c>
      <c r="O46" s="37" t="s">
        <v>3146</v>
      </c>
      <c r="P46" s="37" t="s">
        <v>674</v>
      </c>
      <c r="Q46" s="44" t="str">
        <f>MID(Tabla1[[#This Row],[Aplicación]],14,1)</f>
        <v>2</v>
      </c>
      <c r="R46" s="44" t="s">
        <v>662</v>
      </c>
      <c r="S46" s="44" t="str">
        <f>MID(Tabla1[[#This Row],[Aplicación]],6,2)</f>
        <v>01</v>
      </c>
      <c r="T46" s="44" t="str">
        <f>VLOOKUP(Tabla1[[#This Row],[AREA]],Hoja1!A:B,2,FALSE)</f>
        <v>01. Alcaldía</v>
      </c>
      <c r="U46" s="44" t="str">
        <f>MID(Tabla1[[#This Row],[Aplicación]],9,4)</f>
        <v>9205</v>
      </c>
      <c r="V46" s="44" t="str">
        <f>VLOOKUP(Tabla1[[#This Row],[PROGRAMA]],Hoja1!A:B,2,FALSE)</f>
        <v>9205. Imprenta municipal</v>
      </c>
      <c r="W46" s="44" t="str">
        <f>MID(Tabla1[[#This Row],[Aplicación]],14,2)</f>
        <v>22</v>
      </c>
      <c r="X46" s="44" t="str">
        <f>MID(Tabla1[[#This Row],[Aplicación]],14,6)</f>
        <v>22199</v>
      </c>
    </row>
    <row r="47" spans="1:24" x14ac:dyDescent="0.25">
      <c r="A47" s="33">
        <v>220200001607</v>
      </c>
      <c r="B47" s="34" t="s">
        <v>9</v>
      </c>
      <c r="C47" s="35">
        <v>43875</v>
      </c>
      <c r="D47" s="33">
        <v>22020001887</v>
      </c>
      <c r="E47" s="34" t="s">
        <v>1098</v>
      </c>
      <c r="F47" s="36">
        <v>1267</v>
      </c>
      <c r="G47" s="34" t="s">
        <v>699</v>
      </c>
      <c r="H47" s="34" t="s">
        <v>1909</v>
      </c>
      <c r="I47" s="33" t="s">
        <v>209</v>
      </c>
      <c r="J47" s="34" t="s">
        <v>211</v>
      </c>
      <c r="K47" s="34" t="s">
        <v>211</v>
      </c>
      <c r="L47" s="34" t="s">
        <v>15</v>
      </c>
      <c r="M47" s="34" t="s">
        <v>10</v>
      </c>
      <c r="N47" s="34" t="s">
        <v>11</v>
      </c>
      <c r="O47" s="37" t="s">
        <v>3146</v>
      </c>
      <c r="P47" s="37" t="s">
        <v>674</v>
      </c>
      <c r="Q47" s="44" t="str">
        <f>MID(Tabla1[[#This Row],[Aplicación]],14,1)</f>
        <v>2</v>
      </c>
      <c r="R47" s="44" t="s">
        <v>662</v>
      </c>
      <c r="S47" s="44" t="str">
        <f>MID(Tabla1[[#This Row],[Aplicación]],6,2)</f>
        <v>01</v>
      </c>
      <c r="T47" s="44" t="str">
        <f>VLOOKUP(Tabla1[[#This Row],[AREA]],Hoja1!A:B,2,FALSE)</f>
        <v>01. Alcaldía</v>
      </c>
      <c r="U47" s="44" t="str">
        <f>MID(Tabla1[[#This Row],[Aplicación]],9,4)</f>
        <v>9207</v>
      </c>
      <c r="V47" s="44" t="str">
        <f>VLOOKUP(Tabla1[[#This Row],[PROGRAMA]],Hoja1!A:B,2,FALSE)</f>
        <v>9207. Gobierno y relaciones</v>
      </c>
      <c r="W47" s="44" t="str">
        <f>MID(Tabla1[[#This Row],[Aplicación]],14,2)</f>
        <v>22</v>
      </c>
      <c r="X47" s="44" t="str">
        <f>MID(Tabla1[[#This Row],[Aplicación]],14,6)</f>
        <v>22001</v>
      </c>
    </row>
    <row r="48" spans="1:24" x14ac:dyDescent="0.25">
      <c r="A48" s="33">
        <v>220200001608</v>
      </c>
      <c r="B48" s="34" t="s">
        <v>9</v>
      </c>
      <c r="C48" s="35">
        <v>43875</v>
      </c>
      <c r="D48" s="33">
        <v>22020001886</v>
      </c>
      <c r="E48" s="34" t="s">
        <v>1098</v>
      </c>
      <c r="F48" s="36">
        <v>1267</v>
      </c>
      <c r="G48" s="34" t="s">
        <v>130</v>
      </c>
      <c r="H48" s="34" t="s">
        <v>1910</v>
      </c>
      <c r="I48" s="33" t="s">
        <v>209</v>
      </c>
      <c r="J48" s="34" t="s">
        <v>211</v>
      </c>
      <c r="K48" s="34" t="s">
        <v>211</v>
      </c>
      <c r="L48" s="34" t="s">
        <v>15</v>
      </c>
      <c r="M48" s="34" t="s">
        <v>10</v>
      </c>
      <c r="N48" s="34" t="s">
        <v>11</v>
      </c>
      <c r="O48" s="37" t="s">
        <v>3146</v>
      </c>
      <c r="P48" s="37" t="s">
        <v>674</v>
      </c>
      <c r="Q48" s="44" t="str">
        <f>MID(Tabla1[[#This Row],[Aplicación]],14,1)</f>
        <v>2</v>
      </c>
      <c r="R48" s="44" t="s">
        <v>662</v>
      </c>
      <c r="S48" s="44" t="str">
        <f>MID(Tabla1[[#This Row],[Aplicación]],6,2)</f>
        <v>01</v>
      </c>
      <c r="T48" s="44" t="str">
        <f>VLOOKUP(Tabla1[[#This Row],[AREA]],Hoja1!A:B,2,FALSE)</f>
        <v>01. Alcaldía</v>
      </c>
      <c r="U48" s="44" t="str">
        <f>MID(Tabla1[[#This Row],[Aplicación]],9,4)</f>
        <v>9207</v>
      </c>
      <c r="V48" s="44" t="str">
        <f>VLOOKUP(Tabla1[[#This Row],[PROGRAMA]],Hoja1!A:B,2,FALSE)</f>
        <v>9207. Gobierno y relaciones</v>
      </c>
      <c r="W48" s="44" t="str">
        <f>MID(Tabla1[[#This Row],[Aplicación]],14,2)</f>
        <v>22</v>
      </c>
      <c r="X48" s="44" t="str">
        <f>MID(Tabla1[[#This Row],[Aplicación]],14,6)</f>
        <v>22001</v>
      </c>
    </row>
    <row r="49" spans="1:24" x14ac:dyDescent="0.25">
      <c r="A49" s="33">
        <v>220200001611</v>
      </c>
      <c r="B49" s="34" t="s">
        <v>9</v>
      </c>
      <c r="C49" s="35">
        <v>43875</v>
      </c>
      <c r="D49" s="33">
        <v>22020001880</v>
      </c>
      <c r="E49" s="34" t="s">
        <v>1074</v>
      </c>
      <c r="F49" s="36">
        <v>1978.35</v>
      </c>
      <c r="G49" s="34" t="s">
        <v>381</v>
      </c>
      <c r="H49" s="34" t="s">
        <v>1916</v>
      </c>
      <c r="I49" s="33" t="s">
        <v>209</v>
      </c>
      <c r="J49" s="34" t="s">
        <v>211</v>
      </c>
      <c r="K49" s="34" t="s">
        <v>211</v>
      </c>
      <c r="L49" s="34" t="s">
        <v>15</v>
      </c>
      <c r="M49" s="34" t="s">
        <v>10</v>
      </c>
      <c r="N49" s="34" t="s">
        <v>11</v>
      </c>
      <c r="O49" s="37" t="s">
        <v>3146</v>
      </c>
      <c r="P49" s="37" t="s">
        <v>674</v>
      </c>
      <c r="Q49" s="44" t="str">
        <f>MID(Tabla1[[#This Row],[Aplicación]],14,1)</f>
        <v>2</v>
      </c>
      <c r="R49" s="44" t="s">
        <v>662</v>
      </c>
      <c r="S49" s="44" t="str">
        <f>MID(Tabla1[[#This Row],[Aplicación]],6,2)</f>
        <v>01</v>
      </c>
      <c r="T49" s="44" t="str">
        <f>VLOOKUP(Tabla1[[#This Row],[AREA]],Hoja1!A:B,2,FALSE)</f>
        <v>01. Alcaldía</v>
      </c>
      <c r="U49" s="44" t="str">
        <f>MID(Tabla1[[#This Row],[Aplicación]],9,4)</f>
        <v>9205</v>
      </c>
      <c r="V49" s="44" t="str">
        <f>VLOOKUP(Tabla1[[#This Row],[PROGRAMA]],Hoja1!A:B,2,FALSE)</f>
        <v>9205. Imprenta municipal</v>
      </c>
      <c r="W49" s="44" t="str">
        <f>MID(Tabla1[[#This Row],[Aplicación]],14,2)</f>
        <v>22</v>
      </c>
      <c r="X49" s="44" t="str">
        <f>MID(Tabla1[[#This Row],[Aplicación]],14,6)</f>
        <v>22199</v>
      </c>
    </row>
    <row r="50" spans="1:24" x14ac:dyDescent="0.25">
      <c r="A50" s="33">
        <v>220199000375</v>
      </c>
      <c r="B50" s="34" t="s">
        <v>9</v>
      </c>
      <c r="C50" s="35">
        <v>43832</v>
      </c>
      <c r="D50" s="33">
        <v>22020001059</v>
      </c>
      <c r="E50" s="34" t="s">
        <v>1524</v>
      </c>
      <c r="F50" s="36">
        <v>3329.12</v>
      </c>
      <c r="G50" s="34" t="s">
        <v>109</v>
      </c>
      <c r="H50" s="34" t="s">
        <v>1939</v>
      </c>
      <c r="I50" s="33" t="s">
        <v>209</v>
      </c>
      <c r="J50" s="34" t="s">
        <v>211</v>
      </c>
      <c r="K50" s="34" t="s">
        <v>211</v>
      </c>
      <c r="L50" s="34" t="s">
        <v>15</v>
      </c>
      <c r="M50" s="34" t="s">
        <v>13</v>
      </c>
      <c r="N50" s="34" t="s">
        <v>14</v>
      </c>
      <c r="O50" s="37" t="s">
        <v>3127</v>
      </c>
      <c r="P50" s="37" t="s">
        <v>674</v>
      </c>
      <c r="Q50" s="44" t="str">
        <f>MID(Tabla1[[#This Row],[Aplicación]],14,1)</f>
        <v>2</v>
      </c>
      <c r="R50" s="44" t="s">
        <v>662</v>
      </c>
      <c r="S50" s="44" t="str">
        <f>MID(Tabla1[[#This Row],[Aplicación]],6,2)</f>
        <v>01</v>
      </c>
      <c r="T50" s="44" t="str">
        <f>VLOOKUP(Tabla1[[#This Row],[AREA]],Hoja1!A:B,2,FALSE)</f>
        <v>01. Alcaldía</v>
      </c>
      <c r="U50" s="44" t="str">
        <f>MID(Tabla1[[#This Row],[Aplicación]],9,4)</f>
        <v>9203</v>
      </c>
      <c r="V50" s="44" t="str">
        <f>VLOOKUP(Tabla1[[#This Row],[PROGRAMA]],Hoja1!A:B,2,FALSE)</f>
        <v>9203. Unidad de régimen interior</v>
      </c>
      <c r="W50" s="44" t="str">
        <f>MID(Tabla1[[#This Row],[Aplicación]],14,2)</f>
        <v>22</v>
      </c>
      <c r="X50" s="44" t="str">
        <f>MID(Tabla1[[#This Row],[Aplicación]],14,6)</f>
        <v>22104</v>
      </c>
    </row>
    <row r="51" spans="1:24" x14ac:dyDescent="0.25">
      <c r="A51" s="33">
        <v>220200001993</v>
      </c>
      <c r="B51" s="34" t="s">
        <v>9</v>
      </c>
      <c r="C51" s="35">
        <v>43879</v>
      </c>
      <c r="D51" s="33">
        <v>22020001701</v>
      </c>
      <c r="E51" s="34" t="s">
        <v>1972</v>
      </c>
      <c r="F51" s="36">
        <v>2772</v>
      </c>
      <c r="G51" s="34" t="s">
        <v>176</v>
      </c>
      <c r="H51" s="34" t="s">
        <v>1973</v>
      </c>
      <c r="I51" s="33" t="s">
        <v>209</v>
      </c>
      <c r="J51" s="34" t="s">
        <v>211</v>
      </c>
      <c r="K51" s="34" t="s">
        <v>211</v>
      </c>
      <c r="L51" s="34" t="s">
        <v>12</v>
      </c>
      <c r="M51" s="34" t="s">
        <v>10</v>
      </c>
      <c r="N51" s="34" t="s">
        <v>11</v>
      </c>
      <c r="O51" s="37" t="s">
        <v>3146</v>
      </c>
      <c r="P51" s="37" t="s">
        <v>674</v>
      </c>
      <c r="Q51" s="44" t="str">
        <f>MID(Tabla1[[#This Row],[Aplicación]],14,1)</f>
        <v>2</v>
      </c>
      <c r="R51" s="44" t="s">
        <v>662</v>
      </c>
      <c r="S51" s="44" t="str">
        <f>MID(Tabla1[[#This Row],[Aplicación]],6,2)</f>
        <v>01</v>
      </c>
      <c r="T51" s="44" t="str">
        <f>VLOOKUP(Tabla1[[#This Row],[AREA]],Hoja1!A:B,2,FALSE)</f>
        <v>01. Alcaldía</v>
      </c>
      <c r="U51" s="44" t="str">
        <f>MID(Tabla1[[#This Row],[Aplicación]],9,4)</f>
        <v>9203</v>
      </c>
      <c r="V51" s="44" t="str">
        <f>VLOOKUP(Tabla1[[#This Row],[PROGRAMA]],Hoja1!A:B,2,FALSE)</f>
        <v>9203. Unidad de régimen interior</v>
      </c>
      <c r="W51" s="44" t="str">
        <f>MID(Tabla1[[#This Row],[Aplicación]],14,2)</f>
        <v>22</v>
      </c>
      <c r="X51" s="44" t="str">
        <f>MID(Tabla1[[#This Row],[Aplicación]],14,6)</f>
        <v>22799</v>
      </c>
    </row>
    <row r="52" spans="1:24" x14ac:dyDescent="0.25">
      <c r="A52" s="33">
        <v>220200003278</v>
      </c>
      <c r="B52" s="34" t="s">
        <v>316</v>
      </c>
      <c r="C52" s="35">
        <v>43894</v>
      </c>
      <c r="D52" s="33">
        <v>22020001027</v>
      </c>
      <c r="E52" s="34" t="s">
        <v>2077</v>
      </c>
      <c r="F52" s="36">
        <v>116.64</v>
      </c>
      <c r="G52" s="34" t="s">
        <v>393</v>
      </c>
      <c r="H52" s="34" t="s">
        <v>2078</v>
      </c>
      <c r="I52" s="33" t="s">
        <v>317</v>
      </c>
      <c r="J52" s="34" t="s">
        <v>211</v>
      </c>
      <c r="K52" s="34" t="s">
        <v>211</v>
      </c>
      <c r="L52" s="34" t="s">
        <v>12</v>
      </c>
      <c r="M52" s="34" t="s">
        <v>13</v>
      </c>
      <c r="N52" s="34" t="s">
        <v>14</v>
      </c>
      <c r="O52" s="37" t="s">
        <v>3145</v>
      </c>
      <c r="P52" s="37" t="s">
        <v>674</v>
      </c>
      <c r="Q52" s="44" t="str">
        <f>MID(Tabla1[[#This Row],[Aplicación]],14,1)</f>
        <v>2</v>
      </c>
      <c r="R52" s="44" t="s">
        <v>662</v>
      </c>
      <c r="S52" s="44" t="str">
        <f>MID(Tabla1[[#This Row],[Aplicación]],6,2)</f>
        <v>01</v>
      </c>
      <c r="T52" s="44" t="str">
        <f>VLOOKUP(Tabla1[[#This Row],[AREA]],Hoja1!A:B,2,FALSE)</f>
        <v>01. Alcaldía</v>
      </c>
      <c r="U52" s="44" t="str">
        <f>MID(Tabla1[[#This Row],[Aplicación]],9,4)</f>
        <v>9203</v>
      </c>
      <c r="V52" s="44" t="str">
        <f>VLOOKUP(Tabla1[[#This Row],[PROGRAMA]],Hoja1!A:B,2,FALSE)</f>
        <v>9203. Unidad de régimen interior</v>
      </c>
      <c r="W52" s="44" t="str">
        <f>MID(Tabla1[[#This Row],[Aplicación]],14,2)</f>
        <v>21</v>
      </c>
      <c r="X52" s="44" t="str">
        <f>MID(Tabla1[[#This Row],[Aplicación]],14,6)</f>
        <v>214</v>
      </c>
    </row>
    <row r="53" spans="1:24" x14ac:dyDescent="0.25">
      <c r="A53" s="33">
        <v>220200002673</v>
      </c>
      <c r="B53" s="34" t="s">
        <v>9</v>
      </c>
      <c r="C53" s="35">
        <v>43889</v>
      </c>
      <c r="D53" s="33">
        <v>22020002288</v>
      </c>
      <c r="E53" s="34" t="s">
        <v>2115</v>
      </c>
      <c r="F53" s="36">
        <v>263.54000000000002</v>
      </c>
      <c r="G53" s="34" t="s">
        <v>144</v>
      </c>
      <c r="H53" s="34" t="s">
        <v>2116</v>
      </c>
      <c r="I53" s="33" t="s">
        <v>209</v>
      </c>
      <c r="J53" s="34" t="s">
        <v>802</v>
      </c>
      <c r="K53" s="34" t="s">
        <v>210</v>
      </c>
      <c r="L53" s="34" t="s">
        <v>12</v>
      </c>
      <c r="M53" s="34" t="s">
        <v>13</v>
      </c>
      <c r="N53" s="34" t="s">
        <v>14</v>
      </c>
      <c r="O53" s="37" t="s">
        <v>3127</v>
      </c>
      <c r="P53" s="37" t="s">
        <v>674</v>
      </c>
      <c r="Q53" s="44" t="str">
        <f>MID(Tabla1[[#This Row],[Aplicación]],14,1)</f>
        <v>2</v>
      </c>
      <c r="R53" s="44" t="s">
        <v>662</v>
      </c>
      <c r="S53" s="44" t="str">
        <f>MID(Tabla1[[#This Row],[Aplicación]],6,2)</f>
        <v>01</v>
      </c>
      <c r="T53" s="44" t="str">
        <f>VLOOKUP(Tabla1[[#This Row],[AREA]],Hoja1!A:B,2,FALSE)</f>
        <v>01. Alcaldía</v>
      </c>
      <c r="U53" s="44" t="str">
        <f>MID(Tabla1[[#This Row],[Aplicación]],9,4)</f>
        <v>9312</v>
      </c>
      <c r="V53" s="44" t="str">
        <f>VLOOKUP(Tabla1[[#This Row],[PROGRAMA]],Hoja1!A:B,2,FALSE)</f>
        <v>9312. Intervención general</v>
      </c>
      <c r="W53" s="44" t="str">
        <f>MID(Tabla1[[#This Row],[Aplicación]],14,2)</f>
        <v>20</v>
      </c>
      <c r="X53" s="44" t="str">
        <f>MID(Tabla1[[#This Row],[Aplicación]],14,6)</f>
        <v>203</v>
      </c>
    </row>
    <row r="54" spans="1:24" x14ac:dyDescent="0.25">
      <c r="A54" s="33">
        <v>220199000030</v>
      </c>
      <c r="B54" s="34" t="s">
        <v>9</v>
      </c>
      <c r="C54" s="35">
        <v>43832</v>
      </c>
      <c r="D54" s="33">
        <v>22020000555</v>
      </c>
      <c r="E54" s="34" t="s">
        <v>2115</v>
      </c>
      <c r="F54" s="36">
        <v>65.89</v>
      </c>
      <c r="G54" s="34" t="s">
        <v>144</v>
      </c>
      <c r="H54" s="34" t="s">
        <v>2119</v>
      </c>
      <c r="I54" s="33" t="s">
        <v>209</v>
      </c>
      <c r="J54" s="34" t="s">
        <v>802</v>
      </c>
      <c r="K54" s="34" t="s">
        <v>210</v>
      </c>
      <c r="L54" s="34" t="s">
        <v>17</v>
      </c>
      <c r="M54" s="34" t="s">
        <v>13</v>
      </c>
      <c r="N54" s="34" t="s">
        <v>14</v>
      </c>
      <c r="O54" s="37" t="s">
        <v>3127</v>
      </c>
      <c r="P54" s="37" t="s">
        <v>674</v>
      </c>
      <c r="Q54" s="44" t="str">
        <f>MID(Tabla1[[#This Row],[Aplicación]],14,1)</f>
        <v>2</v>
      </c>
      <c r="R54" s="44" t="s">
        <v>662</v>
      </c>
      <c r="S54" s="44" t="str">
        <f>MID(Tabla1[[#This Row],[Aplicación]],6,2)</f>
        <v>01</v>
      </c>
      <c r="T54" s="44" t="str">
        <f>VLOOKUP(Tabla1[[#This Row],[AREA]],Hoja1!A:B,2,FALSE)</f>
        <v>01. Alcaldía</v>
      </c>
      <c r="U54" s="44" t="str">
        <f>MID(Tabla1[[#This Row],[Aplicación]],9,4)</f>
        <v>9312</v>
      </c>
      <c r="V54" s="44" t="str">
        <f>VLOOKUP(Tabla1[[#This Row],[PROGRAMA]],Hoja1!A:B,2,FALSE)</f>
        <v>9312. Intervención general</v>
      </c>
      <c r="W54" s="44" t="str">
        <f>MID(Tabla1[[#This Row],[Aplicación]],14,2)</f>
        <v>20</v>
      </c>
      <c r="X54" s="44" t="str">
        <f>MID(Tabla1[[#This Row],[Aplicación]],14,6)</f>
        <v>203</v>
      </c>
    </row>
    <row r="55" spans="1:24" x14ac:dyDescent="0.25">
      <c r="A55" s="33">
        <v>220199000037</v>
      </c>
      <c r="B55" s="34" t="s">
        <v>9</v>
      </c>
      <c r="C55" s="35">
        <v>43832</v>
      </c>
      <c r="D55" s="33">
        <v>22020000562</v>
      </c>
      <c r="E55" s="34" t="s">
        <v>2229</v>
      </c>
      <c r="F55" s="36">
        <v>500</v>
      </c>
      <c r="G55" s="34" t="s">
        <v>144</v>
      </c>
      <c r="H55" s="34" t="s">
        <v>2230</v>
      </c>
      <c r="I55" s="33" t="s">
        <v>209</v>
      </c>
      <c r="J55" s="34" t="s">
        <v>802</v>
      </c>
      <c r="K55" s="34" t="s">
        <v>210</v>
      </c>
      <c r="L55" s="34" t="s">
        <v>12</v>
      </c>
      <c r="M55" s="34" t="s">
        <v>13</v>
      </c>
      <c r="N55" s="34" t="s">
        <v>14</v>
      </c>
      <c r="O55" s="37" t="s">
        <v>3127</v>
      </c>
      <c r="P55" s="37" t="s">
        <v>674</v>
      </c>
      <c r="Q55" s="44" t="str">
        <f>MID(Tabla1[[#This Row],[Aplicación]],14,1)</f>
        <v>2</v>
      </c>
      <c r="R55" s="44" t="s">
        <v>662</v>
      </c>
      <c r="S55" s="44" t="str">
        <f>MID(Tabla1[[#This Row],[Aplicación]],6,2)</f>
        <v>01</v>
      </c>
      <c r="T55" s="44" t="str">
        <f>VLOOKUP(Tabla1[[#This Row],[AREA]],Hoja1!A:B,2,FALSE)</f>
        <v>01. Alcaldía</v>
      </c>
      <c r="U55" s="44" t="str">
        <f>MID(Tabla1[[#This Row],[Aplicación]],9,4)</f>
        <v>9201</v>
      </c>
      <c r="V55" s="44" t="str">
        <f>VLOOKUP(Tabla1[[#This Row],[PROGRAMA]],Hoja1!A:B,2,FALSE)</f>
        <v>9201. Secretaría General</v>
      </c>
      <c r="W55" s="44" t="str">
        <f>MID(Tabla1[[#This Row],[Aplicación]],14,2)</f>
        <v>21</v>
      </c>
      <c r="X55" s="44" t="str">
        <f>MID(Tabla1[[#This Row],[Aplicación]],14,6)</f>
        <v>213</v>
      </c>
    </row>
    <row r="56" spans="1:24" x14ac:dyDescent="0.25">
      <c r="A56" s="33">
        <v>220199000031</v>
      </c>
      <c r="B56" s="34" t="s">
        <v>9</v>
      </c>
      <c r="C56" s="35">
        <v>43832</v>
      </c>
      <c r="D56" s="33">
        <v>22020000556</v>
      </c>
      <c r="E56" s="34" t="s">
        <v>2115</v>
      </c>
      <c r="F56" s="36">
        <v>65.89</v>
      </c>
      <c r="G56" s="34" t="s">
        <v>144</v>
      </c>
      <c r="H56" s="34" t="s">
        <v>2234</v>
      </c>
      <c r="I56" s="33" t="s">
        <v>209</v>
      </c>
      <c r="J56" s="34" t="s">
        <v>802</v>
      </c>
      <c r="K56" s="34" t="s">
        <v>210</v>
      </c>
      <c r="L56" s="34" t="s">
        <v>17</v>
      </c>
      <c r="M56" s="34" t="s">
        <v>13</v>
      </c>
      <c r="N56" s="34" t="s">
        <v>14</v>
      </c>
      <c r="O56" s="37" t="s">
        <v>3127</v>
      </c>
      <c r="P56" s="37" t="s">
        <v>674</v>
      </c>
      <c r="Q56" s="44" t="str">
        <f>MID(Tabla1[[#This Row],[Aplicación]],14,1)</f>
        <v>2</v>
      </c>
      <c r="R56" s="44" t="s">
        <v>662</v>
      </c>
      <c r="S56" s="44" t="str">
        <f>MID(Tabla1[[#This Row],[Aplicación]],6,2)</f>
        <v>01</v>
      </c>
      <c r="T56" s="44" t="str">
        <f>VLOOKUP(Tabla1[[#This Row],[AREA]],Hoja1!A:B,2,FALSE)</f>
        <v>01. Alcaldía</v>
      </c>
      <c r="U56" s="44" t="str">
        <f>MID(Tabla1[[#This Row],[Aplicación]],9,4)</f>
        <v>9312</v>
      </c>
      <c r="V56" s="44" t="str">
        <f>VLOOKUP(Tabla1[[#This Row],[PROGRAMA]],Hoja1!A:B,2,FALSE)</f>
        <v>9312. Intervención general</v>
      </c>
      <c r="W56" s="44" t="str">
        <f>MID(Tabla1[[#This Row],[Aplicación]],14,2)</f>
        <v>20</v>
      </c>
      <c r="X56" s="44" t="str">
        <f>MID(Tabla1[[#This Row],[Aplicación]],14,6)</f>
        <v>203</v>
      </c>
    </row>
    <row r="57" spans="1:24" x14ac:dyDescent="0.25">
      <c r="A57" s="33">
        <v>220200002664</v>
      </c>
      <c r="B57" s="34" t="s">
        <v>9</v>
      </c>
      <c r="C57" s="35">
        <v>43889</v>
      </c>
      <c r="D57" s="33">
        <v>22020002066</v>
      </c>
      <c r="E57" s="34" t="s">
        <v>1074</v>
      </c>
      <c r="F57" s="36">
        <v>211.99</v>
      </c>
      <c r="G57" s="34" t="s">
        <v>876</v>
      </c>
      <c r="H57" s="34" t="s">
        <v>2243</v>
      </c>
      <c r="I57" s="33" t="s">
        <v>209</v>
      </c>
      <c r="J57" s="34" t="s">
        <v>315</v>
      </c>
      <c r="K57" s="34" t="s">
        <v>315</v>
      </c>
      <c r="L57" s="34" t="s">
        <v>15</v>
      </c>
      <c r="M57" s="34" t="s">
        <v>10</v>
      </c>
      <c r="N57" s="34" t="s">
        <v>11</v>
      </c>
      <c r="O57" s="37" t="s">
        <v>3146</v>
      </c>
      <c r="P57" s="37" t="s">
        <v>674</v>
      </c>
      <c r="Q57" s="44" t="str">
        <f>MID(Tabla1[[#This Row],[Aplicación]],14,1)</f>
        <v>2</v>
      </c>
      <c r="R57" s="44" t="s">
        <v>662</v>
      </c>
      <c r="S57" s="44" t="str">
        <f>MID(Tabla1[[#This Row],[Aplicación]],6,2)</f>
        <v>01</v>
      </c>
      <c r="T57" s="44" t="str">
        <f>VLOOKUP(Tabla1[[#This Row],[AREA]],Hoja1!A:B,2,FALSE)</f>
        <v>01. Alcaldía</v>
      </c>
      <c r="U57" s="44" t="str">
        <f>MID(Tabla1[[#This Row],[Aplicación]],9,4)</f>
        <v>9205</v>
      </c>
      <c r="V57" s="44" t="str">
        <f>VLOOKUP(Tabla1[[#This Row],[PROGRAMA]],Hoja1!A:B,2,FALSE)</f>
        <v>9205. Imprenta municipal</v>
      </c>
      <c r="W57" s="44" t="str">
        <f>MID(Tabla1[[#This Row],[Aplicación]],14,2)</f>
        <v>22</v>
      </c>
      <c r="X57" s="44" t="str">
        <f>MID(Tabla1[[#This Row],[Aplicación]],14,6)</f>
        <v>22199</v>
      </c>
    </row>
    <row r="58" spans="1:24" x14ac:dyDescent="0.25">
      <c r="A58" s="33">
        <v>220199000033</v>
      </c>
      <c r="B58" s="34" t="s">
        <v>9</v>
      </c>
      <c r="C58" s="35">
        <v>43832</v>
      </c>
      <c r="D58" s="33">
        <v>22020000558</v>
      </c>
      <c r="E58" s="34" t="s">
        <v>2262</v>
      </c>
      <c r="F58" s="36">
        <v>53</v>
      </c>
      <c r="G58" s="34" t="s">
        <v>144</v>
      </c>
      <c r="H58" s="34" t="s">
        <v>2263</v>
      </c>
      <c r="I58" s="33" t="s">
        <v>209</v>
      </c>
      <c r="J58" s="34" t="s">
        <v>802</v>
      </c>
      <c r="K58" s="34" t="s">
        <v>210</v>
      </c>
      <c r="L58" s="34" t="s">
        <v>17</v>
      </c>
      <c r="M58" s="34" t="s">
        <v>13</v>
      </c>
      <c r="N58" s="34" t="s">
        <v>14</v>
      </c>
      <c r="O58" s="37" t="s">
        <v>3127</v>
      </c>
      <c r="P58" s="37" t="s">
        <v>674</v>
      </c>
      <c r="Q58" s="44" t="str">
        <f>MID(Tabla1[[#This Row],[Aplicación]],14,1)</f>
        <v>2</v>
      </c>
      <c r="R58" s="44" t="s">
        <v>662</v>
      </c>
      <c r="S58" s="44" t="str">
        <f>MID(Tabla1[[#This Row],[Aplicación]],6,2)</f>
        <v>01</v>
      </c>
      <c r="T58" s="44" t="str">
        <f>VLOOKUP(Tabla1[[#This Row],[AREA]],Hoja1!A:B,2,FALSE)</f>
        <v>01. Alcaldía</v>
      </c>
      <c r="U58" s="44" t="str">
        <f>MID(Tabla1[[#This Row],[Aplicación]],9,4)</f>
        <v>9312</v>
      </c>
      <c r="V58" s="44" t="str">
        <f>VLOOKUP(Tabla1[[#This Row],[PROGRAMA]],Hoja1!A:B,2,FALSE)</f>
        <v>9312. Intervención general</v>
      </c>
      <c r="W58" s="44" t="str">
        <f>MID(Tabla1[[#This Row],[Aplicación]],14,2)</f>
        <v>21</v>
      </c>
      <c r="X58" s="44" t="str">
        <f>MID(Tabla1[[#This Row],[Aplicación]],14,6)</f>
        <v>213</v>
      </c>
    </row>
    <row r="59" spans="1:24" x14ac:dyDescent="0.25">
      <c r="A59" s="33">
        <v>220200003074</v>
      </c>
      <c r="B59" s="34" t="s">
        <v>9</v>
      </c>
      <c r="C59" s="35">
        <v>43893</v>
      </c>
      <c r="D59" s="33">
        <v>22020002064</v>
      </c>
      <c r="E59" s="34" t="s">
        <v>1098</v>
      </c>
      <c r="F59" s="36">
        <v>393.59</v>
      </c>
      <c r="G59" s="34" t="s">
        <v>383</v>
      </c>
      <c r="H59" s="34" t="s">
        <v>2275</v>
      </c>
      <c r="I59" s="33" t="s">
        <v>209</v>
      </c>
      <c r="J59" s="34" t="s">
        <v>210</v>
      </c>
      <c r="K59" s="34" t="s">
        <v>210</v>
      </c>
      <c r="L59" s="34" t="s">
        <v>12</v>
      </c>
      <c r="M59" s="34" t="s">
        <v>10</v>
      </c>
      <c r="N59" s="34" t="s">
        <v>11</v>
      </c>
      <c r="O59" s="37" t="s">
        <v>3146</v>
      </c>
      <c r="P59" s="37" t="s">
        <v>674</v>
      </c>
      <c r="Q59" s="44" t="str">
        <f>MID(Tabla1[[#This Row],[Aplicación]],14,1)</f>
        <v>2</v>
      </c>
      <c r="R59" s="44" t="s">
        <v>662</v>
      </c>
      <c r="S59" s="44" t="str">
        <f>MID(Tabla1[[#This Row],[Aplicación]],6,2)</f>
        <v>01</v>
      </c>
      <c r="T59" s="44" t="str">
        <f>VLOOKUP(Tabla1[[#This Row],[AREA]],Hoja1!A:B,2,FALSE)</f>
        <v>01. Alcaldía</v>
      </c>
      <c r="U59" s="44" t="str">
        <f>MID(Tabla1[[#This Row],[Aplicación]],9,4)</f>
        <v>9207</v>
      </c>
      <c r="V59" s="44" t="str">
        <f>VLOOKUP(Tabla1[[#This Row],[PROGRAMA]],Hoja1!A:B,2,FALSE)</f>
        <v>9207. Gobierno y relaciones</v>
      </c>
      <c r="W59" s="44" t="str">
        <f>MID(Tabla1[[#This Row],[Aplicación]],14,2)</f>
        <v>22</v>
      </c>
      <c r="X59" s="44" t="str">
        <f>MID(Tabla1[[#This Row],[Aplicación]],14,6)</f>
        <v>22001</v>
      </c>
    </row>
    <row r="60" spans="1:24" x14ac:dyDescent="0.25">
      <c r="A60" s="33">
        <v>220200003079</v>
      </c>
      <c r="B60" s="34" t="s">
        <v>9</v>
      </c>
      <c r="C60" s="35">
        <v>43893</v>
      </c>
      <c r="D60" s="33">
        <v>22020002116</v>
      </c>
      <c r="E60" s="34" t="s">
        <v>1074</v>
      </c>
      <c r="F60" s="36">
        <v>198.2</v>
      </c>
      <c r="G60" s="34" t="s">
        <v>2282</v>
      </c>
      <c r="H60" s="34" t="s">
        <v>2283</v>
      </c>
      <c r="I60" s="33" t="s">
        <v>209</v>
      </c>
      <c r="J60" s="34" t="s">
        <v>2284</v>
      </c>
      <c r="K60" s="34" t="s">
        <v>210</v>
      </c>
      <c r="L60" s="34" t="s">
        <v>15</v>
      </c>
      <c r="M60" s="34" t="s">
        <v>10</v>
      </c>
      <c r="N60" s="34" t="s">
        <v>11</v>
      </c>
      <c r="O60" s="37" t="s">
        <v>3146</v>
      </c>
      <c r="P60" s="37" t="s">
        <v>674</v>
      </c>
      <c r="Q60" s="44" t="str">
        <f>MID(Tabla1[[#This Row],[Aplicación]],14,1)</f>
        <v>2</v>
      </c>
      <c r="R60" s="44" t="s">
        <v>662</v>
      </c>
      <c r="S60" s="44" t="str">
        <f>MID(Tabla1[[#This Row],[Aplicación]],6,2)</f>
        <v>01</v>
      </c>
      <c r="T60" s="44" t="str">
        <f>VLOOKUP(Tabla1[[#This Row],[AREA]],Hoja1!A:B,2,FALSE)</f>
        <v>01. Alcaldía</v>
      </c>
      <c r="U60" s="44" t="str">
        <f>MID(Tabla1[[#This Row],[Aplicación]],9,4)</f>
        <v>9205</v>
      </c>
      <c r="V60" s="44" t="str">
        <f>VLOOKUP(Tabla1[[#This Row],[PROGRAMA]],Hoja1!A:B,2,FALSE)</f>
        <v>9205. Imprenta municipal</v>
      </c>
      <c r="W60" s="44" t="str">
        <f>MID(Tabla1[[#This Row],[Aplicación]],14,2)</f>
        <v>22</v>
      </c>
      <c r="X60" s="44" t="str">
        <f>MID(Tabla1[[#This Row],[Aplicación]],14,6)</f>
        <v>22199</v>
      </c>
    </row>
    <row r="61" spans="1:24" x14ac:dyDescent="0.25">
      <c r="A61" s="33">
        <v>220200002674</v>
      </c>
      <c r="B61" s="34" t="s">
        <v>9</v>
      </c>
      <c r="C61" s="35">
        <v>43889</v>
      </c>
      <c r="D61" s="33">
        <v>22020002289</v>
      </c>
      <c r="E61" s="34" t="s">
        <v>2262</v>
      </c>
      <c r="F61" s="36">
        <v>28</v>
      </c>
      <c r="G61" s="34" t="s">
        <v>144</v>
      </c>
      <c r="H61" s="34" t="s">
        <v>2394</v>
      </c>
      <c r="I61" s="33" t="s">
        <v>209</v>
      </c>
      <c r="J61" s="34" t="s">
        <v>802</v>
      </c>
      <c r="K61" s="34" t="s">
        <v>210</v>
      </c>
      <c r="L61" s="34" t="s">
        <v>17</v>
      </c>
      <c r="M61" s="34" t="s">
        <v>13</v>
      </c>
      <c r="N61" s="34" t="s">
        <v>14</v>
      </c>
      <c r="O61" s="37" t="s">
        <v>3127</v>
      </c>
      <c r="P61" s="37" t="s">
        <v>674</v>
      </c>
      <c r="Q61" s="44" t="str">
        <f>MID(Tabla1[[#This Row],[Aplicación]],14,1)</f>
        <v>2</v>
      </c>
      <c r="R61" s="44" t="s">
        <v>662</v>
      </c>
      <c r="S61" s="44" t="str">
        <f>MID(Tabla1[[#This Row],[Aplicación]],6,2)</f>
        <v>01</v>
      </c>
      <c r="T61" s="44" t="str">
        <f>VLOOKUP(Tabla1[[#This Row],[AREA]],Hoja1!A:B,2,FALSE)</f>
        <v>01. Alcaldía</v>
      </c>
      <c r="U61" s="44" t="str">
        <f>MID(Tabla1[[#This Row],[Aplicación]],9,4)</f>
        <v>9312</v>
      </c>
      <c r="V61" s="44" t="str">
        <f>VLOOKUP(Tabla1[[#This Row],[PROGRAMA]],Hoja1!A:B,2,FALSE)</f>
        <v>9312. Intervención general</v>
      </c>
      <c r="W61" s="44" t="str">
        <f>MID(Tabla1[[#This Row],[Aplicación]],14,2)</f>
        <v>21</v>
      </c>
      <c r="X61" s="44" t="str">
        <f>MID(Tabla1[[#This Row],[Aplicación]],14,6)</f>
        <v>213</v>
      </c>
    </row>
    <row r="62" spans="1:24" x14ac:dyDescent="0.25">
      <c r="A62" s="33">
        <v>220199000032</v>
      </c>
      <c r="B62" s="34" t="s">
        <v>9</v>
      </c>
      <c r="C62" s="35">
        <v>43832</v>
      </c>
      <c r="D62" s="33">
        <v>22020000557</v>
      </c>
      <c r="E62" s="34" t="s">
        <v>2262</v>
      </c>
      <c r="F62" s="36">
        <v>21</v>
      </c>
      <c r="G62" s="34" t="s">
        <v>144</v>
      </c>
      <c r="H62" s="34" t="s">
        <v>2396</v>
      </c>
      <c r="I62" s="33" t="s">
        <v>209</v>
      </c>
      <c r="J62" s="34" t="s">
        <v>802</v>
      </c>
      <c r="K62" s="34" t="s">
        <v>210</v>
      </c>
      <c r="L62" s="34" t="s">
        <v>17</v>
      </c>
      <c r="M62" s="34" t="s">
        <v>13</v>
      </c>
      <c r="N62" s="34" t="s">
        <v>14</v>
      </c>
      <c r="O62" s="37" t="s">
        <v>3127</v>
      </c>
      <c r="P62" s="37" t="s">
        <v>674</v>
      </c>
      <c r="Q62" s="44" t="str">
        <f>MID(Tabla1[[#This Row],[Aplicación]],14,1)</f>
        <v>2</v>
      </c>
      <c r="R62" s="44" t="s">
        <v>662</v>
      </c>
      <c r="S62" s="44" t="str">
        <f>MID(Tabla1[[#This Row],[Aplicación]],6,2)</f>
        <v>01</v>
      </c>
      <c r="T62" s="44" t="str">
        <f>VLOOKUP(Tabla1[[#This Row],[AREA]],Hoja1!A:B,2,FALSE)</f>
        <v>01. Alcaldía</v>
      </c>
      <c r="U62" s="44" t="str">
        <f>MID(Tabla1[[#This Row],[Aplicación]],9,4)</f>
        <v>9312</v>
      </c>
      <c r="V62" s="44" t="str">
        <f>VLOOKUP(Tabla1[[#This Row],[PROGRAMA]],Hoja1!A:B,2,FALSE)</f>
        <v>9312. Intervención general</v>
      </c>
      <c r="W62" s="44" t="str">
        <f>MID(Tabla1[[#This Row],[Aplicación]],14,2)</f>
        <v>21</v>
      </c>
      <c r="X62" s="44" t="str">
        <f>MID(Tabla1[[#This Row],[Aplicación]],14,6)</f>
        <v>213</v>
      </c>
    </row>
    <row r="63" spans="1:24" x14ac:dyDescent="0.25">
      <c r="A63" s="33">
        <v>220200004270</v>
      </c>
      <c r="B63" s="34" t="s">
        <v>9</v>
      </c>
      <c r="C63" s="35">
        <v>43896</v>
      </c>
      <c r="D63" s="33">
        <v>22020002246</v>
      </c>
      <c r="E63" s="34" t="s">
        <v>2421</v>
      </c>
      <c r="F63" s="36">
        <v>580.79999999999995</v>
      </c>
      <c r="G63" s="34" t="s">
        <v>437</v>
      </c>
      <c r="H63" s="34" t="s">
        <v>2422</v>
      </c>
      <c r="I63" s="33" t="s">
        <v>209</v>
      </c>
      <c r="J63" s="34" t="s">
        <v>211</v>
      </c>
      <c r="K63" s="34" t="s">
        <v>211</v>
      </c>
      <c r="L63" s="34" t="s">
        <v>12</v>
      </c>
      <c r="M63" s="34" t="s">
        <v>10</v>
      </c>
      <c r="N63" s="34" t="s">
        <v>11</v>
      </c>
      <c r="O63" s="37" t="s">
        <v>3146</v>
      </c>
      <c r="P63" s="37" t="s">
        <v>674</v>
      </c>
      <c r="Q63" s="44" t="str">
        <f>MID(Tabla1[[#This Row],[Aplicación]],14,1)</f>
        <v>2</v>
      </c>
      <c r="R63" s="44" t="s">
        <v>662</v>
      </c>
      <c r="S63" s="44" t="str">
        <f>MID(Tabla1[[#This Row],[Aplicación]],6,2)</f>
        <v>01</v>
      </c>
      <c r="T63" s="44" t="str">
        <f>VLOOKUP(Tabla1[[#This Row],[AREA]],Hoja1!A:B,2,FALSE)</f>
        <v>01. Alcaldía</v>
      </c>
      <c r="U63" s="44" t="str">
        <f>MID(Tabla1[[#This Row],[Aplicación]],9,4)</f>
        <v>9207</v>
      </c>
      <c r="V63" s="44" t="str">
        <f>VLOOKUP(Tabla1[[#This Row],[PROGRAMA]],Hoja1!A:B,2,FALSE)</f>
        <v>9207. Gobierno y relaciones</v>
      </c>
      <c r="W63" s="44" t="str">
        <f>MID(Tabla1[[#This Row],[Aplicación]],14,2)</f>
        <v>22</v>
      </c>
      <c r="X63" s="44" t="str">
        <f>MID(Tabla1[[#This Row],[Aplicación]],14,6)</f>
        <v>22602</v>
      </c>
    </row>
    <row r="64" spans="1:24" x14ac:dyDescent="0.25">
      <c r="A64" s="33">
        <v>220200004271</v>
      </c>
      <c r="B64" s="34" t="s">
        <v>9</v>
      </c>
      <c r="C64" s="35">
        <v>43896</v>
      </c>
      <c r="D64" s="33">
        <v>22020002247</v>
      </c>
      <c r="E64" s="34" t="s">
        <v>2421</v>
      </c>
      <c r="F64" s="36">
        <v>6534</v>
      </c>
      <c r="G64" s="34" t="s">
        <v>905</v>
      </c>
      <c r="H64" s="34" t="s">
        <v>2424</v>
      </c>
      <c r="I64" s="33" t="s">
        <v>209</v>
      </c>
      <c r="J64" s="34" t="s">
        <v>211</v>
      </c>
      <c r="K64" s="34" t="s">
        <v>211</v>
      </c>
      <c r="L64" s="34" t="s">
        <v>12</v>
      </c>
      <c r="M64" s="34" t="s">
        <v>10</v>
      </c>
      <c r="N64" s="34" t="s">
        <v>11</v>
      </c>
      <c r="O64" s="37" t="s">
        <v>3146</v>
      </c>
      <c r="P64" s="37" t="s">
        <v>674</v>
      </c>
      <c r="Q64" s="44" t="str">
        <f>MID(Tabla1[[#This Row],[Aplicación]],14,1)</f>
        <v>2</v>
      </c>
      <c r="R64" s="44" t="s">
        <v>662</v>
      </c>
      <c r="S64" s="44" t="str">
        <f>MID(Tabla1[[#This Row],[Aplicación]],6,2)</f>
        <v>01</v>
      </c>
      <c r="T64" s="44" t="str">
        <f>VLOOKUP(Tabla1[[#This Row],[AREA]],Hoja1!A:B,2,FALSE)</f>
        <v>01. Alcaldía</v>
      </c>
      <c r="U64" s="44" t="str">
        <f>MID(Tabla1[[#This Row],[Aplicación]],9,4)</f>
        <v>9207</v>
      </c>
      <c r="V64" s="44" t="str">
        <f>VLOOKUP(Tabla1[[#This Row],[PROGRAMA]],Hoja1!A:B,2,FALSE)</f>
        <v>9207. Gobierno y relaciones</v>
      </c>
      <c r="W64" s="44" t="str">
        <f>MID(Tabla1[[#This Row],[Aplicación]],14,2)</f>
        <v>22</v>
      </c>
      <c r="X64" s="44" t="str">
        <f>MID(Tabla1[[#This Row],[Aplicación]],14,6)</f>
        <v>22602</v>
      </c>
    </row>
    <row r="65" spans="1:24" x14ac:dyDescent="0.25">
      <c r="A65" s="33">
        <v>220200004272</v>
      </c>
      <c r="B65" s="34" t="s">
        <v>9</v>
      </c>
      <c r="C65" s="35">
        <v>43896</v>
      </c>
      <c r="D65" s="33">
        <v>22020002248</v>
      </c>
      <c r="E65" s="34" t="s">
        <v>2421</v>
      </c>
      <c r="F65" s="36">
        <v>4235</v>
      </c>
      <c r="G65" s="34" t="s">
        <v>130</v>
      </c>
      <c r="H65" s="34" t="s">
        <v>2425</v>
      </c>
      <c r="I65" s="33" t="s">
        <v>209</v>
      </c>
      <c r="J65" s="34" t="s">
        <v>211</v>
      </c>
      <c r="K65" s="34" t="s">
        <v>211</v>
      </c>
      <c r="L65" s="34" t="s">
        <v>12</v>
      </c>
      <c r="M65" s="34" t="s">
        <v>10</v>
      </c>
      <c r="N65" s="34" t="s">
        <v>11</v>
      </c>
      <c r="O65" s="37" t="s">
        <v>3146</v>
      </c>
      <c r="P65" s="37" t="s">
        <v>674</v>
      </c>
      <c r="Q65" s="44" t="str">
        <f>MID(Tabla1[[#This Row],[Aplicación]],14,1)</f>
        <v>2</v>
      </c>
      <c r="R65" s="44" t="s">
        <v>662</v>
      </c>
      <c r="S65" s="44" t="str">
        <f>MID(Tabla1[[#This Row],[Aplicación]],6,2)</f>
        <v>01</v>
      </c>
      <c r="T65" s="44" t="str">
        <f>VLOOKUP(Tabla1[[#This Row],[AREA]],Hoja1!A:B,2,FALSE)</f>
        <v>01. Alcaldía</v>
      </c>
      <c r="U65" s="44" t="str">
        <f>MID(Tabla1[[#This Row],[Aplicación]],9,4)</f>
        <v>9207</v>
      </c>
      <c r="V65" s="44" t="str">
        <f>VLOOKUP(Tabla1[[#This Row],[PROGRAMA]],Hoja1!A:B,2,FALSE)</f>
        <v>9207. Gobierno y relaciones</v>
      </c>
      <c r="W65" s="44" t="str">
        <f>MID(Tabla1[[#This Row],[Aplicación]],14,2)</f>
        <v>22</v>
      </c>
      <c r="X65" s="44" t="str">
        <f>MID(Tabla1[[#This Row],[Aplicación]],14,6)</f>
        <v>22602</v>
      </c>
    </row>
    <row r="66" spans="1:24" x14ac:dyDescent="0.25">
      <c r="A66" s="33">
        <v>220200004273</v>
      </c>
      <c r="B66" s="34" t="s">
        <v>9</v>
      </c>
      <c r="C66" s="35">
        <v>43896</v>
      </c>
      <c r="D66" s="33">
        <v>22020002272</v>
      </c>
      <c r="E66" s="34" t="s">
        <v>2421</v>
      </c>
      <c r="F66" s="36">
        <v>4114</v>
      </c>
      <c r="G66" s="34" t="s">
        <v>130</v>
      </c>
      <c r="H66" s="34" t="s">
        <v>2430</v>
      </c>
      <c r="I66" s="33" t="s">
        <v>209</v>
      </c>
      <c r="J66" s="34" t="s">
        <v>211</v>
      </c>
      <c r="K66" s="34" t="s">
        <v>211</v>
      </c>
      <c r="L66" s="34" t="s">
        <v>12</v>
      </c>
      <c r="M66" s="34" t="s">
        <v>10</v>
      </c>
      <c r="N66" s="34" t="s">
        <v>11</v>
      </c>
      <c r="O66" s="37" t="s">
        <v>3146</v>
      </c>
      <c r="P66" s="37" t="s">
        <v>674</v>
      </c>
      <c r="Q66" s="44" t="str">
        <f>MID(Tabla1[[#This Row],[Aplicación]],14,1)</f>
        <v>2</v>
      </c>
      <c r="R66" s="44" t="s">
        <v>662</v>
      </c>
      <c r="S66" s="44" t="str">
        <f>MID(Tabla1[[#This Row],[Aplicación]],6,2)</f>
        <v>01</v>
      </c>
      <c r="T66" s="44" t="str">
        <f>VLOOKUP(Tabla1[[#This Row],[AREA]],Hoja1!A:B,2,FALSE)</f>
        <v>01. Alcaldía</v>
      </c>
      <c r="U66" s="44" t="str">
        <f>MID(Tabla1[[#This Row],[Aplicación]],9,4)</f>
        <v>9207</v>
      </c>
      <c r="V66" s="44" t="str">
        <f>VLOOKUP(Tabla1[[#This Row],[PROGRAMA]],Hoja1!A:B,2,FALSE)</f>
        <v>9207. Gobierno y relaciones</v>
      </c>
      <c r="W66" s="44" t="str">
        <f>MID(Tabla1[[#This Row],[Aplicación]],14,2)</f>
        <v>22</v>
      </c>
      <c r="X66" s="44" t="str">
        <f>MID(Tabla1[[#This Row],[Aplicación]],14,6)</f>
        <v>22602</v>
      </c>
    </row>
    <row r="67" spans="1:24" x14ac:dyDescent="0.25">
      <c r="A67" s="33">
        <v>220200004276</v>
      </c>
      <c r="B67" s="34" t="s">
        <v>9</v>
      </c>
      <c r="C67" s="35">
        <v>43896</v>
      </c>
      <c r="D67" s="33">
        <v>22020002113</v>
      </c>
      <c r="E67" s="34" t="s">
        <v>2437</v>
      </c>
      <c r="F67" s="36">
        <v>1584</v>
      </c>
      <c r="G67" s="34" t="s">
        <v>181</v>
      </c>
      <c r="H67" s="34" t="s">
        <v>2438</v>
      </c>
      <c r="I67" s="33" t="s">
        <v>209</v>
      </c>
      <c r="J67" s="34" t="s">
        <v>211</v>
      </c>
      <c r="K67" s="34" t="s">
        <v>211</v>
      </c>
      <c r="L67" s="34" t="s">
        <v>12</v>
      </c>
      <c r="M67" s="34" t="s">
        <v>10</v>
      </c>
      <c r="N67" s="34" t="s">
        <v>11</v>
      </c>
      <c r="O67" s="37" t="s">
        <v>3146</v>
      </c>
      <c r="P67" s="37" t="s">
        <v>674</v>
      </c>
      <c r="Q67" s="44" t="str">
        <f>MID(Tabla1[[#This Row],[Aplicación]],14,1)</f>
        <v>2</v>
      </c>
      <c r="R67" s="44" t="s">
        <v>662</v>
      </c>
      <c r="S67" s="44" t="str">
        <f>MID(Tabla1[[#This Row],[Aplicación]],6,2)</f>
        <v>01</v>
      </c>
      <c r="T67" s="44" t="str">
        <f>VLOOKUP(Tabla1[[#This Row],[AREA]],Hoja1!A:B,2,FALSE)</f>
        <v>01. Alcaldía</v>
      </c>
      <c r="U67" s="44" t="str">
        <f>MID(Tabla1[[#This Row],[Aplicación]],9,4)</f>
        <v>9206</v>
      </c>
      <c r="V67" s="44" t="str">
        <f>VLOOKUP(Tabla1[[#This Row],[PROGRAMA]],Hoja1!A:B,2,FALSE)</f>
        <v>9206. Archivo municipal</v>
      </c>
      <c r="W67" s="44" t="str">
        <f>MID(Tabla1[[#This Row],[Aplicación]],14,2)</f>
        <v>22</v>
      </c>
      <c r="X67" s="44" t="str">
        <f>MID(Tabla1[[#This Row],[Aplicación]],14,6)</f>
        <v>22799</v>
      </c>
    </row>
    <row r="68" spans="1:24" x14ac:dyDescent="0.25">
      <c r="A68" s="33">
        <v>220199000040</v>
      </c>
      <c r="B68" s="34" t="s">
        <v>9</v>
      </c>
      <c r="C68" s="35">
        <v>43832</v>
      </c>
      <c r="D68" s="33">
        <v>22020000566</v>
      </c>
      <c r="E68" s="34" t="s">
        <v>2475</v>
      </c>
      <c r="F68" s="36">
        <v>150.28</v>
      </c>
      <c r="G68" s="34" t="s">
        <v>144</v>
      </c>
      <c r="H68" s="34" t="s">
        <v>2476</v>
      </c>
      <c r="I68" s="33" t="s">
        <v>209</v>
      </c>
      <c r="J68" s="34" t="s">
        <v>802</v>
      </c>
      <c r="K68" s="34" t="s">
        <v>210</v>
      </c>
      <c r="L68" s="34" t="s">
        <v>15</v>
      </c>
      <c r="M68" s="34" t="s">
        <v>13</v>
      </c>
      <c r="N68" s="34" t="s">
        <v>14</v>
      </c>
      <c r="O68" s="37" t="s">
        <v>3127</v>
      </c>
      <c r="P68" s="37" t="s">
        <v>674</v>
      </c>
      <c r="Q68" s="44" t="str">
        <f>MID(Tabla1[[#This Row],[Aplicación]],14,1)</f>
        <v>2</v>
      </c>
      <c r="R68" s="44" t="s">
        <v>662</v>
      </c>
      <c r="S68" s="44" t="str">
        <f>MID(Tabla1[[#This Row],[Aplicación]],6,2)</f>
        <v>01</v>
      </c>
      <c r="T68" s="44" t="str">
        <f>VLOOKUP(Tabla1[[#This Row],[AREA]],Hoja1!A:B,2,FALSE)</f>
        <v>01. Alcaldía</v>
      </c>
      <c r="U68" s="44" t="str">
        <f>MID(Tabla1[[#This Row],[Aplicación]],9,4)</f>
        <v>9207</v>
      </c>
      <c r="V68" s="44" t="str">
        <f>VLOOKUP(Tabla1[[#This Row],[PROGRAMA]],Hoja1!A:B,2,FALSE)</f>
        <v>9207. Gobierno y relaciones</v>
      </c>
      <c r="W68" s="44" t="str">
        <f>MID(Tabla1[[#This Row],[Aplicación]],14,2)</f>
        <v>20</v>
      </c>
      <c r="X68" s="44" t="str">
        <f>MID(Tabla1[[#This Row],[Aplicación]],14,6)</f>
        <v>203</v>
      </c>
    </row>
    <row r="69" spans="1:24" x14ac:dyDescent="0.25">
      <c r="A69" s="33">
        <v>220200004845</v>
      </c>
      <c r="B69" s="34" t="s">
        <v>9</v>
      </c>
      <c r="C69" s="35">
        <v>43900</v>
      </c>
      <c r="D69" s="33">
        <v>22020002412</v>
      </c>
      <c r="E69" s="34" t="s">
        <v>2421</v>
      </c>
      <c r="F69" s="36">
        <v>121</v>
      </c>
      <c r="G69" s="34" t="s">
        <v>895</v>
      </c>
      <c r="H69" s="34" t="s">
        <v>2484</v>
      </c>
      <c r="I69" s="33" t="s">
        <v>209</v>
      </c>
      <c r="J69" s="34" t="s">
        <v>211</v>
      </c>
      <c r="K69" s="34" t="s">
        <v>211</v>
      </c>
      <c r="L69" s="34" t="s">
        <v>12</v>
      </c>
      <c r="M69" s="34" t="s">
        <v>10</v>
      </c>
      <c r="N69" s="34" t="s">
        <v>11</v>
      </c>
      <c r="O69" s="37" t="s">
        <v>3146</v>
      </c>
      <c r="P69" s="37" t="s">
        <v>674</v>
      </c>
      <c r="Q69" s="44" t="str">
        <f>MID(Tabla1[[#This Row],[Aplicación]],14,1)</f>
        <v>2</v>
      </c>
      <c r="R69" s="44" t="s">
        <v>662</v>
      </c>
      <c r="S69" s="44" t="str">
        <f>MID(Tabla1[[#This Row],[Aplicación]],6,2)</f>
        <v>01</v>
      </c>
      <c r="T69" s="44" t="str">
        <f>VLOOKUP(Tabla1[[#This Row],[AREA]],Hoja1!A:B,2,FALSE)</f>
        <v>01. Alcaldía</v>
      </c>
      <c r="U69" s="44" t="str">
        <f>MID(Tabla1[[#This Row],[Aplicación]],9,4)</f>
        <v>9207</v>
      </c>
      <c r="V69" s="44" t="str">
        <f>VLOOKUP(Tabla1[[#This Row],[PROGRAMA]],Hoja1!A:B,2,FALSE)</f>
        <v>9207. Gobierno y relaciones</v>
      </c>
      <c r="W69" s="44" t="str">
        <f>MID(Tabla1[[#This Row],[Aplicación]],14,2)</f>
        <v>22</v>
      </c>
      <c r="X69" s="44" t="str">
        <f>MID(Tabla1[[#This Row],[Aplicación]],14,6)</f>
        <v>22602</v>
      </c>
    </row>
    <row r="70" spans="1:24" x14ac:dyDescent="0.25">
      <c r="A70" s="33">
        <v>220199000035</v>
      </c>
      <c r="B70" s="34" t="s">
        <v>9</v>
      </c>
      <c r="C70" s="35">
        <v>43832</v>
      </c>
      <c r="D70" s="33">
        <v>22020000560</v>
      </c>
      <c r="E70" s="34" t="s">
        <v>2562</v>
      </c>
      <c r="F70" s="36">
        <v>120</v>
      </c>
      <c r="G70" s="34" t="s">
        <v>144</v>
      </c>
      <c r="H70" s="34" t="s">
        <v>2563</v>
      </c>
      <c r="I70" s="33" t="s">
        <v>209</v>
      </c>
      <c r="J70" s="34" t="s">
        <v>802</v>
      </c>
      <c r="K70" s="34" t="s">
        <v>210</v>
      </c>
      <c r="L70" s="34" t="s">
        <v>12</v>
      </c>
      <c r="M70" s="34" t="s">
        <v>13</v>
      </c>
      <c r="N70" s="34" t="s">
        <v>14</v>
      </c>
      <c r="O70" s="37" t="s">
        <v>3127</v>
      </c>
      <c r="P70" s="37" t="s">
        <v>674</v>
      </c>
      <c r="Q70" s="44" t="str">
        <f>MID(Tabla1[[#This Row],[Aplicación]],14,1)</f>
        <v>2</v>
      </c>
      <c r="R70" s="44" t="s">
        <v>662</v>
      </c>
      <c r="S70" s="44" t="str">
        <f>MID(Tabla1[[#This Row],[Aplicación]],6,2)</f>
        <v>01</v>
      </c>
      <c r="T70" s="44" t="str">
        <f>VLOOKUP(Tabla1[[#This Row],[AREA]],Hoja1!A:B,2,FALSE)</f>
        <v>01. Alcaldía</v>
      </c>
      <c r="U70" s="44" t="str">
        <f>MID(Tabla1[[#This Row],[Aplicación]],9,4)</f>
        <v>9201</v>
      </c>
      <c r="V70" s="44" t="str">
        <f>VLOOKUP(Tabla1[[#This Row],[PROGRAMA]],Hoja1!A:B,2,FALSE)</f>
        <v>9201. Secretaría General</v>
      </c>
      <c r="W70" s="44" t="str">
        <f>MID(Tabla1[[#This Row],[Aplicación]],14,2)</f>
        <v>20</v>
      </c>
      <c r="X70" s="44" t="str">
        <f>MID(Tabla1[[#This Row],[Aplicación]],14,6)</f>
        <v>203</v>
      </c>
    </row>
    <row r="71" spans="1:24" x14ac:dyDescent="0.25">
      <c r="A71" s="33">
        <v>220200008883</v>
      </c>
      <c r="B71" s="34" t="s">
        <v>9</v>
      </c>
      <c r="C71" s="35">
        <v>43910</v>
      </c>
      <c r="D71" s="33">
        <v>22020002626</v>
      </c>
      <c r="E71" s="34" t="s">
        <v>2421</v>
      </c>
      <c r="F71" s="36">
        <v>121</v>
      </c>
      <c r="G71" s="34" t="s">
        <v>895</v>
      </c>
      <c r="H71" s="34" t="s">
        <v>2625</v>
      </c>
      <c r="I71" s="33" t="s">
        <v>209</v>
      </c>
      <c r="J71" s="34" t="s">
        <v>211</v>
      </c>
      <c r="K71" s="34" t="s">
        <v>211</v>
      </c>
      <c r="L71" s="34" t="s">
        <v>12</v>
      </c>
      <c r="M71" s="34" t="s">
        <v>10</v>
      </c>
      <c r="N71" s="34" t="s">
        <v>11</v>
      </c>
      <c r="O71" s="37" t="s">
        <v>3146</v>
      </c>
      <c r="P71" s="37" t="s">
        <v>674</v>
      </c>
      <c r="Q71" s="44" t="str">
        <f>MID(Tabla1[[#This Row],[Aplicación]],14,1)</f>
        <v>2</v>
      </c>
      <c r="R71" s="44" t="s">
        <v>662</v>
      </c>
      <c r="S71" s="44" t="str">
        <f>MID(Tabla1[[#This Row],[Aplicación]],6,2)</f>
        <v>01</v>
      </c>
      <c r="T71" s="44" t="str">
        <f>VLOOKUP(Tabla1[[#This Row],[AREA]],Hoja1!A:B,2,FALSE)</f>
        <v>01. Alcaldía</v>
      </c>
      <c r="U71" s="44" t="str">
        <f>MID(Tabla1[[#This Row],[Aplicación]],9,4)</f>
        <v>9207</v>
      </c>
      <c r="V71" s="44" t="str">
        <f>VLOOKUP(Tabla1[[#This Row],[PROGRAMA]],Hoja1!A:B,2,FALSE)</f>
        <v>9207. Gobierno y relaciones</v>
      </c>
      <c r="W71" s="44" t="str">
        <f>MID(Tabla1[[#This Row],[Aplicación]],14,2)</f>
        <v>22</v>
      </c>
      <c r="X71" s="44" t="str">
        <f>MID(Tabla1[[#This Row],[Aplicación]],14,6)</f>
        <v>22602</v>
      </c>
    </row>
    <row r="72" spans="1:24" x14ac:dyDescent="0.25">
      <c r="A72" s="33">
        <v>220200008885</v>
      </c>
      <c r="B72" s="34" t="s">
        <v>9</v>
      </c>
      <c r="C72" s="35">
        <v>43910</v>
      </c>
      <c r="D72" s="33">
        <v>22020002596</v>
      </c>
      <c r="E72" s="34" t="s">
        <v>2627</v>
      </c>
      <c r="F72" s="36">
        <v>184.36</v>
      </c>
      <c r="G72" s="34" t="s">
        <v>2628</v>
      </c>
      <c r="H72" s="34" t="s">
        <v>2629</v>
      </c>
      <c r="I72" s="33" t="s">
        <v>209</v>
      </c>
      <c r="J72" s="34" t="s">
        <v>211</v>
      </c>
      <c r="K72" s="34" t="s">
        <v>211</v>
      </c>
      <c r="L72" s="34" t="s">
        <v>12</v>
      </c>
      <c r="M72" s="34" t="s">
        <v>10</v>
      </c>
      <c r="N72" s="34" t="s">
        <v>11</v>
      </c>
      <c r="O72" s="37" t="s">
        <v>3146</v>
      </c>
      <c r="P72" s="37" t="s">
        <v>674</v>
      </c>
      <c r="Q72" s="44" t="str">
        <f>MID(Tabla1[[#This Row],[Aplicación]],14,1)</f>
        <v>2</v>
      </c>
      <c r="R72" s="44" t="s">
        <v>662</v>
      </c>
      <c r="S72" s="44" t="str">
        <f>MID(Tabla1[[#This Row],[Aplicación]],6,2)</f>
        <v>01</v>
      </c>
      <c r="T72" s="44" t="str">
        <f>VLOOKUP(Tabla1[[#This Row],[AREA]],Hoja1!A:B,2,FALSE)</f>
        <v>01. Alcaldía</v>
      </c>
      <c r="U72" s="44" t="str">
        <f>MID(Tabla1[[#This Row],[Aplicación]],9,4)</f>
        <v>9207</v>
      </c>
      <c r="V72" s="44" t="str">
        <f>VLOOKUP(Tabla1[[#This Row],[PROGRAMA]],Hoja1!A:B,2,FALSE)</f>
        <v>9207. Gobierno y relaciones</v>
      </c>
      <c r="W72" s="44" t="str">
        <f>MID(Tabla1[[#This Row],[Aplicación]],14,2)</f>
        <v>22</v>
      </c>
      <c r="X72" s="44" t="str">
        <f>MID(Tabla1[[#This Row],[Aplicación]],14,6)</f>
        <v>22699</v>
      </c>
    </row>
    <row r="73" spans="1:24" x14ac:dyDescent="0.25">
      <c r="A73" s="33">
        <v>220200008907</v>
      </c>
      <c r="B73" s="34" t="s">
        <v>9</v>
      </c>
      <c r="C73" s="35">
        <v>43910</v>
      </c>
      <c r="D73" s="33">
        <v>22020002152</v>
      </c>
      <c r="E73" s="34" t="s">
        <v>2655</v>
      </c>
      <c r="F73" s="36">
        <v>3000</v>
      </c>
      <c r="G73" s="34" t="s">
        <v>760</v>
      </c>
      <c r="H73" s="34" t="s">
        <v>2656</v>
      </c>
      <c r="I73" s="33" t="s">
        <v>209</v>
      </c>
      <c r="J73" s="34" t="s">
        <v>211</v>
      </c>
      <c r="K73" s="34" t="s">
        <v>211</v>
      </c>
      <c r="L73" s="34" t="s">
        <v>15</v>
      </c>
      <c r="M73" s="34" t="s">
        <v>10</v>
      </c>
      <c r="N73" s="34" t="s">
        <v>11</v>
      </c>
      <c r="O73" s="37" t="s">
        <v>3146</v>
      </c>
      <c r="P73" s="37" t="s">
        <v>674</v>
      </c>
      <c r="Q73" s="44" t="str">
        <f>MID(Tabla1[[#This Row],[Aplicación]],14,1)</f>
        <v>2</v>
      </c>
      <c r="R73" s="44" t="s">
        <v>662</v>
      </c>
      <c r="S73" s="44" t="str">
        <f>MID(Tabla1[[#This Row],[Aplicación]],6,2)</f>
        <v>01</v>
      </c>
      <c r="T73" s="44" t="str">
        <f>VLOOKUP(Tabla1[[#This Row],[AREA]],Hoja1!A:B,2,FALSE)</f>
        <v>01. Alcaldía</v>
      </c>
      <c r="U73" s="44" t="str">
        <f>MID(Tabla1[[#This Row],[Aplicación]],9,4)</f>
        <v>9206</v>
      </c>
      <c r="V73" s="44" t="str">
        <f>VLOOKUP(Tabla1[[#This Row],[PROGRAMA]],Hoja1!A:B,2,FALSE)</f>
        <v>9206. Archivo municipal</v>
      </c>
      <c r="W73" s="44" t="str">
        <f>MID(Tabla1[[#This Row],[Aplicación]],14,2)</f>
        <v>22</v>
      </c>
      <c r="X73" s="44" t="str">
        <f>MID(Tabla1[[#This Row],[Aplicación]],14,6)</f>
        <v>22001</v>
      </c>
    </row>
    <row r="74" spans="1:24" x14ac:dyDescent="0.25">
      <c r="A74" s="33">
        <v>220200008918</v>
      </c>
      <c r="B74" s="34" t="s">
        <v>9</v>
      </c>
      <c r="C74" s="35">
        <v>43910</v>
      </c>
      <c r="D74" s="33">
        <v>22020002155</v>
      </c>
      <c r="E74" s="34" t="s">
        <v>2655</v>
      </c>
      <c r="F74" s="36">
        <v>3000</v>
      </c>
      <c r="G74" s="34" t="s">
        <v>763</v>
      </c>
      <c r="H74" s="34" t="s">
        <v>2656</v>
      </c>
      <c r="I74" s="33" t="s">
        <v>209</v>
      </c>
      <c r="J74" s="34" t="s">
        <v>211</v>
      </c>
      <c r="K74" s="34" t="s">
        <v>211</v>
      </c>
      <c r="L74" s="34" t="s">
        <v>15</v>
      </c>
      <c r="M74" s="34" t="s">
        <v>10</v>
      </c>
      <c r="N74" s="34" t="s">
        <v>11</v>
      </c>
      <c r="O74" s="37" t="s">
        <v>3146</v>
      </c>
      <c r="P74" s="37" t="s">
        <v>674</v>
      </c>
      <c r="Q74" s="44" t="str">
        <f>MID(Tabla1[[#This Row],[Aplicación]],14,1)</f>
        <v>2</v>
      </c>
      <c r="R74" s="44" t="s">
        <v>662</v>
      </c>
      <c r="S74" s="44" t="str">
        <f>MID(Tabla1[[#This Row],[Aplicación]],6,2)</f>
        <v>01</v>
      </c>
      <c r="T74" s="44" t="str">
        <f>VLOOKUP(Tabla1[[#This Row],[AREA]],Hoja1!A:B,2,FALSE)</f>
        <v>01. Alcaldía</v>
      </c>
      <c r="U74" s="44" t="str">
        <f>MID(Tabla1[[#This Row],[Aplicación]],9,4)</f>
        <v>9206</v>
      </c>
      <c r="V74" s="44" t="str">
        <f>VLOOKUP(Tabla1[[#This Row],[PROGRAMA]],Hoja1!A:B,2,FALSE)</f>
        <v>9206. Archivo municipal</v>
      </c>
      <c r="W74" s="44" t="str">
        <f>MID(Tabla1[[#This Row],[Aplicación]],14,2)</f>
        <v>22</v>
      </c>
      <c r="X74" s="44" t="str">
        <f>MID(Tabla1[[#This Row],[Aplicación]],14,6)</f>
        <v>22001</v>
      </c>
    </row>
    <row r="75" spans="1:24" x14ac:dyDescent="0.25">
      <c r="A75" s="33">
        <v>220200008963</v>
      </c>
      <c r="B75" s="34" t="s">
        <v>316</v>
      </c>
      <c r="C75" s="35">
        <v>43913</v>
      </c>
      <c r="D75" s="33">
        <v>22020001027</v>
      </c>
      <c r="E75" s="34" t="s">
        <v>2077</v>
      </c>
      <c r="F75" s="36">
        <v>306.44</v>
      </c>
      <c r="G75" s="34" t="s">
        <v>393</v>
      </c>
      <c r="H75" s="34" t="s">
        <v>2670</v>
      </c>
      <c r="I75" s="33" t="s">
        <v>317</v>
      </c>
      <c r="J75" s="34" t="s">
        <v>211</v>
      </c>
      <c r="K75" s="34" t="s">
        <v>211</v>
      </c>
      <c r="L75" s="34" t="s">
        <v>12</v>
      </c>
      <c r="M75" s="34" t="s">
        <v>13</v>
      </c>
      <c r="N75" s="34" t="s">
        <v>14</v>
      </c>
      <c r="O75" s="37" t="s">
        <v>3145</v>
      </c>
      <c r="P75" s="37" t="s">
        <v>674</v>
      </c>
      <c r="Q75" s="44" t="str">
        <f>MID(Tabla1[[#This Row],[Aplicación]],14,1)</f>
        <v>2</v>
      </c>
      <c r="R75" s="44" t="s">
        <v>662</v>
      </c>
      <c r="S75" s="44" t="str">
        <f>MID(Tabla1[[#This Row],[Aplicación]],6,2)</f>
        <v>01</v>
      </c>
      <c r="T75" s="44" t="str">
        <f>VLOOKUP(Tabla1[[#This Row],[AREA]],Hoja1!A:B,2,FALSE)</f>
        <v>01. Alcaldía</v>
      </c>
      <c r="U75" s="44" t="str">
        <f>MID(Tabla1[[#This Row],[Aplicación]],9,4)</f>
        <v>9203</v>
      </c>
      <c r="V75" s="44" t="str">
        <f>VLOOKUP(Tabla1[[#This Row],[PROGRAMA]],Hoja1!A:B,2,FALSE)</f>
        <v>9203. Unidad de régimen interior</v>
      </c>
      <c r="W75" s="44" t="str">
        <f>MID(Tabla1[[#This Row],[Aplicación]],14,2)</f>
        <v>21</v>
      </c>
      <c r="X75" s="44" t="str">
        <f>MID(Tabla1[[#This Row],[Aplicación]],14,6)</f>
        <v>214</v>
      </c>
    </row>
    <row r="76" spans="1:24" x14ac:dyDescent="0.25">
      <c r="A76" s="33">
        <v>220199000034</v>
      </c>
      <c r="B76" s="34" t="s">
        <v>9</v>
      </c>
      <c r="C76" s="35">
        <v>43832</v>
      </c>
      <c r="D76" s="33">
        <v>22020000559</v>
      </c>
      <c r="E76" s="34" t="s">
        <v>2562</v>
      </c>
      <c r="F76" s="36">
        <v>60</v>
      </c>
      <c r="G76" s="34" t="s">
        <v>144</v>
      </c>
      <c r="H76" s="34" t="s">
        <v>2698</v>
      </c>
      <c r="I76" s="33" t="s">
        <v>209</v>
      </c>
      <c r="J76" s="34" t="s">
        <v>802</v>
      </c>
      <c r="K76" s="34" t="s">
        <v>210</v>
      </c>
      <c r="L76" s="34" t="s">
        <v>15</v>
      </c>
      <c r="M76" s="34" t="s">
        <v>13</v>
      </c>
      <c r="N76" s="34" t="s">
        <v>16</v>
      </c>
      <c r="O76" s="37" t="s">
        <v>3127</v>
      </c>
      <c r="P76" s="37" t="s">
        <v>674</v>
      </c>
      <c r="Q76" s="44" t="str">
        <f>MID(Tabla1[[#This Row],[Aplicación]],14,1)</f>
        <v>2</v>
      </c>
      <c r="R76" s="44" t="s">
        <v>662</v>
      </c>
      <c r="S76" s="44" t="str">
        <f>MID(Tabla1[[#This Row],[Aplicación]],6,2)</f>
        <v>01</v>
      </c>
      <c r="T76" s="44" t="str">
        <f>VLOOKUP(Tabla1[[#This Row],[AREA]],Hoja1!A:B,2,FALSE)</f>
        <v>01. Alcaldía</v>
      </c>
      <c r="U76" s="44" t="str">
        <f>MID(Tabla1[[#This Row],[Aplicación]],9,4)</f>
        <v>9201</v>
      </c>
      <c r="V76" s="44" t="str">
        <f>VLOOKUP(Tabla1[[#This Row],[PROGRAMA]],Hoja1!A:B,2,FALSE)</f>
        <v>9201. Secretaría General</v>
      </c>
      <c r="W76" s="44" t="str">
        <f>MID(Tabla1[[#This Row],[Aplicación]],14,2)</f>
        <v>20</v>
      </c>
      <c r="X76" s="44" t="str">
        <f>MID(Tabla1[[#This Row],[Aplicación]],14,6)</f>
        <v>203</v>
      </c>
    </row>
    <row r="77" spans="1:24" x14ac:dyDescent="0.25">
      <c r="A77" s="33">
        <v>220200001578</v>
      </c>
      <c r="B77" s="34" t="s">
        <v>9</v>
      </c>
      <c r="C77" s="35">
        <v>43874</v>
      </c>
      <c r="D77" s="33">
        <v>22020001679</v>
      </c>
      <c r="E77" s="34" t="s">
        <v>1074</v>
      </c>
      <c r="F77" s="36">
        <v>7199.5</v>
      </c>
      <c r="G77" s="34" t="s">
        <v>155</v>
      </c>
      <c r="H77" s="34" t="s">
        <v>2700</v>
      </c>
      <c r="I77" s="33" t="s">
        <v>209</v>
      </c>
      <c r="J77" s="34" t="s">
        <v>211</v>
      </c>
      <c r="K77" s="34" t="s">
        <v>211</v>
      </c>
      <c r="L77" s="34" t="s">
        <v>15</v>
      </c>
      <c r="M77" s="34" t="s">
        <v>10</v>
      </c>
      <c r="N77" s="34" t="s">
        <v>11</v>
      </c>
      <c r="O77" s="37" t="s">
        <v>3146</v>
      </c>
      <c r="P77" s="37" t="s">
        <v>674</v>
      </c>
      <c r="Q77" s="44" t="str">
        <f>MID(Tabla1[[#This Row],[Aplicación]],14,1)</f>
        <v>2</v>
      </c>
      <c r="R77" s="44" t="s">
        <v>662</v>
      </c>
      <c r="S77" s="44" t="str">
        <f>MID(Tabla1[[#This Row],[Aplicación]],6,2)</f>
        <v>01</v>
      </c>
      <c r="T77" s="44" t="str">
        <f>VLOOKUP(Tabla1[[#This Row],[AREA]],Hoja1!A:B,2,FALSE)</f>
        <v>01. Alcaldía</v>
      </c>
      <c r="U77" s="44" t="str">
        <f>MID(Tabla1[[#This Row],[Aplicación]],9,4)</f>
        <v>9205</v>
      </c>
      <c r="V77" s="44" t="str">
        <f>VLOOKUP(Tabla1[[#This Row],[PROGRAMA]],Hoja1!A:B,2,FALSE)</f>
        <v>9205. Imprenta municipal</v>
      </c>
      <c r="W77" s="44" t="str">
        <f>MID(Tabla1[[#This Row],[Aplicación]],14,2)</f>
        <v>22</v>
      </c>
      <c r="X77" s="44" t="str">
        <f>MID(Tabla1[[#This Row],[Aplicación]],14,6)</f>
        <v>22199</v>
      </c>
    </row>
    <row r="78" spans="1:24" x14ac:dyDescent="0.25">
      <c r="A78" s="33">
        <v>220200008953</v>
      </c>
      <c r="B78" s="34" t="s">
        <v>9</v>
      </c>
      <c r="C78" s="35">
        <v>43913</v>
      </c>
      <c r="D78" s="33">
        <v>22020002540</v>
      </c>
      <c r="E78" s="34" t="s">
        <v>2719</v>
      </c>
      <c r="F78" s="36">
        <v>496.1</v>
      </c>
      <c r="G78" s="34" t="s">
        <v>776</v>
      </c>
      <c r="H78" s="34" t="s">
        <v>2720</v>
      </c>
      <c r="I78" s="33" t="s">
        <v>209</v>
      </c>
      <c r="J78" s="34" t="s">
        <v>2721</v>
      </c>
      <c r="K78" s="34" t="s">
        <v>309</v>
      </c>
      <c r="L78" s="34" t="s">
        <v>15</v>
      </c>
      <c r="M78" s="34" t="s">
        <v>10</v>
      </c>
      <c r="N78" s="34" t="s">
        <v>11</v>
      </c>
      <c r="O78" s="37" t="s">
        <v>3146</v>
      </c>
      <c r="P78" s="37" t="s">
        <v>674</v>
      </c>
      <c r="Q78" s="44" t="str">
        <f>MID(Tabla1[[#This Row],[Aplicación]],14,1)</f>
        <v>2</v>
      </c>
      <c r="R78" s="44" t="s">
        <v>662</v>
      </c>
      <c r="S78" s="44" t="str">
        <f>MID(Tabla1[[#This Row],[Aplicación]],6,2)</f>
        <v>01</v>
      </c>
      <c r="T78" s="44" t="str">
        <f>VLOOKUP(Tabla1[[#This Row],[AREA]],Hoja1!A:B,2,FALSE)</f>
        <v>01. Alcaldía</v>
      </c>
      <c r="U78" s="44" t="str">
        <f>MID(Tabla1[[#This Row],[Aplicación]],9,4)</f>
        <v>9203</v>
      </c>
      <c r="V78" s="44" t="str">
        <f>VLOOKUP(Tabla1[[#This Row],[PROGRAMA]],Hoja1!A:B,2,FALSE)</f>
        <v>9203. Unidad de régimen interior</v>
      </c>
      <c r="W78" s="44" t="str">
        <f>MID(Tabla1[[#This Row],[Aplicación]],14,2)</f>
        <v>22</v>
      </c>
      <c r="X78" s="44" t="str">
        <f>MID(Tabla1[[#This Row],[Aplicación]],14,6)</f>
        <v>22699</v>
      </c>
    </row>
    <row r="79" spans="1:24" x14ac:dyDescent="0.25">
      <c r="A79" s="33">
        <v>220199000036</v>
      </c>
      <c r="B79" s="34" t="s">
        <v>9</v>
      </c>
      <c r="C79" s="35">
        <v>43832</v>
      </c>
      <c r="D79" s="33">
        <v>22020000561</v>
      </c>
      <c r="E79" s="34" t="s">
        <v>2562</v>
      </c>
      <c r="F79" s="36">
        <v>29</v>
      </c>
      <c r="G79" s="34" t="s">
        <v>144</v>
      </c>
      <c r="H79" s="34" t="s">
        <v>2776</v>
      </c>
      <c r="I79" s="33" t="s">
        <v>209</v>
      </c>
      <c r="J79" s="34" t="s">
        <v>802</v>
      </c>
      <c r="K79" s="34" t="s">
        <v>210</v>
      </c>
      <c r="L79" s="34" t="s">
        <v>12</v>
      </c>
      <c r="M79" s="34" t="s">
        <v>13</v>
      </c>
      <c r="N79" s="34" t="s">
        <v>14</v>
      </c>
      <c r="O79" s="37" t="s">
        <v>3127</v>
      </c>
      <c r="P79" s="37" t="s">
        <v>674</v>
      </c>
      <c r="Q79" s="44" t="str">
        <f>MID(Tabla1[[#This Row],[Aplicación]],14,1)</f>
        <v>2</v>
      </c>
      <c r="R79" s="44" t="s">
        <v>662</v>
      </c>
      <c r="S79" s="44" t="str">
        <f>MID(Tabla1[[#This Row],[Aplicación]],6,2)</f>
        <v>01</v>
      </c>
      <c r="T79" s="44" t="str">
        <f>VLOOKUP(Tabla1[[#This Row],[AREA]],Hoja1!A:B,2,FALSE)</f>
        <v>01. Alcaldía</v>
      </c>
      <c r="U79" s="44" t="str">
        <f>MID(Tabla1[[#This Row],[Aplicación]],9,4)</f>
        <v>9201</v>
      </c>
      <c r="V79" s="44" t="str">
        <f>VLOOKUP(Tabla1[[#This Row],[PROGRAMA]],Hoja1!A:B,2,FALSE)</f>
        <v>9201. Secretaría General</v>
      </c>
      <c r="W79" s="44" t="str">
        <f>MID(Tabla1[[#This Row],[Aplicación]],14,2)</f>
        <v>20</v>
      </c>
      <c r="X79" s="44" t="str">
        <f>MID(Tabla1[[#This Row],[Aplicación]],14,6)</f>
        <v>203</v>
      </c>
    </row>
    <row r="80" spans="1:24" x14ac:dyDescent="0.25">
      <c r="A80" s="33">
        <v>220200008886</v>
      </c>
      <c r="B80" s="34" t="s">
        <v>9</v>
      </c>
      <c r="C80" s="35">
        <v>43910</v>
      </c>
      <c r="D80" s="33">
        <v>22020002597</v>
      </c>
      <c r="E80" s="34" t="s">
        <v>2475</v>
      </c>
      <c r="F80" s="36">
        <v>1014.95</v>
      </c>
      <c r="G80" s="34" t="s">
        <v>144</v>
      </c>
      <c r="H80" s="34" t="s">
        <v>2855</v>
      </c>
      <c r="I80" s="33" t="s">
        <v>209</v>
      </c>
      <c r="J80" s="34" t="s">
        <v>802</v>
      </c>
      <c r="K80" s="34" t="s">
        <v>210</v>
      </c>
      <c r="L80" s="34" t="s">
        <v>12</v>
      </c>
      <c r="M80" s="34" t="s">
        <v>13</v>
      </c>
      <c r="N80" s="34" t="s">
        <v>14</v>
      </c>
      <c r="O80" s="37" t="s">
        <v>3127</v>
      </c>
      <c r="P80" s="37" t="s">
        <v>674</v>
      </c>
      <c r="Q80" s="44" t="str">
        <f>MID(Tabla1[[#This Row],[Aplicación]],14,1)</f>
        <v>2</v>
      </c>
      <c r="R80" s="44" t="s">
        <v>662</v>
      </c>
      <c r="S80" s="44" t="str">
        <f>MID(Tabla1[[#This Row],[Aplicación]],6,2)</f>
        <v>01</v>
      </c>
      <c r="T80" s="44" t="str">
        <f>VLOOKUP(Tabla1[[#This Row],[AREA]],Hoja1!A:B,2,FALSE)</f>
        <v>01. Alcaldía</v>
      </c>
      <c r="U80" s="44" t="str">
        <f>MID(Tabla1[[#This Row],[Aplicación]],9,4)</f>
        <v>9207</v>
      </c>
      <c r="V80" s="44" t="str">
        <f>VLOOKUP(Tabla1[[#This Row],[PROGRAMA]],Hoja1!A:B,2,FALSE)</f>
        <v>9207. Gobierno y relaciones</v>
      </c>
      <c r="W80" s="44" t="str">
        <f>MID(Tabla1[[#This Row],[Aplicación]],14,2)</f>
        <v>20</v>
      </c>
      <c r="X80" s="44" t="str">
        <f>MID(Tabla1[[#This Row],[Aplicación]],14,6)</f>
        <v>203</v>
      </c>
    </row>
    <row r="81" spans="1:24" x14ac:dyDescent="0.25">
      <c r="A81" s="33">
        <v>220200004844</v>
      </c>
      <c r="B81" s="34" t="s">
        <v>9</v>
      </c>
      <c r="C81" s="35">
        <v>43900</v>
      </c>
      <c r="D81" s="33">
        <v>22020002431</v>
      </c>
      <c r="E81" s="34" t="s">
        <v>2858</v>
      </c>
      <c r="F81" s="36">
        <v>833.34</v>
      </c>
      <c r="G81" s="34" t="s">
        <v>144</v>
      </c>
      <c r="H81" s="34" t="s">
        <v>2859</v>
      </c>
      <c r="I81" s="33" t="s">
        <v>209</v>
      </c>
      <c r="J81" s="34" t="s">
        <v>802</v>
      </c>
      <c r="K81" s="34" t="s">
        <v>210</v>
      </c>
      <c r="L81" s="34" t="s">
        <v>12</v>
      </c>
      <c r="M81" s="34" t="s">
        <v>13</v>
      </c>
      <c r="N81" s="34" t="s">
        <v>14</v>
      </c>
      <c r="O81" s="37" t="s">
        <v>3127</v>
      </c>
      <c r="P81" s="37" t="s">
        <v>674</v>
      </c>
      <c r="Q81" s="44" t="str">
        <f>MID(Tabla1[[#This Row],[Aplicación]],14,1)</f>
        <v>2</v>
      </c>
      <c r="R81" s="44" t="s">
        <v>662</v>
      </c>
      <c r="S81" s="44" t="str">
        <f>MID(Tabla1[[#This Row],[Aplicación]],6,2)</f>
        <v>01</v>
      </c>
      <c r="T81" s="44" t="str">
        <f>VLOOKUP(Tabla1[[#This Row],[AREA]],Hoja1!A:B,2,FALSE)</f>
        <v>01. Alcaldía</v>
      </c>
      <c r="U81" s="44" t="str">
        <f>MID(Tabla1[[#This Row],[Aplicación]],9,4)</f>
        <v>9207</v>
      </c>
      <c r="V81" s="44" t="str">
        <f>VLOOKUP(Tabla1[[#This Row],[PROGRAMA]],Hoja1!A:B,2,FALSE)</f>
        <v>9207. Gobierno y relaciones</v>
      </c>
      <c r="W81" s="44" t="str">
        <f>MID(Tabla1[[#This Row],[Aplicación]],14,2)</f>
        <v>21</v>
      </c>
      <c r="X81" s="44" t="str">
        <f>MID(Tabla1[[#This Row],[Aplicación]],14,6)</f>
        <v>213</v>
      </c>
    </row>
    <row r="82" spans="1:24" x14ac:dyDescent="0.25">
      <c r="A82" s="33">
        <v>220200009707</v>
      </c>
      <c r="B82" s="34" t="s">
        <v>9</v>
      </c>
      <c r="C82" s="35">
        <v>43917</v>
      </c>
      <c r="D82" s="33">
        <v>22020002509</v>
      </c>
      <c r="E82" s="34" t="s">
        <v>2421</v>
      </c>
      <c r="F82" s="36">
        <v>2323.1999999999998</v>
      </c>
      <c r="G82" s="34" t="s">
        <v>723</v>
      </c>
      <c r="H82" s="34" t="s">
        <v>2952</v>
      </c>
      <c r="I82" s="33" t="s">
        <v>209</v>
      </c>
      <c r="J82" s="34" t="s">
        <v>211</v>
      </c>
      <c r="K82" s="34" t="s">
        <v>211</v>
      </c>
      <c r="L82" s="34" t="s">
        <v>12</v>
      </c>
      <c r="M82" s="34" t="s">
        <v>10</v>
      </c>
      <c r="N82" s="34" t="s">
        <v>11</v>
      </c>
      <c r="O82" s="37" t="s">
        <v>3146</v>
      </c>
      <c r="P82" s="37" t="s">
        <v>674</v>
      </c>
      <c r="Q82" s="44" t="str">
        <f>MID(Tabla1[[#This Row],[Aplicación]],14,1)</f>
        <v>2</v>
      </c>
      <c r="R82" s="44" t="s">
        <v>662</v>
      </c>
      <c r="S82" s="44" t="str">
        <f>MID(Tabla1[[#This Row],[Aplicación]],6,2)</f>
        <v>01</v>
      </c>
      <c r="T82" s="44" t="str">
        <f>VLOOKUP(Tabla1[[#This Row],[AREA]],Hoja1!A:B,2,FALSE)</f>
        <v>01. Alcaldía</v>
      </c>
      <c r="U82" s="44" t="str">
        <f>MID(Tabla1[[#This Row],[Aplicación]],9,4)</f>
        <v>9207</v>
      </c>
      <c r="V82" s="44" t="str">
        <f>VLOOKUP(Tabla1[[#This Row],[PROGRAMA]],Hoja1!A:B,2,FALSE)</f>
        <v>9207. Gobierno y relaciones</v>
      </c>
      <c r="W82" s="44" t="str">
        <f>MID(Tabla1[[#This Row],[Aplicación]],14,2)</f>
        <v>22</v>
      </c>
      <c r="X82" s="44" t="str">
        <f>MID(Tabla1[[#This Row],[Aplicación]],14,6)</f>
        <v>22602</v>
      </c>
    </row>
    <row r="83" spans="1:24" x14ac:dyDescent="0.25">
      <c r="A83" s="33">
        <v>220200007278</v>
      </c>
      <c r="B83" s="34" t="s">
        <v>83</v>
      </c>
      <c r="C83" s="35">
        <v>43908</v>
      </c>
      <c r="D83" s="33">
        <v>22020002308</v>
      </c>
      <c r="E83" s="34" t="s">
        <v>3013</v>
      </c>
      <c r="F83" s="36">
        <v>197.65</v>
      </c>
      <c r="G83" s="34" t="s">
        <v>144</v>
      </c>
      <c r="H83" s="34" t="s">
        <v>3014</v>
      </c>
      <c r="I83" s="33" t="s">
        <v>358</v>
      </c>
      <c r="J83" s="34" t="s">
        <v>802</v>
      </c>
      <c r="K83" s="34" t="s">
        <v>210</v>
      </c>
      <c r="L83" s="34" t="s">
        <v>12</v>
      </c>
      <c r="M83" s="34" t="s">
        <v>13</v>
      </c>
      <c r="N83" s="34" t="s">
        <v>14</v>
      </c>
      <c r="O83" s="37" t="s">
        <v>3127</v>
      </c>
      <c r="P83" s="37" t="s">
        <v>674</v>
      </c>
      <c r="Q83" s="44" t="str">
        <f>MID(Tabla1[[#This Row],[Aplicación]],14,1)</f>
        <v>2</v>
      </c>
      <c r="R83" s="44" t="s">
        <v>662</v>
      </c>
      <c r="S83" s="44" t="str">
        <f>MID(Tabla1[[#This Row],[Aplicación]],6,2)</f>
        <v>01</v>
      </c>
      <c r="T83" s="44" t="str">
        <f>VLOOKUP(Tabla1[[#This Row],[AREA]],Hoja1!A:B,2,FALSE)</f>
        <v>01. Alcaldía</v>
      </c>
      <c r="U83" s="44" t="str">
        <f>MID(Tabla1[[#This Row],[Aplicación]],9,4)</f>
        <v>9203</v>
      </c>
      <c r="V83" s="44" t="str">
        <f>VLOOKUP(Tabla1[[#This Row],[PROGRAMA]],Hoja1!A:B,2,FALSE)</f>
        <v>9203. Unidad de régimen interior</v>
      </c>
      <c r="W83" s="44" t="str">
        <f>MID(Tabla1[[#This Row],[Aplicación]],14,2)</f>
        <v>20</v>
      </c>
      <c r="X83" s="44" t="str">
        <f>MID(Tabla1[[#This Row],[Aplicación]],14,6)</f>
        <v>203</v>
      </c>
    </row>
    <row r="84" spans="1:24" x14ac:dyDescent="0.25">
      <c r="A84" s="33">
        <v>220200001318</v>
      </c>
      <c r="B84" s="34" t="s">
        <v>83</v>
      </c>
      <c r="C84" s="35">
        <v>43874</v>
      </c>
      <c r="D84" s="33">
        <v>22020001792</v>
      </c>
      <c r="E84" s="34" t="s">
        <v>3030</v>
      </c>
      <c r="F84" s="36">
        <v>134.66999999999999</v>
      </c>
      <c r="G84" s="34" t="s">
        <v>359</v>
      </c>
      <c r="H84" s="34" t="s">
        <v>3031</v>
      </c>
      <c r="I84" s="33" t="s">
        <v>358</v>
      </c>
      <c r="J84" s="34" t="s">
        <v>2194</v>
      </c>
      <c r="K84" s="34" t="s">
        <v>258</v>
      </c>
      <c r="L84" s="34" t="s">
        <v>15</v>
      </c>
      <c r="M84" s="34" t="s">
        <v>13</v>
      </c>
      <c r="N84" s="34" t="s">
        <v>14</v>
      </c>
      <c r="O84" s="37" t="s">
        <v>3145</v>
      </c>
      <c r="P84" s="37" t="s">
        <v>674</v>
      </c>
      <c r="Q84" s="44" t="str">
        <f>MID(Tabla1[[#This Row],[Aplicación]],14,1)</f>
        <v>2</v>
      </c>
      <c r="R84" s="44" t="s">
        <v>662</v>
      </c>
      <c r="S84" s="44" t="str">
        <f>MID(Tabla1[[#This Row],[Aplicación]],6,2)</f>
        <v>01</v>
      </c>
      <c r="T84" s="44" t="str">
        <f>VLOOKUP(Tabla1[[#This Row],[AREA]],Hoja1!A:B,2,FALSE)</f>
        <v>01. Alcaldía</v>
      </c>
      <c r="U84" s="44" t="str">
        <f>MID(Tabla1[[#This Row],[Aplicación]],9,4)</f>
        <v>9205</v>
      </c>
      <c r="V84" s="44" t="str">
        <f>VLOOKUP(Tabla1[[#This Row],[PROGRAMA]],Hoja1!A:B,2,FALSE)</f>
        <v>9205. Imprenta municipal</v>
      </c>
      <c r="W84" s="44" t="str">
        <f>MID(Tabla1[[#This Row],[Aplicación]],14,2)</f>
        <v>21</v>
      </c>
      <c r="X84" s="44" t="str">
        <f>MID(Tabla1[[#This Row],[Aplicación]],14,6)</f>
        <v>213</v>
      </c>
    </row>
    <row r="85" spans="1:24" x14ac:dyDescent="0.25">
      <c r="A85" s="33">
        <v>220200007279</v>
      </c>
      <c r="B85" s="34" t="s">
        <v>83</v>
      </c>
      <c r="C85" s="35">
        <v>43908</v>
      </c>
      <c r="D85" s="33">
        <v>22020002309</v>
      </c>
      <c r="E85" s="34" t="s">
        <v>1197</v>
      </c>
      <c r="F85" s="36">
        <v>53.95</v>
      </c>
      <c r="G85" s="34" t="s">
        <v>144</v>
      </c>
      <c r="H85" s="34" t="s">
        <v>3103</v>
      </c>
      <c r="I85" s="33" t="s">
        <v>358</v>
      </c>
      <c r="J85" s="34" t="s">
        <v>802</v>
      </c>
      <c r="K85" s="34" t="s">
        <v>210</v>
      </c>
      <c r="L85" s="34" t="s">
        <v>12</v>
      </c>
      <c r="M85" s="34" t="s">
        <v>13</v>
      </c>
      <c r="N85" s="34" t="s">
        <v>14</v>
      </c>
      <c r="O85" s="37" t="s">
        <v>3127</v>
      </c>
      <c r="P85" s="37" t="s">
        <v>674</v>
      </c>
      <c r="Q85" s="44" t="str">
        <f>MID(Tabla1[[#This Row],[Aplicación]],14,1)</f>
        <v>2</v>
      </c>
      <c r="R85" s="44" t="s">
        <v>662</v>
      </c>
      <c r="S85" s="44" t="str">
        <f>MID(Tabla1[[#This Row],[Aplicación]],6,2)</f>
        <v>01</v>
      </c>
      <c r="T85" s="44" t="str">
        <f>VLOOKUP(Tabla1[[#This Row],[AREA]],Hoja1!A:B,2,FALSE)</f>
        <v>01. Alcaldía</v>
      </c>
      <c r="U85" s="44" t="str">
        <f>MID(Tabla1[[#This Row],[Aplicación]],9,4)</f>
        <v>9203</v>
      </c>
      <c r="V85" s="44" t="str">
        <f>VLOOKUP(Tabla1[[#This Row],[PROGRAMA]],Hoja1!A:B,2,FALSE)</f>
        <v>9203. Unidad de régimen interior</v>
      </c>
      <c r="W85" s="44" t="str">
        <f>MID(Tabla1[[#This Row],[Aplicación]],14,2)</f>
        <v>21</v>
      </c>
      <c r="X85" s="44" t="str">
        <f>MID(Tabla1[[#This Row],[Aplicación]],14,6)</f>
        <v>213</v>
      </c>
    </row>
    <row r="86" spans="1:24" x14ac:dyDescent="0.25">
      <c r="A86" s="33">
        <v>220189000705</v>
      </c>
      <c r="B86" s="34" t="s">
        <v>9</v>
      </c>
      <c r="C86" s="35">
        <v>43908</v>
      </c>
      <c r="D86" s="33">
        <v>22019000797</v>
      </c>
      <c r="E86" s="34" t="s">
        <v>1034</v>
      </c>
      <c r="F86" s="36">
        <v>212118.42</v>
      </c>
      <c r="G86" s="34" t="s">
        <v>348</v>
      </c>
      <c r="H86" s="34" t="s">
        <v>81</v>
      </c>
      <c r="I86" s="33" t="s">
        <v>209</v>
      </c>
      <c r="J86" s="34" t="s">
        <v>211</v>
      </c>
      <c r="K86" s="34" t="s">
        <v>211</v>
      </c>
      <c r="L86" s="34" t="s">
        <v>82</v>
      </c>
      <c r="M86" s="34" t="s">
        <v>13</v>
      </c>
      <c r="N86" s="34" t="s">
        <v>14</v>
      </c>
      <c r="O86" s="37" t="s">
        <v>3127</v>
      </c>
      <c r="P86" s="37" t="s">
        <v>674</v>
      </c>
      <c r="Q86" s="44" t="str">
        <f>MID(Tabla1[[#This Row],[Aplicación]],14,1)</f>
        <v>6</v>
      </c>
      <c r="R86" s="44" t="s">
        <v>663</v>
      </c>
      <c r="S86" s="44" t="str">
        <f>MID(Tabla1[[#This Row],[Aplicación]],6,2)</f>
        <v>02</v>
      </c>
      <c r="T86" s="44" t="str">
        <f>VLOOKUP(Tabla1[[#This Row],[AREA]],Hoja1!A:B,2,FALSE)</f>
        <v>02. Planeamiento urbanístico y vivienda</v>
      </c>
      <c r="U86" s="44" t="str">
        <f>MID(Tabla1[[#This Row],[Aplicación]],9,4)</f>
        <v>1511</v>
      </c>
      <c r="V86" s="44" t="str">
        <f>VLOOKUP(Tabla1[[#This Row],[PROGRAMA]],Hoja1!A:B,2,FALSE)</f>
        <v>1511. Planficación y gestión del urbanismo</v>
      </c>
      <c r="W86" s="44" t="str">
        <f>MID(Tabla1[[#This Row],[Aplicación]],14,2)</f>
        <v>63</v>
      </c>
      <c r="X86" s="44" t="str">
        <f>MID(Tabla1[[#This Row],[Aplicación]],14,6)</f>
        <v>632</v>
      </c>
    </row>
    <row r="87" spans="1:24" x14ac:dyDescent="0.25">
      <c r="A87" s="33">
        <v>220199000733</v>
      </c>
      <c r="B87" s="34" t="s">
        <v>9</v>
      </c>
      <c r="C87" s="35">
        <v>43832</v>
      </c>
      <c r="D87" s="33">
        <v>22020000826</v>
      </c>
      <c r="E87" s="34" t="s">
        <v>1056</v>
      </c>
      <c r="F87" s="36">
        <v>180000</v>
      </c>
      <c r="G87" s="34" t="s">
        <v>108</v>
      </c>
      <c r="H87" s="34" t="s">
        <v>1057</v>
      </c>
      <c r="I87" s="33" t="s">
        <v>209</v>
      </c>
      <c r="J87" s="34" t="s">
        <v>236</v>
      </c>
      <c r="K87" s="34" t="s">
        <v>236</v>
      </c>
      <c r="L87" s="34" t="s">
        <v>15</v>
      </c>
      <c r="M87" s="34" t="s">
        <v>13</v>
      </c>
      <c r="N87" s="34" t="s">
        <v>14</v>
      </c>
      <c r="O87" s="37" t="s">
        <v>3127</v>
      </c>
      <c r="P87" s="37" t="s">
        <v>674</v>
      </c>
      <c r="Q87" s="44" t="str">
        <f>MID(Tabla1[[#This Row],[Aplicación]],14,1)</f>
        <v>2</v>
      </c>
      <c r="R87" s="44" t="s">
        <v>662</v>
      </c>
      <c r="S87" s="44" t="str">
        <f>MID(Tabla1[[#This Row],[Aplicación]],6,2)</f>
        <v>02</v>
      </c>
      <c r="T87" s="44" t="str">
        <f>VLOOKUP(Tabla1[[#This Row],[AREA]],Hoja1!A:B,2,FALSE)</f>
        <v>02. Planeamiento urbanístico y vivienda</v>
      </c>
      <c r="U87" s="44" t="str">
        <f>MID(Tabla1[[#This Row],[Aplicación]],9,4)</f>
        <v>9332</v>
      </c>
      <c r="V87" s="44" t="str">
        <f>VLOOKUP(Tabla1[[#This Row],[PROGRAMA]],Hoja1!A:B,2,FALSE)</f>
        <v>9332. Mantenimiento de edificios e instalaciones municipales</v>
      </c>
      <c r="W87" s="44" t="str">
        <f>MID(Tabla1[[#This Row],[Aplicación]],14,2)</f>
        <v>22</v>
      </c>
      <c r="X87" s="44" t="str">
        <f>MID(Tabla1[[#This Row],[Aplicación]],14,6)</f>
        <v>22100</v>
      </c>
    </row>
    <row r="88" spans="1:24" x14ac:dyDescent="0.25">
      <c r="A88" s="33">
        <v>220199000286</v>
      </c>
      <c r="B88" s="34" t="s">
        <v>9</v>
      </c>
      <c r="C88" s="35">
        <v>43832</v>
      </c>
      <c r="D88" s="33">
        <v>22020000757</v>
      </c>
      <c r="E88" s="34" t="s">
        <v>1067</v>
      </c>
      <c r="F88" s="36">
        <v>145555.81</v>
      </c>
      <c r="G88" s="34" t="s">
        <v>181</v>
      </c>
      <c r="H88" s="34" t="s">
        <v>1068</v>
      </c>
      <c r="I88" s="33" t="s">
        <v>209</v>
      </c>
      <c r="J88" s="34" t="s">
        <v>211</v>
      </c>
      <c r="K88" s="34" t="s">
        <v>211</v>
      </c>
      <c r="L88" s="34" t="s">
        <v>12</v>
      </c>
      <c r="M88" s="34" t="s">
        <v>13</v>
      </c>
      <c r="N88" s="34" t="s">
        <v>14</v>
      </c>
      <c r="O88" s="37" t="s">
        <v>3127</v>
      </c>
      <c r="P88" s="37" t="s">
        <v>674</v>
      </c>
      <c r="Q88" s="44" t="str">
        <f>MID(Tabla1[[#This Row],[Aplicación]],14,1)</f>
        <v>2</v>
      </c>
      <c r="R88" s="44" t="s">
        <v>662</v>
      </c>
      <c r="S88" s="44" t="str">
        <f>MID(Tabla1[[#This Row],[Aplicación]],6,2)</f>
        <v>02</v>
      </c>
      <c r="T88" s="44" t="str">
        <f>VLOOKUP(Tabla1[[#This Row],[AREA]],Hoja1!A:B,2,FALSE)</f>
        <v>02. Planeamiento urbanístico y vivienda</v>
      </c>
      <c r="U88" s="44" t="str">
        <f>MID(Tabla1[[#This Row],[Aplicación]],9,4)</f>
        <v>9332</v>
      </c>
      <c r="V88" s="44" t="str">
        <f>VLOOKUP(Tabla1[[#This Row],[PROGRAMA]],Hoja1!A:B,2,FALSE)</f>
        <v>9332. Mantenimiento de edificios e instalaciones municipales</v>
      </c>
      <c r="W88" s="44" t="str">
        <f>MID(Tabla1[[#This Row],[Aplicación]],14,2)</f>
        <v>22</v>
      </c>
      <c r="X88" s="44" t="str">
        <f>MID(Tabla1[[#This Row],[Aplicación]],14,6)</f>
        <v>22700</v>
      </c>
    </row>
    <row r="89" spans="1:24" x14ac:dyDescent="0.25">
      <c r="A89" s="33">
        <v>220190027678</v>
      </c>
      <c r="B89" s="34" t="s">
        <v>9</v>
      </c>
      <c r="C89" s="35">
        <v>43908</v>
      </c>
      <c r="D89" s="33">
        <v>22019003375</v>
      </c>
      <c r="E89" s="34" t="s">
        <v>1115</v>
      </c>
      <c r="F89" s="36">
        <v>105416.55</v>
      </c>
      <c r="G89" s="34" t="s">
        <v>834</v>
      </c>
      <c r="H89" s="34" t="s">
        <v>860</v>
      </c>
      <c r="I89" s="33" t="s">
        <v>209</v>
      </c>
      <c r="J89" s="34" t="s">
        <v>210</v>
      </c>
      <c r="K89" s="34" t="s">
        <v>210</v>
      </c>
      <c r="L89" s="34" t="s">
        <v>12</v>
      </c>
      <c r="M89" s="34" t="s">
        <v>13</v>
      </c>
      <c r="N89" s="34" t="s">
        <v>14</v>
      </c>
      <c r="O89" s="37" t="s">
        <v>3127</v>
      </c>
      <c r="P89" s="37" t="s">
        <v>674</v>
      </c>
      <c r="Q89" s="44" t="str">
        <f>MID(Tabla1[[#This Row],[Aplicación]],14,1)</f>
        <v>6</v>
      </c>
      <c r="R89" s="44" t="s">
        <v>663</v>
      </c>
      <c r="S89" s="44" t="str">
        <f>MID(Tabla1[[#This Row],[Aplicación]],6,2)</f>
        <v>02</v>
      </c>
      <c r="T89" s="44" t="str">
        <f>VLOOKUP(Tabla1[[#This Row],[AREA]],Hoja1!A:B,2,FALSE)</f>
        <v>02. Planeamiento urbanístico y vivienda</v>
      </c>
      <c r="U89" s="44" t="str">
        <f>MID(Tabla1[[#This Row],[Aplicación]],9,4)</f>
        <v>9332</v>
      </c>
      <c r="V89" s="44" t="str">
        <f>VLOOKUP(Tabla1[[#This Row],[PROGRAMA]],Hoja1!A:B,2,FALSE)</f>
        <v>9332. Mantenimiento de edificios e instalaciones municipales</v>
      </c>
      <c r="W89" s="44" t="str">
        <f>MID(Tabla1[[#This Row],[Aplicación]],14,2)</f>
        <v>63</v>
      </c>
      <c r="X89" s="44" t="str">
        <f>MID(Tabla1[[#This Row],[Aplicación]],14,6)</f>
        <v>632</v>
      </c>
    </row>
    <row r="90" spans="1:24" x14ac:dyDescent="0.25">
      <c r="A90" s="33">
        <v>220199000316</v>
      </c>
      <c r="B90" s="34" t="s">
        <v>9</v>
      </c>
      <c r="C90" s="35">
        <v>43832</v>
      </c>
      <c r="D90" s="33">
        <v>22020000779</v>
      </c>
      <c r="E90" s="34" t="s">
        <v>1139</v>
      </c>
      <c r="F90" s="36">
        <v>90000</v>
      </c>
      <c r="G90" s="34" t="s">
        <v>104</v>
      </c>
      <c r="H90" s="34" t="s">
        <v>1140</v>
      </c>
      <c r="I90" s="33" t="s">
        <v>209</v>
      </c>
      <c r="J90" s="34" t="s">
        <v>233</v>
      </c>
      <c r="K90" s="34" t="s">
        <v>233</v>
      </c>
      <c r="L90" s="34" t="s">
        <v>15</v>
      </c>
      <c r="M90" s="34" t="s">
        <v>13</v>
      </c>
      <c r="N90" s="34" t="s">
        <v>14</v>
      </c>
      <c r="O90" s="37" t="s">
        <v>3127</v>
      </c>
      <c r="P90" s="37" t="s">
        <v>674</v>
      </c>
      <c r="Q90" s="44" t="str">
        <f>MID(Tabla1[[#This Row],[Aplicación]],14,1)</f>
        <v>2</v>
      </c>
      <c r="R90" s="44" t="s">
        <v>662</v>
      </c>
      <c r="S90" s="44" t="str">
        <f>MID(Tabla1[[#This Row],[Aplicación]],6,2)</f>
        <v>02</v>
      </c>
      <c r="T90" s="44" t="str">
        <f>VLOOKUP(Tabla1[[#This Row],[AREA]],Hoja1!A:B,2,FALSE)</f>
        <v>02. Planeamiento urbanístico y vivienda</v>
      </c>
      <c r="U90" s="44" t="str">
        <f>MID(Tabla1[[#This Row],[Aplicación]],9,4)</f>
        <v>9332</v>
      </c>
      <c r="V90" s="44" t="str">
        <f>VLOOKUP(Tabla1[[#This Row],[PROGRAMA]],Hoja1!A:B,2,FALSE)</f>
        <v>9332. Mantenimiento de edificios e instalaciones municipales</v>
      </c>
      <c r="W90" s="44" t="str">
        <f>MID(Tabla1[[#This Row],[Aplicación]],14,2)</f>
        <v>22</v>
      </c>
      <c r="X90" s="44" t="str">
        <f>MID(Tabla1[[#This Row],[Aplicación]],14,6)</f>
        <v>22102</v>
      </c>
    </row>
    <row r="91" spans="1:24" x14ac:dyDescent="0.25">
      <c r="A91" s="33">
        <v>220199000289</v>
      </c>
      <c r="B91" s="34" t="s">
        <v>9</v>
      </c>
      <c r="C91" s="35">
        <v>43832</v>
      </c>
      <c r="D91" s="33">
        <v>22020000760</v>
      </c>
      <c r="E91" s="34" t="s">
        <v>1067</v>
      </c>
      <c r="F91" s="36">
        <v>52033.75</v>
      </c>
      <c r="G91" s="34" t="s">
        <v>181</v>
      </c>
      <c r="H91" s="34" t="s">
        <v>1193</v>
      </c>
      <c r="I91" s="33" t="s">
        <v>209</v>
      </c>
      <c r="J91" s="34" t="s">
        <v>211</v>
      </c>
      <c r="K91" s="34" t="s">
        <v>211</v>
      </c>
      <c r="L91" s="34" t="s">
        <v>12</v>
      </c>
      <c r="M91" s="34" t="s">
        <v>13</v>
      </c>
      <c r="N91" s="34" t="s">
        <v>14</v>
      </c>
      <c r="O91" s="37" t="s">
        <v>3127</v>
      </c>
      <c r="P91" s="37" t="s">
        <v>674</v>
      </c>
      <c r="Q91" s="44" t="str">
        <f>MID(Tabla1[[#This Row],[Aplicación]],14,1)</f>
        <v>2</v>
      </c>
      <c r="R91" s="44" t="s">
        <v>662</v>
      </c>
      <c r="S91" s="44" t="str">
        <f>MID(Tabla1[[#This Row],[Aplicación]],6,2)</f>
        <v>02</v>
      </c>
      <c r="T91" s="44" t="str">
        <f>VLOOKUP(Tabla1[[#This Row],[AREA]],Hoja1!A:B,2,FALSE)</f>
        <v>02. Planeamiento urbanístico y vivienda</v>
      </c>
      <c r="U91" s="44" t="str">
        <f>MID(Tabla1[[#This Row],[Aplicación]],9,4)</f>
        <v>9332</v>
      </c>
      <c r="V91" s="44" t="str">
        <f>VLOOKUP(Tabla1[[#This Row],[PROGRAMA]],Hoja1!A:B,2,FALSE)</f>
        <v>9332. Mantenimiento de edificios e instalaciones municipales</v>
      </c>
      <c r="W91" s="44" t="str">
        <f>MID(Tabla1[[#This Row],[Aplicación]],14,2)</f>
        <v>22</v>
      </c>
      <c r="X91" s="44" t="str">
        <f>MID(Tabla1[[#This Row],[Aplicación]],14,6)</f>
        <v>22700</v>
      </c>
    </row>
    <row r="92" spans="1:24" x14ac:dyDescent="0.25">
      <c r="A92" s="33">
        <v>220190058947</v>
      </c>
      <c r="B92" s="34" t="s">
        <v>9</v>
      </c>
      <c r="C92" s="35">
        <v>43908</v>
      </c>
      <c r="D92" s="33">
        <v>22019008452</v>
      </c>
      <c r="E92" s="34" t="s">
        <v>1034</v>
      </c>
      <c r="F92" s="36">
        <v>20869.919999999998</v>
      </c>
      <c r="G92" s="34" t="s">
        <v>348</v>
      </c>
      <c r="H92" s="34" t="s">
        <v>875</v>
      </c>
      <c r="I92" s="33" t="s">
        <v>209</v>
      </c>
      <c r="J92" s="34" t="s">
        <v>211</v>
      </c>
      <c r="K92" s="34" t="s">
        <v>211</v>
      </c>
      <c r="L92" s="34" t="s">
        <v>82</v>
      </c>
      <c r="M92" s="34" t="s">
        <v>13</v>
      </c>
      <c r="N92" s="34" t="s">
        <v>14</v>
      </c>
      <c r="O92" s="37" t="s">
        <v>3127</v>
      </c>
      <c r="P92" s="37" t="s">
        <v>674</v>
      </c>
      <c r="Q92" s="44" t="str">
        <f>MID(Tabla1[[#This Row],[Aplicación]],14,1)</f>
        <v>6</v>
      </c>
      <c r="R92" s="44" t="s">
        <v>663</v>
      </c>
      <c r="S92" s="44" t="str">
        <f>MID(Tabla1[[#This Row],[Aplicación]],6,2)</f>
        <v>02</v>
      </c>
      <c r="T92" s="44" t="str">
        <f>VLOOKUP(Tabla1[[#This Row],[AREA]],Hoja1!A:B,2,FALSE)</f>
        <v>02. Planeamiento urbanístico y vivienda</v>
      </c>
      <c r="U92" s="44" t="str">
        <f>MID(Tabla1[[#This Row],[Aplicación]],9,4)</f>
        <v>1511</v>
      </c>
      <c r="V92" s="44" t="str">
        <f>VLOOKUP(Tabla1[[#This Row],[PROGRAMA]],Hoja1!A:B,2,FALSE)</f>
        <v>1511. Planficación y gestión del urbanismo</v>
      </c>
      <c r="W92" s="44" t="str">
        <f>MID(Tabla1[[#This Row],[Aplicación]],14,2)</f>
        <v>63</v>
      </c>
      <c r="X92" s="44" t="str">
        <f>MID(Tabla1[[#This Row],[Aplicación]],14,6)</f>
        <v>632</v>
      </c>
    </row>
    <row r="93" spans="1:24" x14ac:dyDescent="0.25">
      <c r="A93" s="33">
        <v>220199000287</v>
      </c>
      <c r="B93" s="34" t="s">
        <v>9</v>
      </c>
      <c r="C93" s="35">
        <v>43832</v>
      </c>
      <c r="D93" s="33">
        <v>22020000758</v>
      </c>
      <c r="E93" s="34" t="s">
        <v>1067</v>
      </c>
      <c r="F93" s="36">
        <v>49749.34</v>
      </c>
      <c r="G93" s="34" t="s">
        <v>181</v>
      </c>
      <c r="H93" s="34" t="s">
        <v>53</v>
      </c>
      <c r="I93" s="33" t="s">
        <v>209</v>
      </c>
      <c r="J93" s="34" t="s">
        <v>211</v>
      </c>
      <c r="K93" s="34" t="s">
        <v>211</v>
      </c>
      <c r="L93" s="34" t="s">
        <v>12</v>
      </c>
      <c r="M93" s="34" t="s">
        <v>13</v>
      </c>
      <c r="N93" s="34" t="s">
        <v>14</v>
      </c>
      <c r="O93" s="37" t="s">
        <v>3127</v>
      </c>
      <c r="P93" s="37" t="s">
        <v>674</v>
      </c>
      <c r="Q93" s="44" t="str">
        <f>MID(Tabla1[[#This Row],[Aplicación]],14,1)</f>
        <v>2</v>
      </c>
      <c r="R93" s="44" t="s">
        <v>662</v>
      </c>
      <c r="S93" s="44" t="str">
        <f>MID(Tabla1[[#This Row],[Aplicación]],6,2)</f>
        <v>02</v>
      </c>
      <c r="T93" s="44" t="str">
        <f>VLOOKUP(Tabla1[[#This Row],[AREA]],Hoja1!A:B,2,FALSE)</f>
        <v>02. Planeamiento urbanístico y vivienda</v>
      </c>
      <c r="U93" s="44" t="str">
        <f>MID(Tabla1[[#This Row],[Aplicación]],9,4)</f>
        <v>9332</v>
      </c>
      <c r="V93" s="44" t="str">
        <f>VLOOKUP(Tabla1[[#This Row],[PROGRAMA]],Hoja1!A:B,2,FALSE)</f>
        <v>9332. Mantenimiento de edificios e instalaciones municipales</v>
      </c>
      <c r="W93" s="44" t="str">
        <f>MID(Tabla1[[#This Row],[Aplicación]],14,2)</f>
        <v>22</v>
      </c>
      <c r="X93" s="44" t="str">
        <f>MID(Tabla1[[#This Row],[Aplicación]],14,6)</f>
        <v>22700</v>
      </c>
    </row>
    <row r="94" spans="1:24" x14ac:dyDescent="0.25">
      <c r="A94" s="33">
        <v>220190046174</v>
      </c>
      <c r="B94" s="34" t="s">
        <v>9</v>
      </c>
      <c r="C94" s="35">
        <v>43908</v>
      </c>
      <c r="D94" s="33">
        <v>22019007267</v>
      </c>
      <c r="E94" s="34" t="s">
        <v>1240</v>
      </c>
      <c r="F94" s="36">
        <v>926.65</v>
      </c>
      <c r="G94" s="34" t="s">
        <v>866</v>
      </c>
      <c r="H94" s="34" t="s">
        <v>1241</v>
      </c>
      <c r="I94" s="33" t="s">
        <v>209</v>
      </c>
      <c r="J94" s="34" t="s">
        <v>211</v>
      </c>
      <c r="K94" s="34" t="s">
        <v>211</v>
      </c>
      <c r="L94" s="34" t="s">
        <v>12</v>
      </c>
      <c r="M94" s="34" t="s">
        <v>10</v>
      </c>
      <c r="N94" s="34" t="s">
        <v>11</v>
      </c>
      <c r="O94" s="37" t="s">
        <v>3146</v>
      </c>
      <c r="P94" s="37" t="s">
        <v>674</v>
      </c>
      <c r="Q94" s="44" t="str">
        <f>MID(Tabla1[[#This Row],[Aplicación]],14,1)</f>
        <v>6</v>
      </c>
      <c r="R94" s="44" t="s">
        <v>663</v>
      </c>
      <c r="S94" s="44" t="str">
        <f>MID(Tabla1[[#This Row],[Aplicación]],6,2)</f>
        <v>02</v>
      </c>
      <c r="T94" s="44" t="str">
        <f>VLOOKUP(Tabla1[[#This Row],[AREA]],Hoja1!A:B,2,FALSE)</f>
        <v>02. Planeamiento urbanístico y vivienda</v>
      </c>
      <c r="U94" s="44" t="str">
        <f>MID(Tabla1[[#This Row],[Aplicación]],9,4)</f>
        <v>1511</v>
      </c>
      <c r="V94" s="44" t="str">
        <f>VLOOKUP(Tabla1[[#This Row],[PROGRAMA]],Hoja1!A:B,2,FALSE)</f>
        <v>1511. Planficación y gestión del urbanismo</v>
      </c>
      <c r="W94" s="44" t="str">
        <f>MID(Tabla1[[#This Row],[Aplicación]],14,2)</f>
        <v>63</v>
      </c>
      <c r="X94" s="44" t="str">
        <f>MID(Tabla1[[#This Row],[Aplicación]],14,6)</f>
        <v>633</v>
      </c>
    </row>
    <row r="95" spans="1:24" x14ac:dyDescent="0.25">
      <c r="A95" s="33">
        <v>220190048154</v>
      </c>
      <c r="B95" s="34" t="s">
        <v>9</v>
      </c>
      <c r="C95" s="35">
        <v>43908</v>
      </c>
      <c r="D95" s="33">
        <v>22019007516</v>
      </c>
      <c r="E95" s="34" t="s">
        <v>1034</v>
      </c>
      <c r="F95" s="36">
        <v>29816.48</v>
      </c>
      <c r="G95" s="34" t="s">
        <v>728</v>
      </c>
      <c r="H95" s="34" t="s">
        <v>1242</v>
      </c>
      <c r="I95" s="33" t="s">
        <v>209</v>
      </c>
      <c r="J95" s="34" t="s">
        <v>211</v>
      </c>
      <c r="K95" s="34" t="s">
        <v>211</v>
      </c>
      <c r="L95" s="34" t="s">
        <v>82</v>
      </c>
      <c r="M95" s="34" t="s">
        <v>10</v>
      </c>
      <c r="N95" s="34" t="s">
        <v>11</v>
      </c>
      <c r="O95" s="37" t="s">
        <v>3146</v>
      </c>
      <c r="P95" s="37" t="s">
        <v>674</v>
      </c>
      <c r="Q95" s="44" t="str">
        <f>MID(Tabla1[[#This Row],[Aplicación]],14,1)</f>
        <v>6</v>
      </c>
      <c r="R95" s="44" t="s">
        <v>663</v>
      </c>
      <c r="S95" s="44" t="str">
        <f>MID(Tabla1[[#This Row],[Aplicación]],6,2)</f>
        <v>02</v>
      </c>
      <c r="T95" s="44" t="str">
        <f>VLOOKUP(Tabla1[[#This Row],[AREA]],Hoja1!A:B,2,FALSE)</f>
        <v>02. Planeamiento urbanístico y vivienda</v>
      </c>
      <c r="U95" s="44" t="str">
        <f>MID(Tabla1[[#This Row],[Aplicación]],9,4)</f>
        <v>1511</v>
      </c>
      <c r="V95" s="44" t="str">
        <f>VLOOKUP(Tabla1[[#This Row],[PROGRAMA]],Hoja1!A:B,2,FALSE)</f>
        <v>1511. Planficación y gestión del urbanismo</v>
      </c>
      <c r="W95" s="44" t="str">
        <f>MID(Tabla1[[#This Row],[Aplicación]],14,2)</f>
        <v>63</v>
      </c>
      <c r="X95" s="44" t="str">
        <f>MID(Tabla1[[#This Row],[Aplicación]],14,6)</f>
        <v>632</v>
      </c>
    </row>
    <row r="96" spans="1:24" x14ac:dyDescent="0.25">
      <c r="A96" s="33">
        <v>220190050688</v>
      </c>
      <c r="B96" s="34" t="s">
        <v>9</v>
      </c>
      <c r="C96" s="35">
        <v>43908</v>
      </c>
      <c r="D96" s="33">
        <v>22019007542</v>
      </c>
      <c r="E96" s="34" t="s">
        <v>1115</v>
      </c>
      <c r="F96" s="36">
        <v>12095.16</v>
      </c>
      <c r="G96" s="34" t="s">
        <v>762</v>
      </c>
      <c r="H96" s="34" t="s">
        <v>1243</v>
      </c>
      <c r="I96" s="33" t="s">
        <v>209</v>
      </c>
      <c r="J96" s="34" t="s">
        <v>211</v>
      </c>
      <c r="K96" s="34" t="s">
        <v>211</v>
      </c>
      <c r="L96" s="34" t="s">
        <v>82</v>
      </c>
      <c r="M96" s="34" t="s">
        <v>10</v>
      </c>
      <c r="N96" s="34" t="s">
        <v>11</v>
      </c>
      <c r="O96" s="37" t="s">
        <v>3146</v>
      </c>
      <c r="P96" s="37" t="s">
        <v>674</v>
      </c>
      <c r="Q96" s="44" t="str">
        <f>MID(Tabla1[[#This Row],[Aplicación]],14,1)</f>
        <v>6</v>
      </c>
      <c r="R96" s="44" t="s">
        <v>663</v>
      </c>
      <c r="S96" s="44" t="str">
        <f>MID(Tabla1[[#This Row],[Aplicación]],6,2)</f>
        <v>02</v>
      </c>
      <c r="T96" s="44" t="str">
        <f>VLOOKUP(Tabla1[[#This Row],[AREA]],Hoja1!A:B,2,FALSE)</f>
        <v>02. Planeamiento urbanístico y vivienda</v>
      </c>
      <c r="U96" s="44" t="str">
        <f>MID(Tabla1[[#This Row],[Aplicación]],9,4)</f>
        <v>9332</v>
      </c>
      <c r="V96" s="44" t="str">
        <f>VLOOKUP(Tabla1[[#This Row],[PROGRAMA]],Hoja1!A:B,2,FALSE)</f>
        <v>9332. Mantenimiento de edificios e instalaciones municipales</v>
      </c>
      <c r="W96" s="44" t="str">
        <f>MID(Tabla1[[#This Row],[Aplicación]],14,2)</f>
        <v>63</v>
      </c>
      <c r="X96" s="44" t="str">
        <f>MID(Tabla1[[#This Row],[Aplicación]],14,6)</f>
        <v>632</v>
      </c>
    </row>
    <row r="97" spans="1:24" x14ac:dyDescent="0.25">
      <c r="A97" s="33">
        <v>220190027679</v>
      </c>
      <c r="B97" s="34" t="s">
        <v>9</v>
      </c>
      <c r="C97" s="35">
        <v>43908</v>
      </c>
      <c r="D97" s="33">
        <v>22019004725</v>
      </c>
      <c r="E97" s="34" t="s">
        <v>1034</v>
      </c>
      <c r="F97" s="36">
        <v>42240.17</v>
      </c>
      <c r="G97" s="34" t="s">
        <v>834</v>
      </c>
      <c r="H97" s="34" t="s">
        <v>859</v>
      </c>
      <c r="I97" s="33" t="s">
        <v>209</v>
      </c>
      <c r="J97" s="34" t="s">
        <v>210</v>
      </c>
      <c r="K97" s="34" t="s">
        <v>210</v>
      </c>
      <c r="L97" s="34" t="s">
        <v>12</v>
      </c>
      <c r="M97" s="34" t="s">
        <v>13</v>
      </c>
      <c r="N97" s="34" t="s">
        <v>14</v>
      </c>
      <c r="O97" s="37" t="s">
        <v>3127</v>
      </c>
      <c r="P97" s="37" t="s">
        <v>674</v>
      </c>
      <c r="Q97" s="44" t="str">
        <f>MID(Tabla1[[#This Row],[Aplicación]],14,1)</f>
        <v>6</v>
      </c>
      <c r="R97" s="44" t="s">
        <v>663</v>
      </c>
      <c r="S97" s="44" t="str">
        <f>MID(Tabla1[[#This Row],[Aplicación]],6,2)</f>
        <v>02</v>
      </c>
      <c r="T97" s="44" t="str">
        <f>VLOOKUP(Tabla1[[#This Row],[AREA]],Hoja1!A:B,2,FALSE)</f>
        <v>02. Planeamiento urbanístico y vivienda</v>
      </c>
      <c r="U97" s="44" t="str">
        <f>MID(Tabla1[[#This Row],[Aplicación]],9,4)</f>
        <v>1511</v>
      </c>
      <c r="V97" s="44" t="str">
        <f>VLOOKUP(Tabla1[[#This Row],[PROGRAMA]],Hoja1!A:B,2,FALSE)</f>
        <v>1511. Planficación y gestión del urbanismo</v>
      </c>
      <c r="W97" s="44" t="str">
        <f>MID(Tabla1[[#This Row],[Aplicación]],14,2)</f>
        <v>63</v>
      </c>
      <c r="X97" s="44" t="str">
        <f>MID(Tabla1[[#This Row],[Aplicación]],14,6)</f>
        <v>632</v>
      </c>
    </row>
    <row r="98" spans="1:24" x14ac:dyDescent="0.25">
      <c r="A98" s="33">
        <v>220190060078</v>
      </c>
      <c r="B98" s="34" t="s">
        <v>9</v>
      </c>
      <c r="C98" s="35">
        <v>43908</v>
      </c>
      <c r="D98" s="33">
        <v>22019006751</v>
      </c>
      <c r="E98" s="34" t="s">
        <v>1265</v>
      </c>
      <c r="F98" s="36">
        <v>18322.580000000002</v>
      </c>
      <c r="G98" s="34" t="s">
        <v>717</v>
      </c>
      <c r="H98" s="34" t="s">
        <v>872</v>
      </c>
      <c r="I98" s="33" t="s">
        <v>209</v>
      </c>
      <c r="J98" s="34" t="s">
        <v>211</v>
      </c>
      <c r="K98" s="34" t="s">
        <v>211</v>
      </c>
      <c r="L98" s="34" t="s">
        <v>15</v>
      </c>
      <c r="M98" s="34" t="s">
        <v>13</v>
      </c>
      <c r="N98" s="34" t="s">
        <v>14</v>
      </c>
      <c r="O98" s="37" t="s">
        <v>3127</v>
      </c>
      <c r="P98" s="37" t="s">
        <v>674</v>
      </c>
      <c r="Q98" s="44" t="str">
        <f>MID(Tabla1[[#This Row],[Aplicación]],14,1)</f>
        <v>6</v>
      </c>
      <c r="R98" s="44" t="s">
        <v>663</v>
      </c>
      <c r="S98" s="44" t="str">
        <f>MID(Tabla1[[#This Row],[Aplicación]],6,2)</f>
        <v>02</v>
      </c>
      <c r="T98" s="44" t="str">
        <f>VLOOKUP(Tabla1[[#This Row],[AREA]],Hoja1!A:B,2,FALSE)</f>
        <v>02. Planeamiento urbanístico y vivienda</v>
      </c>
      <c r="U98" s="44" t="str">
        <f>MID(Tabla1[[#This Row],[Aplicación]],9,4)</f>
        <v>9332</v>
      </c>
      <c r="V98" s="44" t="str">
        <f>VLOOKUP(Tabla1[[#This Row],[PROGRAMA]],Hoja1!A:B,2,FALSE)</f>
        <v>9332. Mantenimiento de edificios e instalaciones municipales</v>
      </c>
      <c r="W98" s="44" t="str">
        <f>MID(Tabla1[[#This Row],[Aplicación]],14,2)</f>
        <v>62</v>
      </c>
      <c r="X98" s="44" t="str">
        <f>MID(Tabla1[[#This Row],[Aplicación]],14,6)</f>
        <v>624</v>
      </c>
    </row>
    <row r="99" spans="1:24" x14ac:dyDescent="0.25">
      <c r="A99" s="33">
        <v>220190059536</v>
      </c>
      <c r="B99" s="34" t="s">
        <v>9</v>
      </c>
      <c r="C99" s="35">
        <v>43908</v>
      </c>
      <c r="D99" s="33">
        <v>22019009207</v>
      </c>
      <c r="E99" s="34" t="s">
        <v>1270</v>
      </c>
      <c r="F99" s="36">
        <v>1270.5</v>
      </c>
      <c r="G99" s="34" t="s">
        <v>822</v>
      </c>
      <c r="H99" s="34" t="s">
        <v>880</v>
      </c>
      <c r="I99" s="33" t="s">
        <v>209</v>
      </c>
      <c r="J99" s="34" t="s">
        <v>1271</v>
      </c>
      <c r="K99" s="34" t="s">
        <v>211</v>
      </c>
      <c r="L99" s="34" t="s">
        <v>17</v>
      </c>
      <c r="M99" s="34" t="s">
        <v>10</v>
      </c>
      <c r="N99" s="34" t="s">
        <v>11</v>
      </c>
      <c r="O99" s="37" t="s">
        <v>3146</v>
      </c>
      <c r="P99" s="37" t="s">
        <v>674</v>
      </c>
      <c r="Q99" s="44" t="str">
        <f>MID(Tabla1[[#This Row],[Aplicación]],14,1)</f>
        <v>6</v>
      </c>
      <c r="R99" s="44" t="s">
        <v>663</v>
      </c>
      <c r="S99" s="44" t="str">
        <f>MID(Tabla1[[#This Row],[Aplicación]],6,2)</f>
        <v>02</v>
      </c>
      <c r="T99" s="44" t="str">
        <f>VLOOKUP(Tabla1[[#This Row],[AREA]],Hoja1!A:B,2,FALSE)</f>
        <v>02. Planeamiento urbanístico y vivienda</v>
      </c>
      <c r="U99" s="44" t="str">
        <f>MID(Tabla1[[#This Row],[Aplicación]],9,4)</f>
        <v>9332</v>
      </c>
      <c r="V99" s="44" t="str">
        <f>VLOOKUP(Tabla1[[#This Row],[PROGRAMA]],Hoja1!A:B,2,FALSE)</f>
        <v>9332. Mantenimiento de edificios e instalaciones municipales</v>
      </c>
      <c r="W99" s="44" t="str">
        <f>MID(Tabla1[[#This Row],[Aplicación]],14,2)</f>
        <v>63</v>
      </c>
      <c r="X99" s="44" t="str">
        <f>MID(Tabla1[[#This Row],[Aplicación]],14,6)</f>
        <v>633</v>
      </c>
    </row>
    <row r="100" spans="1:24" x14ac:dyDescent="0.25">
      <c r="A100" s="33">
        <v>220199000399</v>
      </c>
      <c r="B100" s="34" t="s">
        <v>9</v>
      </c>
      <c r="C100" s="35">
        <v>43832</v>
      </c>
      <c r="D100" s="33">
        <v>22020000738</v>
      </c>
      <c r="E100" s="34" t="s">
        <v>1275</v>
      </c>
      <c r="F100" s="36">
        <v>9008.4500000000007</v>
      </c>
      <c r="G100" s="34" t="s">
        <v>330</v>
      </c>
      <c r="H100" s="34" t="s">
        <v>791</v>
      </c>
      <c r="I100" s="33" t="s">
        <v>209</v>
      </c>
      <c r="J100" s="34" t="s">
        <v>211</v>
      </c>
      <c r="K100" s="34" t="s">
        <v>211</v>
      </c>
      <c r="L100" s="34" t="s">
        <v>12</v>
      </c>
      <c r="M100" s="34" t="s">
        <v>10</v>
      </c>
      <c r="N100" s="34" t="s">
        <v>11</v>
      </c>
      <c r="O100" s="37" t="s">
        <v>3146</v>
      </c>
      <c r="P100" s="37" t="s">
        <v>674</v>
      </c>
      <c r="Q100" s="44" t="str">
        <f>MID(Tabla1[[#This Row],[Aplicación]],14,1)</f>
        <v>2</v>
      </c>
      <c r="R100" s="44" t="s">
        <v>662</v>
      </c>
      <c r="S100" s="44" t="str">
        <f>MID(Tabla1[[#This Row],[Aplicación]],6,2)</f>
        <v>02</v>
      </c>
      <c r="T100" s="44" t="str">
        <f>VLOOKUP(Tabla1[[#This Row],[AREA]],Hoja1!A:B,2,FALSE)</f>
        <v>02. Planeamiento urbanístico y vivienda</v>
      </c>
      <c r="U100" s="44" t="str">
        <f>MID(Tabla1[[#This Row],[Aplicación]],9,4)</f>
        <v>1511</v>
      </c>
      <c r="V100" s="44" t="str">
        <f>VLOOKUP(Tabla1[[#This Row],[PROGRAMA]],Hoja1!A:B,2,FALSE)</f>
        <v>1511. Planficación y gestión del urbanismo</v>
      </c>
      <c r="W100" s="44" t="str">
        <f>MID(Tabla1[[#This Row],[Aplicación]],14,2)</f>
        <v>22</v>
      </c>
      <c r="X100" s="44" t="str">
        <f>MID(Tabla1[[#This Row],[Aplicación]],14,6)</f>
        <v>22799</v>
      </c>
    </row>
    <row r="101" spans="1:24" x14ac:dyDescent="0.25">
      <c r="A101" s="33">
        <v>220199000566</v>
      </c>
      <c r="B101" s="34" t="s">
        <v>9</v>
      </c>
      <c r="C101" s="35">
        <v>43832</v>
      </c>
      <c r="D101" s="33">
        <v>22020000825</v>
      </c>
      <c r="E101" s="34" t="s">
        <v>1275</v>
      </c>
      <c r="F101" s="36">
        <v>54.45</v>
      </c>
      <c r="G101" s="34" t="s">
        <v>330</v>
      </c>
      <c r="H101" s="34" t="s">
        <v>1299</v>
      </c>
      <c r="I101" s="33" t="s">
        <v>209</v>
      </c>
      <c r="J101" s="34" t="s">
        <v>211</v>
      </c>
      <c r="K101" s="34" t="s">
        <v>211</v>
      </c>
      <c r="L101" s="34" t="s">
        <v>12</v>
      </c>
      <c r="M101" s="34" t="s">
        <v>10</v>
      </c>
      <c r="N101" s="34" t="s">
        <v>11</v>
      </c>
      <c r="O101" s="37" t="s">
        <v>3146</v>
      </c>
      <c r="P101" s="37" t="s">
        <v>674</v>
      </c>
      <c r="Q101" s="44" t="str">
        <f>MID(Tabla1[[#This Row],[Aplicación]],14,1)</f>
        <v>2</v>
      </c>
      <c r="R101" s="44" t="s">
        <v>662</v>
      </c>
      <c r="S101" s="44" t="str">
        <f>MID(Tabla1[[#This Row],[Aplicación]],6,2)</f>
        <v>02</v>
      </c>
      <c r="T101" s="44" t="str">
        <f>VLOOKUP(Tabla1[[#This Row],[AREA]],Hoja1!A:B,2,FALSE)</f>
        <v>02. Planeamiento urbanístico y vivienda</v>
      </c>
      <c r="U101" s="44" t="str">
        <f>MID(Tabla1[[#This Row],[Aplicación]],9,4)</f>
        <v>1511</v>
      </c>
      <c r="V101" s="44" t="str">
        <f>VLOOKUP(Tabla1[[#This Row],[PROGRAMA]],Hoja1!A:B,2,FALSE)</f>
        <v>1511. Planficación y gestión del urbanismo</v>
      </c>
      <c r="W101" s="44" t="str">
        <f>MID(Tabla1[[#This Row],[Aplicación]],14,2)</f>
        <v>22</v>
      </c>
      <c r="X101" s="44" t="str">
        <f>MID(Tabla1[[#This Row],[Aplicación]],14,6)</f>
        <v>22799</v>
      </c>
    </row>
    <row r="102" spans="1:24" x14ac:dyDescent="0.25">
      <c r="A102" s="33">
        <v>220190060756</v>
      </c>
      <c r="B102" s="34" t="s">
        <v>9</v>
      </c>
      <c r="C102" s="35">
        <v>43908</v>
      </c>
      <c r="D102" s="33">
        <v>22019006751</v>
      </c>
      <c r="E102" s="34" t="s">
        <v>1265</v>
      </c>
      <c r="F102" s="36">
        <v>5000</v>
      </c>
      <c r="G102" s="34" t="s">
        <v>717</v>
      </c>
      <c r="H102" s="34" t="s">
        <v>1322</v>
      </c>
      <c r="I102" s="33" t="s">
        <v>209</v>
      </c>
      <c r="J102" s="34" t="s">
        <v>211</v>
      </c>
      <c r="K102" s="34" t="s">
        <v>211</v>
      </c>
      <c r="L102" s="34" t="s">
        <v>15</v>
      </c>
      <c r="M102" s="34" t="s">
        <v>13</v>
      </c>
      <c r="N102" s="34" t="s">
        <v>14</v>
      </c>
      <c r="O102" s="37" t="s">
        <v>3127</v>
      </c>
      <c r="P102" s="37" t="s">
        <v>674</v>
      </c>
      <c r="Q102" s="44" t="str">
        <f>MID(Tabla1[[#This Row],[Aplicación]],14,1)</f>
        <v>6</v>
      </c>
      <c r="R102" s="44" t="s">
        <v>663</v>
      </c>
      <c r="S102" s="44" t="str">
        <f>MID(Tabla1[[#This Row],[Aplicación]],6,2)</f>
        <v>02</v>
      </c>
      <c r="T102" s="44" t="str">
        <f>VLOOKUP(Tabla1[[#This Row],[AREA]],Hoja1!A:B,2,FALSE)</f>
        <v>02. Planeamiento urbanístico y vivienda</v>
      </c>
      <c r="U102" s="44" t="str">
        <f>MID(Tabla1[[#This Row],[Aplicación]],9,4)</f>
        <v>9332</v>
      </c>
      <c r="V102" s="44" t="str">
        <f>VLOOKUP(Tabla1[[#This Row],[PROGRAMA]],Hoja1!A:B,2,FALSE)</f>
        <v>9332. Mantenimiento de edificios e instalaciones municipales</v>
      </c>
      <c r="W102" s="44" t="str">
        <f>MID(Tabla1[[#This Row],[Aplicación]],14,2)</f>
        <v>62</v>
      </c>
      <c r="X102" s="44" t="str">
        <f>MID(Tabla1[[#This Row],[Aplicación]],14,6)</f>
        <v>624</v>
      </c>
    </row>
    <row r="103" spans="1:24" x14ac:dyDescent="0.25">
      <c r="A103" s="33">
        <v>220199000291</v>
      </c>
      <c r="B103" s="34" t="s">
        <v>9</v>
      </c>
      <c r="C103" s="35">
        <v>43832</v>
      </c>
      <c r="D103" s="33">
        <v>22020000762</v>
      </c>
      <c r="E103" s="34" t="s">
        <v>1067</v>
      </c>
      <c r="F103" s="36">
        <v>24969.78</v>
      </c>
      <c r="G103" s="34" t="s">
        <v>282</v>
      </c>
      <c r="H103" s="34" t="s">
        <v>1378</v>
      </c>
      <c r="I103" s="33" t="s">
        <v>209</v>
      </c>
      <c r="J103" s="34" t="s">
        <v>211</v>
      </c>
      <c r="K103" s="34" t="s">
        <v>211</v>
      </c>
      <c r="L103" s="34" t="s">
        <v>12</v>
      </c>
      <c r="M103" s="34" t="s">
        <v>13</v>
      </c>
      <c r="N103" s="34" t="s">
        <v>14</v>
      </c>
      <c r="O103" s="37" t="s">
        <v>3127</v>
      </c>
      <c r="P103" s="37" t="s">
        <v>674</v>
      </c>
      <c r="Q103" s="44" t="str">
        <f>MID(Tabla1[[#This Row],[Aplicación]],14,1)</f>
        <v>2</v>
      </c>
      <c r="R103" s="44" t="s">
        <v>662</v>
      </c>
      <c r="S103" s="44" t="str">
        <f>MID(Tabla1[[#This Row],[Aplicación]],6,2)</f>
        <v>02</v>
      </c>
      <c r="T103" s="44" t="str">
        <f>VLOOKUP(Tabla1[[#This Row],[AREA]],Hoja1!A:B,2,FALSE)</f>
        <v>02. Planeamiento urbanístico y vivienda</v>
      </c>
      <c r="U103" s="44" t="str">
        <f>MID(Tabla1[[#This Row],[Aplicación]],9,4)</f>
        <v>9332</v>
      </c>
      <c r="V103" s="44" t="str">
        <f>VLOOKUP(Tabla1[[#This Row],[PROGRAMA]],Hoja1!A:B,2,FALSE)</f>
        <v>9332. Mantenimiento de edificios e instalaciones municipales</v>
      </c>
      <c r="W103" s="44" t="str">
        <f>MID(Tabla1[[#This Row],[Aplicación]],14,2)</f>
        <v>22</v>
      </c>
      <c r="X103" s="44" t="str">
        <f>MID(Tabla1[[#This Row],[Aplicación]],14,6)</f>
        <v>22700</v>
      </c>
    </row>
    <row r="104" spans="1:24" x14ac:dyDescent="0.25">
      <c r="A104" s="33">
        <v>220190060078</v>
      </c>
      <c r="B104" s="34" t="s">
        <v>9</v>
      </c>
      <c r="C104" s="35">
        <v>43908</v>
      </c>
      <c r="D104" s="33">
        <v>22019006750</v>
      </c>
      <c r="E104" s="34" t="s">
        <v>1265</v>
      </c>
      <c r="F104" s="36">
        <v>24000</v>
      </c>
      <c r="G104" s="34" t="s">
        <v>717</v>
      </c>
      <c r="H104" s="34" t="s">
        <v>872</v>
      </c>
      <c r="I104" s="33" t="s">
        <v>209</v>
      </c>
      <c r="J104" s="34" t="s">
        <v>211</v>
      </c>
      <c r="K104" s="34" t="s">
        <v>211</v>
      </c>
      <c r="L104" s="34" t="s">
        <v>15</v>
      </c>
      <c r="M104" s="34" t="s">
        <v>13</v>
      </c>
      <c r="N104" s="34" t="s">
        <v>14</v>
      </c>
      <c r="O104" s="37" t="s">
        <v>3127</v>
      </c>
      <c r="P104" s="37" t="s">
        <v>674</v>
      </c>
      <c r="Q104" s="44" t="str">
        <f>MID(Tabla1[[#This Row],[Aplicación]],14,1)</f>
        <v>6</v>
      </c>
      <c r="R104" s="44" t="s">
        <v>663</v>
      </c>
      <c r="S104" s="44" t="str">
        <f>MID(Tabla1[[#This Row],[Aplicación]],6,2)</f>
        <v>02</v>
      </c>
      <c r="T104" s="44" t="str">
        <f>VLOOKUP(Tabla1[[#This Row],[AREA]],Hoja1!A:B,2,FALSE)</f>
        <v>02. Planeamiento urbanístico y vivienda</v>
      </c>
      <c r="U104" s="44" t="str">
        <f>MID(Tabla1[[#This Row],[Aplicación]],9,4)</f>
        <v>9332</v>
      </c>
      <c r="V104" s="44" t="str">
        <f>VLOOKUP(Tabla1[[#This Row],[PROGRAMA]],Hoja1!A:B,2,FALSE)</f>
        <v>9332. Mantenimiento de edificios e instalaciones municipales</v>
      </c>
      <c r="W104" s="44" t="str">
        <f>MID(Tabla1[[#This Row],[Aplicación]],14,2)</f>
        <v>62</v>
      </c>
      <c r="X104" s="44" t="str">
        <f>MID(Tabla1[[#This Row],[Aplicación]],14,6)</f>
        <v>624</v>
      </c>
    </row>
    <row r="105" spans="1:24" x14ac:dyDescent="0.25">
      <c r="A105" s="33">
        <v>220199000196</v>
      </c>
      <c r="B105" s="34" t="s">
        <v>9</v>
      </c>
      <c r="C105" s="35">
        <v>43832</v>
      </c>
      <c r="D105" s="33">
        <v>22020000622</v>
      </c>
      <c r="E105" s="34" t="s">
        <v>1470</v>
      </c>
      <c r="F105" s="36">
        <v>7000</v>
      </c>
      <c r="G105" s="34" t="s">
        <v>99</v>
      </c>
      <c r="H105" s="34" t="s">
        <v>1471</v>
      </c>
      <c r="I105" s="33" t="s">
        <v>209</v>
      </c>
      <c r="J105" s="34" t="s">
        <v>210</v>
      </c>
      <c r="K105" s="34" t="s">
        <v>210</v>
      </c>
      <c r="L105" s="34" t="s">
        <v>15</v>
      </c>
      <c r="M105" s="34" t="s">
        <v>13</v>
      </c>
      <c r="N105" s="34" t="s">
        <v>14</v>
      </c>
      <c r="O105" s="37" t="s">
        <v>3127</v>
      </c>
      <c r="P105" s="37" t="s">
        <v>674</v>
      </c>
      <c r="Q105" s="44" t="str">
        <f>MID(Tabla1[[#This Row],[Aplicación]],14,1)</f>
        <v>2</v>
      </c>
      <c r="R105" s="44" t="s">
        <v>662</v>
      </c>
      <c r="S105" s="44" t="str">
        <f>MID(Tabla1[[#This Row],[Aplicación]],6,2)</f>
        <v>02</v>
      </c>
      <c r="T105" s="44" t="str">
        <f>VLOOKUP(Tabla1[[#This Row],[AREA]],Hoja1!A:B,2,FALSE)</f>
        <v>02. Planeamiento urbanístico y vivienda</v>
      </c>
      <c r="U105" s="44" t="str">
        <f>MID(Tabla1[[#This Row],[Aplicación]],9,4)</f>
        <v>1501</v>
      </c>
      <c r="V105" s="44" t="str">
        <f>VLOOKUP(Tabla1[[#This Row],[PROGRAMA]],Hoja1!A:B,2,FALSE)</f>
        <v>1501. Dirección del área de urbanismo</v>
      </c>
      <c r="W105" s="44" t="str">
        <f>MID(Tabla1[[#This Row],[Aplicación]],14,2)</f>
        <v>22</v>
      </c>
      <c r="X105" s="44" t="str">
        <f>MID(Tabla1[[#This Row],[Aplicación]],14,6)</f>
        <v>22103</v>
      </c>
    </row>
    <row r="106" spans="1:24" x14ac:dyDescent="0.25">
      <c r="A106" s="33">
        <v>220200003802</v>
      </c>
      <c r="B106" s="34" t="s">
        <v>9</v>
      </c>
      <c r="C106" s="35">
        <v>43894</v>
      </c>
      <c r="D106" s="33">
        <v>22020000807</v>
      </c>
      <c r="E106" s="34" t="s">
        <v>1491</v>
      </c>
      <c r="F106" s="36">
        <v>6292</v>
      </c>
      <c r="G106" s="34" t="s">
        <v>182</v>
      </c>
      <c r="H106" s="34" t="s">
        <v>1492</v>
      </c>
      <c r="I106" s="33" t="s">
        <v>334</v>
      </c>
      <c r="J106" s="34" t="s">
        <v>211</v>
      </c>
      <c r="K106" s="34" t="s">
        <v>211</v>
      </c>
      <c r="L106" s="34" t="s">
        <v>15</v>
      </c>
      <c r="M106" s="34" t="s">
        <v>13</v>
      </c>
      <c r="N106" s="34" t="s">
        <v>14</v>
      </c>
      <c r="O106" s="37" t="s">
        <v>3145</v>
      </c>
      <c r="P106" s="37" t="s">
        <v>674</v>
      </c>
      <c r="Q106" s="44" t="str">
        <f>MID(Tabla1[[#This Row],[Aplicación]],14,1)</f>
        <v>2</v>
      </c>
      <c r="R106" s="44" t="s">
        <v>662</v>
      </c>
      <c r="S106" s="44" t="str">
        <f>MID(Tabla1[[#This Row],[Aplicación]],6,2)</f>
        <v>02</v>
      </c>
      <c r="T106" s="44" t="str">
        <f>VLOOKUP(Tabla1[[#This Row],[AREA]],Hoja1!A:B,2,FALSE)</f>
        <v>02. Planeamiento urbanístico y vivienda</v>
      </c>
      <c r="U106" s="44" t="str">
        <f>MID(Tabla1[[#This Row],[Aplicación]],9,4)</f>
        <v>9332</v>
      </c>
      <c r="V106" s="44" t="str">
        <f>VLOOKUP(Tabla1[[#This Row],[PROGRAMA]],Hoja1!A:B,2,FALSE)</f>
        <v>9332. Mantenimiento de edificios e instalaciones municipales</v>
      </c>
      <c r="W106" s="44" t="str">
        <f>MID(Tabla1[[#This Row],[Aplicación]],14,2)</f>
        <v>21</v>
      </c>
      <c r="X106" s="44" t="str">
        <f>MID(Tabla1[[#This Row],[Aplicación]],14,6)</f>
        <v>212</v>
      </c>
    </row>
    <row r="107" spans="1:24" x14ac:dyDescent="0.25">
      <c r="A107" s="33">
        <v>220200002599</v>
      </c>
      <c r="B107" s="34" t="s">
        <v>316</v>
      </c>
      <c r="C107" s="35">
        <v>43888</v>
      </c>
      <c r="D107" s="33">
        <v>22020000892</v>
      </c>
      <c r="E107" s="34" t="s">
        <v>1514</v>
      </c>
      <c r="F107" s="36">
        <v>9000</v>
      </c>
      <c r="G107" s="34" t="s">
        <v>133</v>
      </c>
      <c r="H107" s="34" t="s">
        <v>1515</v>
      </c>
      <c r="I107" s="33" t="s">
        <v>317</v>
      </c>
      <c r="J107" s="34" t="s">
        <v>211</v>
      </c>
      <c r="K107" s="34" t="s">
        <v>211</v>
      </c>
      <c r="L107" s="34" t="s">
        <v>15</v>
      </c>
      <c r="M107" s="34" t="s">
        <v>13</v>
      </c>
      <c r="N107" s="34" t="s">
        <v>14</v>
      </c>
      <c r="O107" s="37" t="s">
        <v>3127</v>
      </c>
      <c r="P107" s="37" t="s">
        <v>674</v>
      </c>
      <c r="Q107" s="44" t="str">
        <f>MID(Tabla1[[#This Row],[Aplicación]],14,1)</f>
        <v>2</v>
      </c>
      <c r="R107" s="44" t="s">
        <v>662</v>
      </c>
      <c r="S107" s="44" t="str">
        <f>MID(Tabla1[[#This Row],[Aplicación]],6,2)</f>
        <v>02</v>
      </c>
      <c r="T107" s="44" t="str">
        <f>VLOOKUP(Tabla1[[#This Row],[AREA]],Hoja1!A:B,2,FALSE)</f>
        <v>02. Planeamiento urbanístico y vivienda</v>
      </c>
      <c r="U107" s="44" t="str">
        <f>MID(Tabla1[[#This Row],[Aplicación]],9,4)</f>
        <v>1501</v>
      </c>
      <c r="V107" s="44" t="str">
        <f>VLOOKUP(Tabla1[[#This Row],[PROGRAMA]],Hoja1!A:B,2,FALSE)</f>
        <v>1501. Dirección del área de urbanismo</v>
      </c>
      <c r="W107" s="44" t="str">
        <f>MID(Tabla1[[#This Row],[Aplicación]],14,2)</f>
        <v>20</v>
      </c>
      <c r="X107" s="44" t="str">
        <f>MID(Tabla1[[#This Row],[Aplicación]],14,6)</f>
        <v>203</v>
      </c>
    </row>
    <row r="108" spans="1:24" x14ac:dyDescent="0.25">
      <c r="A108" s="33">
        <v>220199000792</v>
      </c>
      <c r="B108" s="34" t="s">
        <v>9</v>
      </c>
      <c r="C108" s="35">
        <v>43832</v>
      </c>
      <c r="D108" s="33">
        <v>22020000828</v>
      </c>
      <c r="E108" s="34" t="s">
        <v>1519</v>
      </c>
      <c r="F108" s="36">
        <v>1437.48</v>
      </c>
      <c r="G108" s="34" t="s">
        <v>119</v>
      </c>
      <c r="H108" s="34" t="s">
        <v>1520</v>
      </c>
      <c r="I108" s="33" t="s">
        <v>209</v>
      </c>
      <c r="J108" s="34" t="s">
        <v>211</v>
      </c>
      <c r="K108" s="34" t="s">
        <v>211</v>
      </c>
      <c r="L108" s="34" t="s">
        <v>12</v>
      </c>
      <c r="M108" s="34" t="s">
        <v>10</v>
      </c>
      <c r="N108" s="34" t="s">
        <v>11</v>
      </c>
      <c r="O108" s="37" t="s">
        <v>3146</v>
      </c>
      <c r="P108" s="37" t="s">
        <v>674</v>
      </c>
      <c r="Q108" s="44" t="str">
        <f>MID(Tabla1[[#This Row],[Aplicación]],14,1)</f>
        <v>2</v>
      </c>
      <c r="R108" s="44" t="s">
        <v>662</v>
      </c>
      <c r="S108" s="44" t="str">
        <f>MID(Tabla1[[#This Row],[Aplicación]],6,2)</f>
        <v>02</v>
      </c>
      <c r="T108" s="44" t="str">
        <f>VLOOKUP(Tabla1[[#This Row],[AREA]],Hoja1!A:B,2,FALSE)</f>
        <v>02. Planeamiento urbanístico y vivienda</v>
      </c>
      <c r="U108" s="44" t="str">
        <f>MID(Tabla1[[#This Row],[Aplicación]],9,4)</f>
        <v>9332</v>
      </c>
      <c r="V108" s="44" t="str">
        <f>VLOOKUP(Tabla1[[#This Row],[PROGRAMA]],Hoja1!A:B,2,FALSE)</f>
        <v>9332. Mantenimiento de edificios e instalaciones municipales</v>
      </c>
      <c r="W108" s="44" t="str">
        <f>MID(Tabla1[[#This Row],[Aplicación]],14,2)</f>
        <v>21</v>
      </c>
      <c r="X108" s="44" t="str">
        <f>MID(Tabla1[[#This Row],[Aplicación]],14,6)</f>
        <v>213</v>
      </c>
    </row>
    <row r="109" spans="1:24" x14ac:dyDescent="0.25">
      <c r="A109" s="33">
        <v>220199000793</v>
      </c>
      <c r="B109" s="34" t="s">
        <v>9</v>
      </c>
      <c r="C109" s="35">
        <v>43832</v>
      </c>
      <c r="D109" s="33">
        <v>22020000829</v>
      </c>
      <c r="E109" s="34" t="s">
        <v>1519</v>
      </c>
      <c r="F109" s="36">
        <v>1873.08</v>
      </c>
      <c r="G109" s="34" t="s">
        <v>103</v>
      </c>
      <c r="H109" s="34" t="s">
        <v>1532</v>
      </c>
      <c r="I109" s="33" t="s">
        <v>209</v>
      </c>
      <c r="J109" s="34" t="s">
        <v>211</v>
      </c>
      <c r="K109" s="34" t="s">
        <v>211</v>
      </c>
      <c r="L109" s="34" t="s">
        <v>12</v>
      </c>
      <c r="M109" s="34" t="s">
        <v>10</v>
      </c>
      <c r="N109" s="34" t="s">
        <v>11</v>
      </c>
      <c r="O109" s="37" t="s">
        <v>3146</v>
      </c>
      <c r="P109" s="37" t="s">
        <v>674</v>
      </c>
      <c r="Q109" s="44" t="str">
        <f>MID(Tabla1[[#This Row],[Aplicación]],14,1)</f>
        <v>2</v>
      </c>
      <c r="R109" s="44" t="s">
        <v>662</v>
      </c>
      <c r="S109" s="44" t="str">
        <f>MID(Tabla1[[#This Row],[Aplicación]],6,2)</f>
        <v>02</v>
      </c>
      <c r="T109" s="44" t="str">
        <f>VLOOKUP(Tabla1[[#This Row],[AREA]],Hoja1!A:B,2,FALSE)</f>
        <v>02. Planeamiento urbanístico y vivienda</v>
      </c>
      <c r="U109" s="44" t="str">
        <f>MID(Tabla1[[#This Row],[Aplicación]],9,4)</f>
        <v>9332</v>
      </c>
      <c r="V109" s="44" t="str">
        <f>VLOOKUP(Tabla1[[#This Row],[PROGRAMA]],Hoja1!A:B,2,FALSE)</f>
        <v>9332. Mantenimiento de edificios e instalaciones municipales</v>
      </c>
      <c r="W109" s="44" t="str">
        <f>MID(Tabla1[[#This Row],[Aplicación]],14,2)</f>
        <v>21</v>
      </c>
      <c r="X109" s="44" t="str">
        <f>MID(Tabla1[[#This Row],[Aplicación]],14,6)</f>
        <v>213</v>
      </c>
    </row>
    <row r="110" spans="1:24" x14ac:dyDescent="0.25">
      <c r="A110" s="33">
        <v>220199000794</v>
      </c>
      <c r="B110" s="34" t="s">
        <v>9</v>
      </c>
      <c r="C110" s="35">
        <v>43832</v>
      </c>
      <c r="D110" s="33">
        <v>22020000830</v>
      </c>
      <c r="E110" s="34" t="s">
        <v>1519</v>
      </c>
      <c r="F110" s="36">
        <v>2018.28</v>
      </c>
      <c r="G110" s="34" t="s">
        <v>103</v>
      </c>
      <c r="H110" s="34" t="s">
        <v>1535</v>
      </c>
      <c r="I110" s="33" t="s">
        <v>209</v>
      </c>
      <c r="J110" s="34" t="s">
        <v>211</v>
      </c>
      <c r="K110" s="34" t="s">
        <v>211</v>
      </c>
      <c r="L110" s="34" t="s">
        <v>12</v>
      </c>
      <c r="M110" s="34" t="s">
        <v>10</v>
      </c>
      <c r="N110" s="34" t="s">
        <v>11</v>
      </c>
      <c r="O110" s="37" t="s">
        <v>3146</v>
      </c>
      <c r="P110" s="37" t="s">
        <v>674</v>
      </c>
      <c r="Q110" s="44" t="str">
        <f>MID(Tabla1[[#This Row],[Aplicación]],14,1)</f>
        <v>2</v>
      </c>
      <c r="R110" s="44" t="s">
        <v>662</v>
      </c>
      <c r="S110" s="44" t="str">
        <f>MID(Tabla1[[#This Row],[Aplicación]],6,2)</f>
        <v>02</v>
      </c>
      <c r="T110" s="44" t="str">
        <f>VLOOKUP(Tabla1[[#This Row],[AREA]],Hoja1!A:B,2,FALSE)</f>
        <v>02. Planeamiento urbanístico y vivienda</v>
      </c>
      <c r="U110" s="44" t="str">
        <f>MID(Tabla1[[#This Row],[Aplicación]],9,4)</f>
        <v>9332</v>
      </c>
      <c r="V110" s="44" t="str">
        <f>VLOOKUP(Tabla1[[#This Row],[PROGRAMA]],Hoja1!A:B,2,FALSE)</f>
        <v>9332. Mantenimiento de edificios e instalaciones municipales</v>
      </c>
      <c r="W110" s="44" t="str">
        <f>MID(Tabla1[[#This Row],[Aplicación]],14,2)</f>
        <v>21</v>
      </c>
      <c r="X110" s="44" t="str">
        <f>MID(Tabla1[[#This Row],[Aplicación]],14,6)</f>
        <v>213</v>
      </c>
    </row>
    <row r="111" spans="1:24" x14ac:dyDescent="0.25">
      <c r="A111" s="33">
        <v>220200000133</v>
      </c>
      <c r="B111" s="34" t="s">
        <v>83</v>
      </c>
      <c r="C111" s="35">
        <v>43858</v>
      </c>
      <c r="D111" s="33">
        <v>22020001211</v>
      </c>
      <c r="E111" s="34" t="s">
        <v>1519</v>
      </c>
      <c r="F111" s="36">
        <v>156.09</v>
      </c>
      <c r="G111" s="34" t="s">
        <v>103</v>
      </c>
      <c r="H111" s="34" t="s">
        <v>1558</v>
      </c>
      <c r="I111" s="33" t="s">
        <v>358</v>
      </c>
      <c r="J111" s="34" t="s">
        <v>211</v>
      </c>
      <c r="K111" s="34" t="s">
        <v>211</v>
      </c>
      <c r="L111" s="34" t="s">
        <v>12</v>
      </c>
      <c r="M111" s="34" t="s">
        <v>10</v>
      </c>
      <c r="N111" s="34" t="s">
        <v>11</v>
      </c>
      <c r="O111" s="37" t="s">
        <v>3146</v>
      </c>
      <c r="P111" s="37" t="s">
        <v>674</v>
      </c>
      <c r="Q111" s="44" t="str">
        <f>MID(Tabla1[[#This Row],[Aplicación]],14,1)</f>
        <v>2</v>
      </c>
      <c r="R111" s="44" t="s">
        <v>662</v>
      </c>
      <c r="S111" s="44" t="str">
        <f>MID(Tabla1[[#This Row],[Aplicación]],6,2)</f>
        <v>02</v>
      </c>
      <c r="T111" s="44" t="str">
        <f>VLOOKUP(Tabla1[[#This Row],[AREA]],Hoja1!A:B,2,FALSE)</f>
        <v>02. Planeamiento urbanístico y vivienda</v>
      </c>
      <c r="U111" s="44" t="str">
        <f>MID(Tabla1[[#This Row],[Aplicación]],9,4)</f>
        <v>9332</v>
      </c>
      <c r="V111" s="44" t="str">
        <f>VLOOKUP(Tabla1[[#This Row],[PROGRAMA]],Hoja1!A:B,2,FALSE)</f>
        <v>9332. Mantenimiento de edificios e instalaciones municipales</v>
      </c>
      <c r="W111" s="44" t="str">
        <f>MID(Tabla1[[#This Row],[Aplicación]],14,2)</f>
        <v>21</v>
      </c>
      <c r="X111" s="44" t="str">
        <f>MID(Tabla1[[#This Row],[Aplicación]],14,6)</f>
        <v>213</v>
      </c>
    </row>
    <row r="112" spans="1:24" x14ac:dyDescent="0.25">
      <c r="A112" s="33">
        <v>220200000134</v>
      </c>
      <c r="B112" s="34" t="s">
        <v>83</v>
      </c>
      <c r="C112" s="35">
        <v>43858</v>
      </c>
      <c r="D112" s="33">
        <v>22020001243</v>
      </c>
      <c r="E112" s="34" t="s">
        <v>1519</v>
      </c>
      <c r="F112" s="36">
        <v>168.19</v>
      </c>
      <c r="G112" s="34" t="s">
        <v>103</v>
      </c>
      <c r="H112" s="34" t="s">
        <v>1559</v>
      </c>
      <c r="I112" s="33" t="s">
        <v>358</v>
      </c>
      <c r="J112" s="34" t="s">
        <v>211</v>
      </c>
      <c r="K112" s="34" t="s">
        <v>211</v>
      </c>
      <c r="L112" s="34" t="s">
        <v>12</v>
      </c>
      <c r="M112" s="34" t="s">
        <v>10</v>
      </c>
      <c r="N112" s="34" t="s">
        <v>11</v>
      </c>
      <c r="O112" s="37" t="s">
        <v>3146</v>
      </c>
      <c r="P112" s="37" t="s">
        <v>674</v>
      </c>
      <c r="Q112" s="44" t="str">
        <f>MID(Tabla1[[#This Row],[Aplicación]],14,1)</f>
        <v>2</v>
      </c>
      <c r="R112" s="44" t="s">
        <v>662</v>
      </c>
      <c r="S112" s="44" t="str">
        <f>MID(Tabla1[[#This Row],[Aplicación]],6,2)</f>
        <v>02</v>
      </c>
      <c r="T112" s="44" t="str">
        <f>VLOOKUP(Tabla1[[#This Row],[AREA]],Hoja1!A:B,2,FALSE)</f>
        <v>02. Planeamiento urbanístico y vivienda</v>
      </c>
      <c r="U112" s="44" t="str">
        <f>MID(Tabla1[[#This Row],[Aplicación]],9,4)</f>
        <v>9332</v>
      </c>
      <c r="V112" s="44" t="str">
        <f>VLOOKUP(Tabla1[[#This Row],[PROGRAMA]],Hoja1!A:B,2,FALSE)</f>
        <v>9332. Mantenimiento de edificios e instalaciones municipales</v>
      </c>
      <c r="W112" s="44" t="str">
        <f>MID(Tabla1[[#This Row],[Aplicación]],14,2)</f>
        <v>21</v>
      </c>
      <c r="X112" s="44" t="str">
        <f>MID(Tabla1[[#This Row],[Aplicación]],14,6)</f>
        <v>213</v>
      </c>
    </row>
    <row r="113" spans="1:24" x14ac:dyDescent="0.25">
      <c r="A113" s="33">
        <v>220199000458</v>
      </c>
      <c r="B113" s="34" t="s">
        <v>9</v>
      </c>
      <c r="C113" s="35">
        <v>43832</v>
      </c>
      <c r="D113" s="33">
        <v>22020000787</v>
      </c>
      <c r="E113" s="34" t="s">
        <v>1596</v>
      </c>
      <c r="F113" s="36">
        <v>10471.17</v>
      </c>
      <c r="G113" s="34" t="s">
        <v>219</v>
      </c>
      <c r="H113" s="34" t="s">
        <v>1597</v>
      </c>
      <c r="I113" s="33" t="s">
        <v>209</v>
      </c>
      <c r="J113" s="34" t="s">
        <v>211</v>
      </c>
      <c r="K113" s="34" t="s">
        <v>211</v>
      </c>
      <c r="L113" s="34" t="s">
        <v>15</v>
      </c>
      <c r="M113" s="34" t="s">
        <v>13</v>
      </c>
      <c r="N113" s="34" t="s">
        <v>14</v>
      </c>
      <c r="O113" s="37" t="s">
        <v>3127</v>
      </c>
      <c r="P113" s="37" t="s">
        <v>674</v>
      </c>
      <c r="Q113" s="44" t="str">
        <f>MID(Tabla1[[#This Row],[Aplicación]],14,1)</f>
        <v>2</v>
      </c>
      <c r="R113" s="44" t="s">
        <v>662</v>
      </c>
      <c r="S113" s="44" t="str">
        <f>MID(Tabla1[[#This Row],[Aplicación]],6,2)</f>
        <v>02</v>
      </c>
      <c r="T113" s="44" t="str">
        <f>VLOOKUP(Tabla1[[#This Row],[AREA]],Hoja1!A:B,2,FALSE)</f>
        <v>02. Planeamiento urbanístico y vivienda</v>
      </c>
      <c r="U113" s="44" t="str">
        <f>MID(Tabla1[[#This Row],[Aplicación]],9,4)</f>
        <v>1501</v>
      </c>
      <c r="V113" s="44" t="str">
        <f>VLOOKUP(Tabla1[[#This Row],[PROGRAMA]],Hoja1!A:B,2,FALSE)</f>
        <v>1501. Dirección del área de urbanismo</v>
      </c>
      <c r="W113" s="44" t="str">
        <f>MID(Tabla1[[#This Row],[Aplicación]],14,2)</f>
        <v>22</v>
      </c>
      <c r="X113" s="44" t="str">
        <f>MID(Tabla1[[#This Row],[Aplicación]],14,6)</f>
        <v>22104</v>
      </c>
    </row>
    <row r="114" spans="1:24" x14ac:dyDescent="0.25">
      <c r="A114" s="33">
        <v>220199000292</v>
      </c>
      <c r="B114" s="34" t="s">
        <v>9</v>
      </c>
      <c r="C114" s="35">
        <v>43832</v>
      </c>
      <c r="D114" s="33">
        <v>22020000763</v>
      </c>
      <c r="E114" s="34" t="s">
        <v>1067</v>
      </c>
      <c r="F114" s="36">
        <v>8814.24</v>
      </c>
      <c r="G114" s="34" t="s">
        <v>282</v>
      </c>
      <c r="H114" s="34" t="s">
        <v>1638</v>
      </c>
      <c r="I114" s="33" t="s">
        <v>209</v>
      </c>
      <c r="J114" s="34" t="s">
        <v>211</v>
      </c>
      <c r="K114" s="34" t="s">
        <v>211</v>
      </c>
      <c r="L114" s="34" t="s">
        <v>12</v>
      </c>
      <c r="M114" s="34" t="s">
        <v>13</v>
      </c>
      <c r="N114" s="34" t="s">
        <v>14</v>
      </c>
      <c r="O114" s="37" t="s">
        <v>3127</v>
      </c>
      <c r="P114" s="37" t="s">
        <v>674</v>
      </c>
      <c r="Q114" s="44" t="str">
        <f>MID(Tabla1[[#This Row],[Aplicación]],14,1)</f>
        <v>2</v>
      </c>
      <c r="R114" s="44" t="s">
        <v>662</v>
      </c>
      <c r="S114" s="44" t="str">
        <f>MID(Tabla1[[#This Row],[Aplicación]],6,2)</f>
        <v>02</v>
      </c>
      <c r="T114" s="44" t="str">
        <f>VLOOKUP(Tabla1[[#This Row],[AREA]],Hoja1!A:B,2,FALSE)</f>
        <v>02. Planeamiento urbanístico y vivienda</v>
      </c>
      <c r="U114" s="44" t="str">
        <f>MID(Tabla1[[#This Row],[Aplicación]],9,4)</f>
        <v>9332</v>
      </c>
      <c r="V114" s="44" t="str">
        <f>VLOOKUP(Tabla1[[#This Row],[PROGRAMA]],Hoja1!A:B,2,FALSE)</f>
        <v>9332. Mantenimiento de edificios e instalaciones municipales</v>
      </c>
      <c r="W114" s="44" t="str">
        <f>MID(Tabla1[[#This Row],[Aplicación]],14,2)</f>
        <v>22</v>
      </c>
      <c r="X114" s="44" t="str">
        <f>MID(Tabla1[[#This Row],[Aplicación]],14,6)</f>
        <v>22700</v>
      </c>
    </row>
    <row r="115" spans="1:24" x14ac:dyDescent="0.25">
      <c r="A115" s="33">
        <v>220199000460</v>
      </c>
      <c r="B115" s="34" t="s">
        <v>9</v>
      </c>
      <c r="C115" s="35">
        <v>43832</v>
      </c>
      <c r="D115" s="33">
        <v>22020000788</v>
      </c>
      <c r="E115" s="34" t="s">
        <v>1596</v>
      </c>
      <c r="F115" s="36">
        <v>17358.36</v>
      </c>
      <c r="G115" s="34" t="s">
        <v>109</v>
      </c>
      <c r="H115" s="34" t="s">
        <v>1659</v>
      </c>
      <c r="I115" s="33" t="s">
        <v>209</v>
      </c>
      <c r="J115" s="34" t="s">
        <v>211</v>
      </c>
      <c r="K115" s="34" t="s">
        <v>211</v>
      </c>
      <c r="L115" s="34" t="s">
        <v>15</v>
      </c>
      <c r="M115" s="34" t="s">
        <v>13</v>
      </c>
      <c r="N115" s="34" t="s">
        <v>14</v>
      </c>
      <c r="O115" s="37" t="s">
        <v>3127</v>
      </c>
      <c r="P115" s="37" t="s">
        <v>674</v>
      </c>
      <c r="Q115" s="44" t="str">
        <f>MID(Tabla1[[#This Row],[Aplicación]],14,1)</f>
        <v>2</v>
      </c>
      <c r="R115" s="44" t="s">
        <v>662</v>
      </c>
      <c r="S115" s="44" t="str">
        <f>MID(Tabla1[[#This Row],[Aplicación]],6,2)</f>
        <v>02</v>
      </c>
      <c r="T115" s="44" t="str">
        <f>VLOOKUP(Tabla1[[#This Row],[AREA]],Hoja1!A:B,2,FALSE)</f>
        <v>02. Planeamiento urbanístico y vivienda</v>
      </c>
      <c r="U115" s="44" t="str">
        <f>MID(Tabla1[[#This Row],[Aplicación]],9,4)</f>
        <v>1501</v>
      </c>
      <c r="V115" s="44" t="str">
        <f>VLOOKUP(Tabla1[[#This Row],[PROGRAMA]],Hoja1!A:B,2,FALSE)</f>
        <v>1501. Dirección del área de urbanismo</v>
      </c>
      <c r="W115" s="44" t="str">
        <f>MID(Tabla1[[#This Row],[Aplicación]],14,2)</f>
        <v>22</v>
      </c>
      <c r="X115" s="44" t="str">
        <f>MID(Tabla1[[#This Row],[Aplicación]],14,6)</f>
        <v>22104</v>
      </c>
    </row>
    <row r="116" spans="1:24" x14ac:dyDescent="0.25">
      <c r="A116" s="33">
        <v>220199000459</v>
      </c>
      <c r="B116" s="34" t="s">
        <v>9</v>
      </c>
      <c r="C116" s="35">
        <v>43832</v>
      </c>
      <c r="D116" s="33">
        <v>22020000824</v>
      </c>
      <c r="E116" s="34" t="s">
        <v>1596</v>
      </c>
      <c r="F116" s="36">
        <v>8509.93</v>
      </c>
      <c r="G116" s="34" t="s">
        <v>110</v>
      </c>
      <c r="H116" s="34" t="s">
        <v>1673</v>
      </c>
      <c r="I116" s="33" t="s">
        <v>209</v>
      </c>
      <c r="J116" s="34" t="s">
        <v>211</v>
      </c>
      <c r="K116" s="34" t="s">
        <v>211</v>
      </c>
      <c r="L116" s="34" t="s">
        <v>15</v>
      </c>
      <c r="M116" s="34" t="s">
        <v>13</v>
      </c>
      <c r="N116" s="34" t="s">
        <v>14</v>
      </c>
      <c r="O116" s="37" t="s">
        <v>3127</v>
      </c>
      <c r="P116" s="37" t="s">
        <v>674</v>
      </c>
      <c r="Q116" s="44" t="str">
        <f>MID(Tabla1[[#This Row],[Aplicación]],14,1)</f>
        <v>2</v>
      </c>
      <c r="R116" s="44" t="s">
        <v>662</v>
      </c>
      <c r="S116" s="44" t="str">
        <f>MID(Tabla1[[#This Row],[Aplicación]],6,2)</f>
        <v>02</v>
      </c>
      <c r="T116" s="44" t="str">
        <f>VLOOKUP(Tabla1[[#This Row],[AREA]],Hoja1!A:B,2,FALSE)</f>
        <v>02. Planeamiento urbanístico y vivienda</v>
      </c>
      <c r="U116" s="44" t="str">
        <f>MID(Tabla1[[#This Row],[Aplicación]],9,4)</f>
        <v>1501</v>
      </c>
      <c r="V116" s="44" t="str">
        <f>VLOOKUP(Tabla1[[#This Row],[PROGRAMA]],Hoja1!A:B,2,FALSE)</f>
        <v>1501. Dirección del área de urbanismo</v>
      </c>
      <c r="W116" s="44" t="str">
        <f>MID(Tabla1[[#This Row],[Aplicación]],14,2)</f>
        <v>22</v>
      </c>
      <c r="X116" s="44" t="str">
        <f>MID(Tabla1[[#This Row],[Aplicación]],14,6)</f>
        <v>22104</v>
      </c>
    </row>
    <row r="117" spans="1:24" x14ac:dyDescent="0.25">
      <c r="A117" s="33">
        <v>220200002184</v>
      </c>
      <c r="B117" s="34" t="s">
        <v>9</v>
      </c>
      <c r="C117" s="35">
        <v>43881</v>
      </c>
      <c r="D117" s="33">
        <v>22020000807</v>
      </c>
      <c r="E117" s="34" t="s">
        <v>1491</v>
      </c>
      <c r="F117" s="36">
        <v>614.20000000000005</v>
      </c>
      <c r="G117" s="34" t="s">
        <v>182</v>
      </c>
      <c r="H117" s="34" t="s">
        <v>1717</v>
      </c>
      <c r="I117" s="33" t="s">
        <v>334</v>
      </c>
      <c r="J117" s="34" t="s">
        <v>211</v>
      </c>
      <c r="K117" s="34" t="s">
        <v>211</v>
      </c>
      <c r="L117" s="34" t="s">
        <v>15</v>
      </c>
      <c r="M117" s="34" t="s">
        <v>13</v>
      </c>
      <c r="N117" s="34" t="s">
        <v>14</v>
      </c>
      <c r="O117" s="37" t="s">
        <v>3145</v>
      </c>
      <c r="P117" s="37" t="s">
        <v>674</v>
      </c>
      <c r="Q117" s="44" t="str">
        <f>MID(Tabla1[[#This Row],[Aplicación]],14,1)</f>
        <v>2</v>
      </c>
      <c r="R117" s="44" t="s">
        <v>662</v>
      </c>
      <c r="S117" s="44" t="str">
        <f>MID(Tabla1[[#This Row],[Aplicación]],6,2)</f>
        <v>02</v>
      </c>
      <c r="T117" s="44" t="str">
        <f>VLOOKUP(Tabla1[[#This Row],[AREA]],Hoja1!A:B,2,FALSE)</f>
        <v>02. Planeamiento urbanístico y vivienda</v>
      </c>
      <c r="U117" s="44" t="str">
        <f>MID(Tabla1[[#This Row],[Aplicación]],9,4)</f>
        <v>9332</v>
      </c>
      <c r="V117" s="44" t="str">
        <f>VLOOKUP(Tabla1[[#This Row],[PROGRAMA]],Hoja1!A:B,2,FALSE)</f>
        <v>9332. Mantenimiento de edificios e instalaciones municipales</v>
      </c>
      <c r="W117" s="44" t="str">
        <f>MID(Tabla1[[#This Row],[Aplicación]],14,2)</f>
        <v>21</v>
      </c>
      <c r="X117" s="44" t="str">
        <f>MID(Tabla1[[#This Row],[Aplicación]],14,6)</f>
        <v>212</v>
      </c>
    </row>
    <row r="118" spans="1:24" x14ac:dyDescent="0.25">
      <c r="A118" s="33">
        <v>220199000884</v>
      </c>
      <c r="B118" s="34" t="s">
        <v>9</v>
      </c>
      <c r="C118" s="35">
        <v>43832</v>
      </c>
      <c r="D118" s="33">
        <v>22020000919</v>
      </c>
      <c r="E118" s="34" t="s">
        <v>1726</v>
      </c>
      <c r="F118" s="36">
        <v>7441.35</v>
      </c>
      <c r="G118" s="34" t="s">
        <v>243</v>
      </c>
      <c r="H118" s="34" t="s">
        <v>1727</v>
      </c>
      <c r="I118" s="33" t="s">
        <v>209</v>
      </c>
      <c r="J118" s="34" t="s">
        <v>1173</v>
      </c>
      <c r="K118" s="34" t="s">
        <v>244</v>
      </c>
      <c r="L118" s="34" t="s">
        <v>15</v>
      </c>
      <c r="M118" s="34" t="s">
        <v>13</v>
      </c>
      <c r="N118" s="34" t="s">
        <v>16</v>
      </c>
      <c r="O118" s="37" t="s">
        <v>3127</v>
      </c>
      <c r="P118" s="37" t="s">
        <v>674</v>
      </c>
      <c r="Q118" s="44" t="str">
        <f>MID(Tabla1[[#This Row],[Aplicación]],14,1)</f>
        <v>2</v>
      </c>
      <c r="R118" s="44" t="s">
        <v>662</v>
      </c>
      <c r="S118" s="44" t="str">
        <f>MID(Tabla1[[#This Row],[Aplicación]],6,2)</f>
        <v>02</v>
      </c>
      <c r="T118" s="44" t="str">
        <f>VLOOKUP(Tabla1[[#This Row],[AREA]],Hoja1!A:B,2,FALSE)</f>
        <v>02. Planeamiento urbanístico y vivienda</v>
      </c>
      <c r="U118" s="44" t="str">
        <f>MID(Tabla1[[#This Row],[Aplicación]],9,4)</f>
        <v>9332</v>
      </c>
      <c r="V118" s="44" t="str">
        <f>VLOOKUP(Tabla1[[#This Row],[PROGRAMA]],Hoja1!A:B,2,FALSE)</f>
        <v>9332. Mantenimiento de edificios e instalaciones municipales</v>
      </c>
      <c r="W118" s="44" t="str">
        <f>MID(Tabla1[[#This Row],[Aplicación]],14,2)</f>
        <v>20</v>
      </c>
      <c r="X118" s="44" t="str">
        <f>MID(Tabla1[[#This Row],[Aplicación]],14,6)</f>
        <v>204</v>
      </c>
    </row>
    <row r="119" spans="1:24" x14ac:dyDescent="0.25">
      <c r="A119" s="33">
        <v>220200003808</v>
      </c>
      <c r="B119" s="34" t="s">
        <v>9</v>
      </c>
      <c r="C119" s="35">
        <v>43894</v>
      </c>
      <c r="D119" s="33">
        <v>22020000914</v>
      </c>
      <c r="E119" s="34" t="s">
        <v>1769</v>
      </c>
      <c r="F119" s="36">
        <v>1694</v>
      </c>
      <c r="G119" s="34" t="s">
        <v>365</v>
      </c>
      <c r="H119" s="34" t="s">
        <v>1770</v>
      </c>
      <c r="I119" s="33" t="s">
        <v>334</v>
      </c>
      <c r="J119" s="34" t="s">
        <v>211</v>
      </c>
      <c r="K119" s="34" t="s">
        <v>211</v>
      </c>
      <c r="L119" s="34" t="s">
        <v>12</v>
      </c>
      <c r="M119" s="34" t="s">
        <v>13</v>
      </c>
      <c r="N119" s="34" t="s">
        <v>14</v>
      </c>
      <c r="O119" s="37" t="s">
        <v>3145</v>
      </c>
      <c r="P119" s="37" t="s">
        <v>674</v>
      </c>
      <c r="Q119" s="44" t="str">
        <f>MID(Tabla1[[#This Row],[Aplicación]],14,1)</f>
        <v>2</v>
      </c>
      <c r="R119" s="44" t="s">
        <v>662</v>
      </c>
      <c r="S119" s="44" t="str">
        <f>MID(Tabla1[[#This Row],[Aplicación]],6,2)</f>
        <v>02</v>
      </c>
      <c r="T119" s="44" t="str">
        <f>VLOOKUP(Tabla1[[#This Row],[AREA]],Hoja1!A:B,2,FALSE)</f>
        <v>02. Planeamiento urbanístico y vivienda</v>
      </c>
      <c r="U119" s="44" t="str">
        <f>MID(Tabla1[[#This Row],[Aplicación]],9,4)</f>
        <v>9332</v>
      </c>
      <c r="V119" s="44" t="str">
        <f>VLOOKUP(Tabla1[[#This Row],[PROGRAMA]],Hoja1!A:B,2,FALSE)</f>
        <v>9332. Mantenimiento de edificios e instalaciones municipales</v>
      </c>
      <c r="W119" s="44" t="str">
        <f>MID(Tabla1[[#This Row],[Aplicación]],14,2)</f>
        <v>21</v>
      </c>
      <c r="X119" s="44" t="str">
        <f>MID(Tabla1[[#This Row],[Aplicación]],14,6)</f>
        <v>214</v>
      </c>
    </row>
    <row r="120" spans="1:24" x14ac:dyDescent="0.25">
      <c r="A120" s="33">
        <v>220200003797</v>
      </c>
      <c r="B120" s="34" t="s">
        <v>9</v>
      </c>
      <c r="C120" s="35">
        <v>43894</v>
      </c>
      <c r="D120" s="33">
        <v>22020002243</v>
      </c>
      <c r="E120" s="34" t="s">
        <v>1491</v>
      </c>
      <c r="F120" s="36">
        <v>605</v>
      </c>
      <c r="G120" s="34" t="s">
        <v>361</v>
      </c>
      <c r="H120" s="34" t="s">
        <v>1813</v>
      </c>
      <c r="I120" s="33" t="s">
        <v>334</v>
      </c>
      <c r="J120" s="34" t="s">
        <v>211</v>
      </c>
      <c r="K120" s="34" t="s">
        <v>211</v>
      </c>
      <c r="L120" s="34" t="s">
        <v>15</v>
      </c>
      <c r="M120" s="34" t="s">
        <v>13</v>
      </c>
      <c r="N120" s="34" t="s">
        <v>14</v>
      </c>
      <c r="O120" s="37" t="s">
        <v>3145</v>
      </c>
      <c r="P120" s="37" t="s">
        <v>674</v>
      </c>
      <c r="Q120" s="44" t="str">
        <f>MID(Tabla1[[#This Row],[Aplicación]],14,1)</f>
        <v>2</v>
      </c>
      <c r="R120" s="44" t="s">
        <v>662</v>
      </c>
      <c r="S120" s="44" t="str">
        <f>MID(Tabla1[[#This Row],[Aplicación]],6,2)</f>
        <v>02</v>
      </c>
      <c r="T120" s="44" t="str">
        <f>VLOOKUP(Tabla1[[#This Row],[AREA]],Hoja1!A:B,2,FALSE)</f>
        <v>02. Planeamiento urbanístico y vivienda</v>
      </c>
      <c r="U120" s="44" t="str">
        <f>MID(Tabla1[[#This Row],[Aplicación]],9,4)</f>
        <v>9332</v>
      </c>
      <c r="V120" s="44" t="str">
        <f>VLOOKUP(Tabla1[[#This Row],[PROGRAMA]],Hoja1!A:B,2,FALSE)</f>
        <v>9332. Mantenimiento de edificios e instalaciones municipales</v>
      </c>
      <c r="W120" s="44" t="str">
        <f>MID(Tabla1[[#This Row],[Aplicación]],14,2)</f>
        <v>21</v>
      </c>
      <c r="X120" s="44" t="str">
        <f>MID(Tabla1[[#This Row],[Aplicación]],14,6)</f>
        <v>212</v>
      </c>
    </row>
    <row r="121" spans="1:24" x14ac:dyDescent="0.25">
      <c r="A121" s="33">
        <v>220200002257</v>
      </c>
      <c r="B121" s="34" t="s">
        <v>9</v>
      </c>
      <c r="C121" s="35">
        <v>43885</v>
      </c>
      <c r="D121" s="33">
        <v>22020002082</v>
      </c>
      <c r="E121" s="34" t="s">
        <v>1514</v>
      </c>
      <c r="F121" s="36">
        <v>2126.59</v>
      </c>
      <c r="G121" s="34" t="s">
        <v>144</v>
      </c>
      <c r="H121" s="34" t="s">
        <v>1867</v>
      </c>
      <c r="I121" s="33" t="s">
        <v>209</v>
      </c>
      <c r="J121" s="34" t="s">
        <v>802</v>
      </c>
      <c r="K121" s="34" t="s">
        <v>210</v>
      </c>
      <c r="L121" s="34" t="s">
        <v>15</v>
      </c>
      <c r="M121" s="34" t="s">
        <v>13</v>
      </c>
      <c r="N121" s="34" t="s">
        <v>14</v>
      </c>
      <c r="O121" s="37" t="s">
        <v>3127</v>
      </c>
      <c r="P121" s="37" t="s">
        <v>674</v>
      </c>
      <c r="Q121" s="44" t="str">
        <f>MID(Tabla1[[#This Row],[Aplicación]],14,1)</f>
        <v>2</v>
      </c>
      <c r="R121" s="44" t="s">
        <v>662</v>
      </c>
      <c r="S121" s="44" t="str">
        <f>MID(Tabla1[[#This Row],[Aplicación]],6,2)</f>
        <v>02</v>
      </c>
      <c r="T121" s="44" t="str">
        <f>VLOOKUP(Tabla1[[#This Row],[AREA]],Hoja1!A:B,2,FALSE)</f>
        <v>02. Planeamiento urbanístico y vivienda</v>
      </c>
      <c r="U121" s="44" t="str">
        <f>MID(Tabla1[[#This Row],[Aplicación]],9,4)</f>
        <v>1501</v>
      </c>
      <c r="V121" s="44" t="str">
        <f>VLOOKUP(Tabla1[[#This Row],[PROGRAMA]],Hoja1!A:B,2,FALSE)</f>
        <v>1501. Dirección del área de urbanismo</v>
      </c>
      <c r="W121" s="44" t="str">
        <f>MID(Tabla1[[#This Row],[Aplicación]],14,2)</f>
        <v>20</v>
      </c>
      <c r="X121" s="44" t="str">
        <f>MID(Tabla1[[#This Row],[Aplicación]],14,6)</f>
        <v>203</v>
      </c>
    </row>
    <row r="122" spans="1:24" x14ac:dyDescent="0.25">
      <c r="A122" s="33">
        <v>220199000293</v>
      </c>
      <c r="B122" s="34" t="s">
        <v>9</v>
      </c>
      <c r="C122" s="35">
        <v>43832</v>
      </c>
      <c r="D122" s="33">
        <v>22020000764</v>
      </c>
      <c r="E122" s="34" t="s">
        <v>1067</v>
      </c>
      <c r="F122" s="36">
        <v>4056.84</v>
      </c>
      <c r="G122" s="34" t="s">
        <v>282</v>
      </c>
      <c r="H122" s="34" t="s">
        <v>1886</v>
      </c>
      <c r="I122" s="33" t="s">
        <v>209</v>
      </c>
      <c r="J122" s="34" t="s">
        <v>211</v>
      </c>
      <c r="K122" s="34" t="s">
        <v>211</v>
      </c>
      <c r="L122" s="34" t="s">
        <v>12</v>
      </c>
      <c r="M122" s="34" t="s">
        <v>13</v>
      </c>
      <c r="N122" s="34" t="s">
        <v>14</v>
      </c>
      <c r="O122" s="37" t="s">
        <v>3127</v>
      </c>
      <c r="P122" s="37" t="s">
        <v>674</v>
      </c>
      <c r="Q122" s="44" t="str">
        <f>MID(Tabla1[[#This Row],[Aplicación]],14,1)</f>
        <v>2</v>
      </c>
      <c r="R122" s="44" t="s">
        <v>662</v>
      </c>
      <c r="S122" s="44" t="str">
        <f>MID(Tabla1[[#This Row],[Aplicación]],6,2)</f>
        <v>02</v>
      </c>
      <c r="T122" s="44" t="str">
        <f>VLOOKUP(Tabla1[[#This Row],[AREA]],Hoja1!A:B,2,FALSE)</f>
        <v>02. Planeamiento urbanístico y vivienda</v>
      </c>
      <c r="U122" s="44" t="str">
        <f>MID(Tabla1[[#This Row],[Aplicación]],9,4)</f>
        <v>9332</v>
      </c>
      <c r="V122" s="44" t="str">
        <f>VLOOKUP(Tabla1[[#This Row],[PROGRAMA]],Hoja1!A:B,2,FALSE)</f>
        <v>9332. Mantenimiento de edificios e instalaciones municipales</v>
      </c>
      <c r="W122" s="44" t="str">
        <f>MID(Tabla1[[#This Row],[Aplicación]],14,2)</f>
        <v>22</v>
      </c>
      <c r="X122" s="44" t="str">
        <f>MID(Tabla1[[#This Row],[Aplicación]],14,6)</f>
        <v>22700</v>
      </c>
    </row>
    <row r="123" spans="1:24" x14ac:dyDescent="0.25">
      <c r="A123" s="33">
        <v>220200001620</v>
      </c>
      <c r="B123" s="34" t="s">
        <v>9</v>
      </c>
      <c r="C123" s="35">
        <v>43875</v>
      </c>
      <c r="D123" s="33">
        <v>22020001844</v>
      </c>
      <c r="E123" s="34" t="s">
        <v>1275</v>
      </c>
      <c r="F123" s="36">
        <v>2238.5</v>
      </c>
      <c r="G123" s="34" t="s">
        <v>1926</v>
      </c>
      <c r="H123" s="34" t="s">
        <v>1927</v>
      </c>
      <c r="I123" s="33" t="s">
        <v>209</v>
      </c>
      <c r="J123" s="34" t="s">
        <v>211</v>
      </c>
      <c r="K123" s="34" t="s">
        <v>211</v>
      </c>
      <c r="L123" s="34" t="s">
        <v>12</v>
      </c>
      <c r="M123" s="34" t="s">
        <v>10</v>
      </c>
      <c r="N123" s="34" t="s">
        <v>11</v>
      </c>
      <c r="O123" s="37" t="s">
        <v>3146</v>
      </c>
      <c r="P123" s="37" t="s">
        <v>674</v>
      </c>
      <c r="Q123" s="44" t="str">
        <f>MID(Tabla1[[#This Row],[Aplicación]],14,1)</f>
        <v>2</v>
      </c>
      <c r="R123" s="44" t="s">
        <v>662</v>
      </c>
      <c r="S123" s="44" t="str">
        <f>MID(Tabla1[[#This Row],[Aplicación]],6,2)</f>
        <v>02</v>
      </c>
      <c r="T123" s="44" t="str">
        <f>VLOOKUP(Tabla1[[#This Row],[AREA]],Hoja1!A:B,2,FALSE)</f>
        <v>02. Planeamiento urbanístico y vivienda</v>
      </c>
      <c r="U123" s="44" t="str">
        <f>MID(Tabla1[[#This Row],[Aplicación]],9,4)</f>
        <v>1511</v>
      </c>
      <c r="V123" s="44" t="str">
        <f>VLOOKUP(Tabla1[[#This Row],[PROGRAMA]],Hoja1!A:B,2,FALSE)</f>
        <v>1511. Planficación y gestión del urbanismo</v>
      </c>
      <c r="W123" s="44" t="str">
        <f>MID(Tabla1[[#This Row],[Aplicación]],14,2)</f>
        <v>22</v>
      </c>
      <c r="X123" s="44" t="str">
        <f>MID(Tabla1[[#This Row],[Aplicación]],14,6)</f>
        <v>22799</v>
      </c>
    </row>
    <row r="124" spans="1:24" x14ac:dyDescent="0.25">
      <c r="A124" s="33">
        <v>220200002147</v>
      </c>
      <c r="B124" s="34" t="s">
        <v>9</v>
      </c>
      <c r="C124" s="35">
        <v>43881</v>
      </c>
      <c r="D124" s="33">
        <v>22020002049</v>
      </c>
      <c r="E124" s="34" t="s">
        <v>1519</v>
      </c>
      <c r="F124" s="36">
        <v>7103.99</v>
      </c>
      <c r="G124" s="34" t="s">
        <v>118</v>
      </c>
      <c r="H124" s="34" t="s">
        <v>1974</v>
      </c>
      <c r="I124" s="33" t="s">
        <v>209</v>
      </c>
      <c r="J124" s="34" t="s">
        <v>211</v>
      </c>
      <c r="K124" s="34" t="s">
        <v>211</v>
      </c>
      <c r="L124" s="34" t="s">
        <v>12</v>
      </c>
      <c r="M124" s="34" t="s">
        <v>10</v>
      </c>
      <c r="N124" s="34" t="s">
        <v>11</v>
      </c>
      <c r="O124" s="37" t="s">
        <v>3146</v>
      </c>
      <c r="P124" s="37" t="s">
        <v>674</v>
      </c>
      <c r="Q124" s="44" t="str">
        <f>MID(Tabla1[[#This Row],[Aplicación]],14,1)</f>
        <v>2</v>
      </c>
      <c r="R124" s="44" t="s">
        <v>662</v>
      </c>
      <c r="S124" s="44" t="str">
        <f>MID(Tabla1[[#This Row],[Aplicación]],6,2)</f>
        <v>02</v>
      </c>
      <c r="T124" s="44" t="str">
        <f>VLOOKUP(Tabla1[[#This Row],[AREA]],Hoja1!A:B,2,FALSE)</f>
        <v>02. Planeamiento urbanístico y vivienda</v>
      </c>
      <c r="U124" s="44" t="str">
        <f>MID(Tabla1[[#This Row],[Aplicación]],9,4)</f>
        <v>9332</v>
      </c>
      <c r="V124" s="44" t="str">
        <f>VLOOKUP(Tabla1[[#This Row],[PROGRAMA]],Hoja1!A:B,2,FALSE)</f>
        <v>9332. Mantenimiento de edificios e instalaciones municipales</v>
      </c>
      <c r="W124" s="44" t="str">
        <f>MID(Tabla1[[#This Row],[Aplicación]],14,2)</f>
        <v>21</v>
      </c>
      <c r="X124" s="44" t="str">
        <f>MID(Tabla1[[#This Row],[Aplicación]],14,6)</f>
        <v>213</v>
      </c>
    </row>
    <row r="125" spans="1:24" x14ac:dyDescent="0.25">
      <c r="A125" s="33">
        <v>220200003804</v>
      </c>
      <c r="B125" s="34" t="s">
        <v>9</v>
      </c>
      <c r="C125" s="35">
        <v>43894</v>
      </c>
      <c r="D125" s="33">
        <v>22020000807</v>
      </c>
      <c r="E125" s="34" t="s">
        <v>1491</v>
      </c>
      <c r="F125" s="36">
        <v>5098.9399999999996</v>
      </c>
      <c r="G125" s="34" t="s">
        <v>388</v>
      </c>
      <c r="H125" s="34" t="s">
        <v>2010</v>
      </c>
      <c r="I125" s="33" t="s">
        <v>334</v>
      </c>
      <c r="J125" s="34" t="s">
        <v>211</v>
      </c>
      <c r="K125" s="34" t="s">
        <v>211</v>
      </c>
      <c r="L125" s="34" t="s">
        <v>15</v>
      </c>
      <c r="M125" s="34" t="s">
        <v>13</v>
      </c>
      <c r="N125" s="34" t="s">
        <v>14</v>
      </c>
      <c r="O125" s="37" t="s">
        <v>3145</v>
      </c>
      <c r="P125" s="37" t="s">
        <v>674</v>
      </c>
      <c r="Q125" s="44" t="str">
        <f>MID(Tabla1[[#This Row],[Aplicación]],14,1)</f>
        <v>2</v>
      </c>
      <c r="R125" s="44" t="s">
        <v>662</v>
      </c>
      <c r="S125" s="44" t="str">
        <f>MID(Tabla1[[#This Row],[Aplicación]],6,2)</f>
        <v>02</v>
      </c>
      <c r="T125" s="44" t="str">
        <f>VLOOKUP(Tabla1[[#This Row],[AREA]],Hoja1!A:B,2,FALSE)</f>
        <v>02. Planeamiento urbanístico y vivienda</v>
      </c>
      <c r="U125" s="44" t="str">
        <f>MID(Tabla1[[#This Row],[Aplicación]],9,4)</f>
        <v>9332</v>
      </c>
      <c r="V125" s="44" t="str">
        <f>VLOOKUP(Tabla1[[#This Row],[PROGRAMA]],Hoja1!A:B,2,FALSE)</f>
        <v>9332. Mantenimiento de edificios e instalaciones municipales</v>
      </c>
      <c r="W125" s="44" t="str">
        <f>MID(Tabla1[[#This Row],[Aplicación]],14,2)</f>
        <v>21</v>
      </c>
      <c r="X125" s="44" t="str">
        <f>MID(Tabla1[[#This Row],[Aplicación]],14,6)</f>
        <v>212</v>
      </c>
    </row>
    <row r="126" spans="1:24" x14ac:dyDescent="0.25">
      <c r="A126" s="33">
        <v>220200002229</v>
      </c>
      <c r="B126" s="34" t="s">
        <v>9</v>
      </c>
      <c r="C126" s="35">
        <v>43885</v>
      </c>
      <c r="D126" s="33">
        <v>22020002145</v>
      </c>
      <c r="E126" s="34" t="s">
        <v>1519</v>
      </c>
      <c r="F126" s="36">
        <v>486.94</v>
      </c>
      <c r="G126" s="34" t="s">
        <v>328</v>
      </c>
      <c r="H126" s="34" t="s">
        <v>2098</v>
      </c>
      <c r="I126" s="33" t="s">
        <v>209</v>
      </c>
      <c r="J126" s="34" t="s">
        <v>211</v>
      </c>
      <c r="K126" s="34" t="s">
        <v>211</v>
      </c>
      <c r="L126" s="34" t="s">
        <v>15</v>
      </c>
      <c r="M126" s="34" t="s">
        <v>10</v>
      </c>
      <c r="N126" s="34" t="s">
        <v>11</v>
      </c>
      <c r="O126" s="37" t="s">
        <v>3146</v>
      </c>
      <c r="P126" s="37" t="s">
        <v>674</v>
      </c>
      <c r="Q126" s="44" t="str">
        <f>MID(Tabla1[[#This Row],[Aplicación]],14,1)</f>
        <v>2</v>
      </c>
      <c r="R126" s="44" t="s">
        <v>662</v>
      </c>
      <c r="S126" s="44" t="str">
        <f>MID(Tabla1[[#This Row],[Aplicación]],6,2)</f>
        <v>02</v>
      </c>
      <c r="T126" s="44" t="str">
        <f>VLOOKUP(Tabla1[[#This Row],[AREA]],Hoja1!A:B,2,FALSE)</f>
        <v>02. Planeamiento urbanístico y vivienda</v>
      </c>
      <c r="U126" s="44" t="str">
        <f>MID(Tabla1[[#This Row],[Aplicación]],9,4)</f>
        <v>9332</v>
      </c>
      <c r="V126" s="44" t="str">
        <f>VLOOKUP(Tabla1[[#This Row],[PROGRAMA]],Hoja1!A:B,2,FALSE)</f>
        <v>9332. Mantenimiento de edificios e instalaciones municipales</v>
      </c>
      <c r="W126" s="44" t="str">
        <f>MID(Tabla1[[#This Row],[Aplicación]],14,2)</f>
        <v>21</v>
      </c>
      <c r="X126" s="44" t="str">
        <f>MID(Tabla1[[#This Row],[Aplicación]],14,6)</f>
        <v>213</v>
      </c>
    </row>
    <row r="127" spans="1:24" x14ac:dyDescent="0.25">
      <c r="A127" s="33">
        <v>220200002230</v>
      </c>
      <c r="B127" s="34" t="s">
        <v>9</v>
      </c>
      <c r="C127" s="35">
        <v>43885</v>
      </c>
      <c r="D127" s="33">
        <v>22020002151</v>
      </c>
      <c r="E127" s="34" t="s">
        <v>1115</v>
      </c>
      <c r="F127" s="36">
        <v>4815.8</v>
      </c>
      <c r="G127" s="34" t="s">
        <v>2099</v>
      </c>
      <c r="H127" s="34" t="s">
        <v>2100</v>
      </c>
      <c r="I127" s="33" t="s">
        <v>209</v>
      </c>
      <c r="J127" s="34" t="s">
        <v>2101</v>
      </c>
      <c r="K127" s="34" t="s">
        <v>210</v>
      </c>
      <c r="L127" s="34" t="s">
        <v>15</v>
      </c>
      <c r="M127" s="34" t="s">
        <v>10</v>
      </c>
      <c r="N127" s="34" t="s">
        <v>11</v>
      </c>
      <c r="O127" s="37" t="s">
        <v>3146</v>
      </c>
      <c r="P127" s="37" t="s">
        <v>674</v>
      </c>
      <c r="Q127" s="44" t="str">
        <f>MID(Tabla1[[#This Row],[Aplicación]],14,1)</f>
        <v>6</v>
      </c>
      <c r="R127" s="44" t="s">
        <v>663</v>
      </c>
      <c r="S127" s="44" t="str">
        <f>MID(Tabla1[[#This Row],[Aplicación]],6,2)</f>
        <v>02</v>
      </c>
      <c r="T127" s="44" t="str">
        <f>VLOOKUP(Tabla1[[#This Row],[AREA]],Hoja1!A:B,2,FALSE)</f>
        <v>02. Planeamiento urbanístico y vivienda</v>
      </c>
      <c r="U127" s="44" t="str">
        <f>MID(Tabla1[[#This Row],[Aplicación]],9,4)</f>
        <v>9332</v>
      </c>
      <c r="V127" s="44" t="str">
        <f>VLOOKUP(Tabla1[[#This Row],[PROGRAMA]],Hoja1!A:B,2,FALSE)</f>
        <v>9332. Mantenimiento de edificios e instalaciones municipales</v>
      </c>
      <c r="W127" s="44" t="str">
        <f>MID(Tabla1[[#This Row],[Aplicación]],14,2)</f>
        <v>63</v>
      </c>
      <c r="X127" s="44" t="str">
        <f>MID(Tabla1[[#This Row],[Aplicación]],14,6)</f>
        <v>632</v>
      </c>
    </row>
    <row r="128" spans="1:24" x14ac:dyDescent="0.25">
      <c r="A128" s="33">
        <v>220200003798</v>
      </c>
      <c r="B128" s="34" t="s">
        <v>9</v>
      </c>
      <c r="C128" s="35">
        <v>43894</v>
      </c>
      <c r="D128" s="33">
        <v>22020002243</v>
      </c>
      <c r="E128" s="34" t="s">
        <v>1491</v>
      </c>
      <c r="F128" s="36">
        <v>1403.6</v>
      </c>
      <c r="G128" s="34" t="s">
        <v>342</v>
      </c>
      <c r="H128" s="34" t="s">
        <v>2108</v>
      </c>
      <c r="I128" s="33" t="s">
        <v>334</v>
      </c>
      <c r="J128" s="34" t="s">
        <v>211</v>
      </c>
      <c r="K128" s="34" t="s">
        <v>211</v>
      </c>
      <c r="L128" s="34" t="s">
        <v>15</v>
      </c>
      <c r="M128" s="34" t="s">
        <v>13</v>
      </c>
      <c r="N128" s="34" t="s">
        <v>14</v>
      </c>
      <c r="O128" s="37" t="s">
        <v>3145</v>
      </c>
      <c r="P128" s="37" t="s">
        <v>674</v>
      </c>
      <c r="Q128" s="44" t="str">
        <f>MID(Tabla1[[#This Row],[Aplicación]],14,1)</f>
        <v>2</v>
      </c>
      <c r="R128" s="44" t="s">
        <v>662</v>
      </c>
      <c r="S128" s="44" t="str">
        <f>MID(Tabla1[[#This Row],[Aplicación]],6,2)</f>
        <v>02</v>
      </c>
      <c r="T128" s="44" t="str">
        <f>VLOOKUP(Tabla1[[#This Row],[AREA]],Hoja1!A:B,2,FALSE)</f>
        <v>02. Planeamiento urbanístico y vivienda</v>
      </c>
      <c r="U128" s="44" t="str">
        <f>MID(Tabla1[[#This Row],[Aplicación]],9,4)</f>
        <v>9332</v>
      </c>
      <c r="V128" s="44" t="str">
        <f>VLOOKUP(Tabla1[[#This Row],[PROGRAMA]],Hoja1!A:B,2,FALSE)</f>
        <v>9332. Mantenimiento de edificios e instalaciones municipales</v>
      </c>
      <c r="W128" s="44" t="str">
        <f>MID(Tabla1[[#This Row],[Aplicación]],14,2)</f>
        <v>21</v>
      </c>
      <c r="X128" s="44" t="str">
        <f>MID(Tabla1[[#This Row],[Aplicación]],14,6)</f>
        <v>212</v>
      </c>
    </row>
    <row r="129" spans="1:24" x14ac:dyDescent="0.25">
      <c r="A129" s="33">
        <v>220200003800</v>
      </c>
      <c r="B129" s="34" t="s">
        <v>9</v>
      </c>
      <c r="C129" s="35">
        <v>43894</v>
      </c>
      <c r="D129" s="33">
        <v>22020000807</v>
      </c>
      <c r="E129" s="34" t="s">
        <v>1491</v>
      </c>
      <c r="F129" s="36">
        <v>1210</v>
      </c>
      <c r="G129" s="34" t="s">
        <v>364</v>
      </c>
      <c r="H129" s="34" t="s">
        <v>2142</v>
      </c>
      <c r="I129" s="33" t="s">
        <v>334</v>
      </c>
      <c r="J129" s="34" t="s">
        <v>211</v>
      </c>
      <c r="K129" s="34" t="s">
        <v>211</v>
      </c>
      <c r="L129" s="34" t="s">
        <v>15</v>
      </c>
      <c r="M129" s="34" t="s">
        <v>13</v>
      </c>
      <c r="N129" s="34" t="s">
        <v>14</v>
      </c>
      <c r="O129" s="37" t="s">
        <v>3145</v>
      </c>
      <c r="P129" s="37" t="s">
        <v>674</v>
      </c>
      <c r="Q129" s="44" t="str">
        <f>MID(Tabla1[[#This Row],[Aplicación]],14,1)</f>
        <v>2</v>
      </c>
      <c r="R129" s="44" t="s">
        <v>662</v>
      </c>
      <c r="S129" s="44" t="str">
        <f>MID(Tabla1[[#This Row],[Aplicación]],6,2)</f>
        <v>02</v>
      </c>
      <c r="T129" s="44" t="str">
        <f>VLOOKUP(Tabla1[[#This Row],[AREA]],Hoja1!A:B,2,FALSE)</f>
        <v>02. Planeamiento urbanístico y vivienda</v>
      </c>
      <c r="U129" s="44" t="str">
        <f>MID(Tabla1[[#This Row],[Aplicación]],9,4)</f>
        <v>9332</v>
      </c>
      <c r="V129" s="44" t="str">
        <f>VLOOKUP(Tabla1[[#This Row],[PROGRAMA]],Hoja1!A:B,2,FALSE)</f>
        <v>9332. Mantenimiento de edificios e instalaciones municipales</v>
      </c>
      <c r="W129" s="44" t="str">
        <f>MID(Tabla1[[#This Row],[Aplicación]],14,2)</f>
        <v>21</v>
      </c>
      <c r="X129" s="44" t="str">
        <f>MID(Tabla1[[#This Row],[Aplicación]],14,6)</f>
        <v>212</v>
      </c>
    </row>
    <row r="130" spans="1:24" x14ac:dyDescent="0.25">
      <c r="A130" s="33">
        <v>220200002390</v>
      </c>
      <c r="B130" s="34" t="s">
        <v>9</v>
      </c>
      <c r="C130" s="35">
        <v>43886</v>
      </c>
      <c r="D130" s="33">
        <v>22020000865</v>
      </c>
      <c r="E130" s="34" t="s">
        <v>1519</v>
      </c>
      <c r="F130" s="36">
        <v>2592.12</v>
      </c>
      <c r="G130" s="34" t="s">
        <v>866</v>
      </c>
      <c r="H130" s="34" t="s">
        <v>2165</v>
      </c>
      <c r="I130" s="33" t="s">
        <v>209</v>
      </c>
      <c r="J130" s="34" t="s">
        <v>211</v>
      </c>
      <c r="K130" s="34" t="s">
        <v>211</v>
      </c>
      <c r="L130" s="34" t="s">
        <v>12</v>
      </c>
      <c r="M130" s="34" t="s">
        <v>10</v>
      </c>
      <c r="N130" s="34" t="s">
        <v>11</v>
      </c>
      <c r="O130" s="37" t="s">
        <v>3146</v>
      </c>
      <c r="P130" s="37" t="s">
        <v>674</v>
      </c>
      <c r="Q130" s="44" t="str">
        <f>MID(Tabla1[[#This Row],[Aplicación]],14,1)</f>
        <v>2</v>
      </c>
      <c r="R130" s="44" t="s">
        <v>662</v>
      </c>
      <c r="S130" s="44" t="str">
        <f>MID(Tabla1[[#This Row],[Aplicación]],6,2)</f>
        <v>02</v>
      </c>
      <c r="T130" s="44" t="str">
        <f>VLOOKUP(Tabla1[[#This Row],[AREA]],Hoja1!A:B,2,FALSE)</f>
        <v>02. Planeamiento urbanístico y vivienda</v>
      </c>
      <c r="U130" s="44" t="str">
        <f>MID(Tabla1[[#This Row],[Aplicación]],9,4)</f>
        <v>9332</v>
      </c>
      <c r="V130" s="44" t="str">
        <f>VLOOKUP(Tabla1[[#This Row],[PROGRAMA]],Hoja1!A:B,2,FALSE)</f>
        <v>9332. Mantenimiento de edificios e instalaciones municipales</v>
      </c>
      <c r="W130" s="44" t="str">
        <f>MID(Tabla1[[#This Row],[Aplicación]],14,2)</f>
        <v>21</v>
      </c>
      <c r="X130" s="44" t="str">
        <f>MID(Tabla1[[#This Row],[Aplicación]],14,6)</f>
        <v>213</v>
      </c>
    </row>
    <row r="131" spans="1:24" x14ac:dyDescent="0.25">
      <c r="A131" s="33">
        <v>220200002391</v>
      </c>
      <c r="B131" s="34" t="s">
        <v>9</v>
      </c>
      <c r="C131" s="35">
        <v>43886</v>
      </c>
      <c r="D131" s="33">
        <v>22020000869</v>
      </c>
      <c r="E131" s="34" t="s">
        <v>1519</v>
      </c>
      <c r="F131" s="36">
        <v>4084.14</v>
      </c>
      <c r="G131" s="34" t="s">
        <v>866</v>
      </c>
      <c r="H131" s="34" t="s">
        <v>2166</v>
      </c>
      <c r="I131" s="33" t="s">
        <v>209</v>
      </c>
      <c r="J131" s="34" t="s">
        <v>211</v>
      </c>
      <c r="K131" s="34" t="s">
        <v>211</v>
      </c>
      <c r="L131" s="34" t="s">
        <v>12</v>
      </c>
      <c r="M131" s="34" t="s">
        <v>10</v>
      </c>
      <c r="N131" s="34" t="s">
        <v>11</v>
      </c>
      <c r="O131" s="37" t="s">
        <v>3146</v>
      </c>
      <c r="P131" s="37" t="s">
        <v>674</v>
      </c>
      <c r="Q131" s="44" t="str">
        <f>MID(Tabla1[[#This Row],[Aplicación]],14,1)</f>
        <v>2</v>
      </c>
      <c r="R131" s="44" t="s">
        <v>662</v>
      </c>
      <c r="S131" s="44" t="str">
        <f>MID(Tabla1[[#This Row],[Aplicación]],6,2)</f>
        <v>02</v>
      </c>
      <c r="T131" s="44" t="str">
        <f>VLOOKUP(Tabla1[[#This Row],[AREA]],Hoja1!A:B,2,FALSE)</f>
        <v>02. Planeamiento urbanístico y vivienda</v>
      </c>
      <c r="U131" s="44" t="str">
        <f>MID(Tabla1[[#This Row],[Aplicación]],9,4)</f>
        <v>9332</v>
      </c>
      <c r="V131" s="44" t="str">
        <f>VLOOKUP(Tabla1[[#This Row],[PROGRAMA]],Hoja1!A:B,2,FALSE)</f>
        <v>9332. Mantenimiento de edificios e instalaciones municipales</v>
      </c>
      <c r="W131" s="44" t="str">
        <f>MID(Tabla1[[#This Row],[Aplicación]],14,2)</f>
        <v>21</v>
      </c>
      <c r="X131" s="44" t="str">
        <f>MID(Tabla1[[#This Row],[Aplicación]],14,6)</f>
        <v>213</v>
      </c>
    </row>
    <row r="132" spans="1:24" x14ac:dyDescent="0.25">
      <c r="A132" s="33">
        <v>220200002392</v>
      </c>
      <c r="B132" s="34" t="s">
        <v>9</v>
      </c>
      <c r="C132" s="35">
        <v>43886</v>
      </c>
      <c r="D132" s="33">
        <v>22020000870</v>
      </c>
      <c r="E132" s="34" t="s">
        <v>1519</v>
      </c>
      <c r="F132" s="36">
        <v>1254</v>
      </c>
      <c r="G132" s="34" t="s">
        <v>256</v>
      </c>
      <c r="H132" s="34" t="s">
        <v>2167</v>
      </c>
      <c r="I132" s="33" t="s">
        <v>209</v>
      </c>
      <c r="J132" s="34" t="s">
        <v>211</v>
      </c>
      <c r="K132" s="34" t="s">
        <v>210</v>
      </c>
      <c r="L132" s="34" t="s">
        <v>12</v>
      </c>
      <c r="M132" s="34" t="s">
        <v>10</v>
      </c>
      <c r="N132" s="34" t="s">
        <v>11</v>
      </c>
      <c r="O132" s="37" t="s">
        <v>3146</v>
      </c>
      <c r="P132" s="37" t="s">
        <v>674</v>
      </c>
      <c r="Q132" s="44" t="str">
        <f>MID(Tabla1[[#This Row],[Aplicación]],14,1)</f>
        <v>2</v>
      </c>
      <c r="R132" s="44" t="s">
        <v>662</v>
      </c>
      <c r="S132" s="44" t="str">
        <f>MID(Tabla1[[#This Row],[Aplicación]],6,2)</f>
        <v>02</v>
      </c>
      <c r="T132" s="44" t="str">
        <f>VLOOKUP(Tabla1[[#This Row],[AREA]],Hoja1!A:B,2,FALSE)</f>
        <v>02. Planeamiento urbanístico y vivienda</v>
      </c>
      <c r="U132" s="44" t="str">
        <f>MID(Tabla1[[#This Row],[Aplicación]],9,4)</f>
        <v>9332</v>
      </c>
      <c r="V132" s="44" t="str">
        <f>VLOOKUP(Tabla1[[#This Row],[PROGRAMA]],Hoja1!A:B,2,FALSE)</f>
        <v>9332. Mantenimiento de edificios e instalaciones municipales</v>
      </c>
      <c r="W132" s="44" t="str">
        <f>MID(Tabla1[[#This Row],[Aplicación]],14,2)</f>
        <v>21</v>
      </c>
      <c r="X132" s="44" t="str">
        <f>MID(Tabla1[[#This Row],[Aplicación]],14,6)</f>
        <v>213</v>
      </c>
    </row>
    <row r="133" spans="1:24" x14ac:dyDescent="0.25">
      <c r="A133" s="33">
        <v>220200002393</v>
      </c>
      <c r="B133" s="34" t="s">
        <v>9</v>
      </c>
      <c r="C133" s="35">
        <v>43886</v>
      </c>
      <c r="D133" s="33">
        <v>22020000871</v>
      </c>
      <c r="E133" s="34" t="s">
        <v>1519</v>
      </c>
      <c r="F133" s="36">
        <v>1236</v>
      </c>
      <c r="G133" s="34" t="s">
        <v>288</v>
      </c>
      <c r="H133" s="34" t="s">
        <v>2171</v>
      </c>
      <c r="I133" s="33" t="s">
        <v>209</v>
      </c>
      <c r="J133" s="34" t="s">
        <v>228</v>
      </c>
      <c r="K133" s="34" t="s">
        <v>228</v>
      </c>
      <c r="L133" s="34" t="s">
        <v>12</v>
      </c>
      <c r="M133" s="34" t="s">
        <v>10</v>
      </c>
      <c r="N133" s="34" t="s">
        <v>11</v>
      </c>
      <c r="O133" s="37" t="s">
        <v>3146</v>
      </c>
      <c r="P133" s="37" t="s">
        <v>674</v>
      </c>
      <c r="Q133" s="44" t="str">
        <f>MID(Tabla1[[#This Row],[Aplicación]],14,1)</f>
        <v>2</v>
      </c>
      <c r="R133" s="44" t="s">
        <v>662</v>
      </c>
      <c r="S133" s="44" t="str">
        <f>MID(Tabla1[[#This Row],[Aplicación]],6,2)</f>
        <v>02</v>
      </c>
      <c r="T133" s="44" t="str">
        <f>VLOOKUP(Tabla1[[#This Row],[AREA]],Hoja1!A:B,2,FALSE)</f>
        <v>02. Planeamiento urbanístico y vivienda</v>
      </c>
      <c r="U133" s="44" t="str">
        <f>MID(Tabla1[[#This Row],[Aplicación]],9,4)</f>
        <v>9332</v>
      </c>
      <c r="V133" s="44" t="str">
        <f>VLOOKUP(Tabla1[[#This Row],[PROGRAMA]],Hoja1!A:B,2,FALSE)</f>
        <v>9332. Mantenimiento de edificios e instalaciones municipales</v>
      </c>
      <c r="W133" s="44" t="str">
        <f>MID(Tabla1[[#This Row],[Aplicación]],14,2)</f>
        <v>21</v>
      </c>
      <c r="X133" s="44" t="str">
        <f>MID(Tabla1[[#This Row],[Aplicación]],14,6)</f>
        <v>213</v>
      </c>
    </row>
    <row r="134" spans="1:24" x14ac:dyDescent="0.25">
      <c r="A134" s="33">
        <v>220200002394</v>
      </c>
      <c r="B134" s="34" t="s">
        <v>9</v>
      </c>
      <c r="C134" s="35">
        <v>43886</v>
      </c>
      <c r="D134" s="33">
        <v>22020000872</v>
      </c>
      <c r="E134" s="34" t="s">
        <v>1519</v>
      </c>
      <c r="F134" s="36">
        <v>2676</v>
      </c>
      <c r="G134" s="34" t="s">
        <v>288</v>
      </c>
      <c r="H134" s="34" t="s">
        <v>2173</v>
      </c>
      <c r="I134" s="33" t="s">
        <v>209</v>
      </c>
      <c r="J134" s="34" t="s">
        <v>228</v>
      </c>
      <c r="K134" s="34" t="s">
        <v>228</v>
      </c>
      <c r="L134" s="34" t="s">
        <v>12</v>
      </c>
      <c r="M134" s="34" t="s">
        <v>10</v>
      </c>
      <c r="N134" s="34" t="s">
        <v>11</v>
      </c>
      <c r="O134" s="37" t="s">
        <v>3146</v>
      </c>
      <c r="P134" s="37" t="s">
        <v>674</v>
      </c>
      <c r="Q134" s="44" t="str">
        <f>MID(Tabla1[[#This Row],[Aplicación]],14,1)</f>
        <v>2</v>
      </c>
      <c r="R134" s="44" t="s">
        <v>662</v>
      </c>
      <c r="S134" s="44" t="str">
        <f>MID(Tabla1[[#This Row],[Aplicación]],6,2)</f>
        <v>02</v>
      </c>
      <c r="T134" s="44" t="str">
        <f>VLOOKUP(Tabla1[[#This Row],[AREA]],Hoja1!A:B,2,FALSE)</f>
        <v>02. Planeamiento urbanístico y vivienda</v>
      </c>
      <c r="U134" s="44" t="str">
        <f>MID(Tabla1[[#This Row],[Aplicación]],9,4)</f>
        <v>9332</v>
      </c>
      <c r="V134" s="44" t="str">
        <f>VLOOKUP(Tabla1[[#This Row],[PROGRAMA]],Hoja1!A:B,2,FALSE)</f>
        <v>9332. Mantenimiento de edificios e instalaciones municipales</v>
      </c>
      <c r="W134" s="44" t="str">
        <f>MID(Tabla1[[#This Row],[Aplicación]],14,2)</f>
        <v>21</v>
      </c>
      <c r="X134" s="44" t="str">
        <f>MID(Tabla1[[#This Row],[Aplicación]],14,6)</f>
        <v>213</v>
      </c>
    </row>
    <row r="135" spans="1:24" x14ac:dyDescent="0.25">
      <c r="A135" s="33">
        <v>220200002519</v>
      </c>
      <c r="B135" s="34" t="s">
        <v>83</v>
      </c>
      <c r="C135" s="35">
        <v>43887</v>
      </c>
      <c r="D135" s="33">
        <v>22020002122</v>
      </c>
      <c r="E135" s="34" t="s">
        <v>1519</v>
      </c>
      <c r="F135" s="36">
        <v>270.16000000000003</v>
      </c>
      <c r="G135" s="34" t="s">
        <v>107</v>
      </c>
      <c r="H135" s="34" t="s">
        <v>2176</v>
      </c>
      <c r="I135" s="33" t="s">
        <v>358</v>
      </c>
      <c r="J135" s="34" t="s">
        <v>210</v>
      </c>
      <c r="K135" s="34" t="s">
        <v>210</v>
      </c>
      <c r="L135" s="34" t="s">
        <v>12</v>
      </c>
      <c r="M135" s="34" t="s">
        <v>10</v>
      </c>
      <c r="N135" s="34" t="s">
        <v>11</v>
      </c>
      <c r="O135" s="37" t="s">
        <v>3146</v>
      </c>
      <c r="P135" s="37" t="s">
        <v>674</v>
      </c>
      <c r="Q135" s="44" t="str">
        <f>MID(Tabla1[[#This Row],[Aplicación]],14,1)</f>
        <v>2</v>
      </c>
      <c r="R135" s="44" t="s">
        <v>662</v>
      </c>
      <c r="S135" s="44" t="str">
        <f>MID(Tabla1[[#This Row],[Aplicación]],6,2)</f>
        <v>02</v>
      </c>
      <c r="T135" s="44" t="str">
        <f>VLOOKUP(Tabla1[[#This Row],[AREA]],Hoja1!A:B,2,FALSE)</f>
        <v>02. Planeamiento urbanístico y vivienda</v>
      </c>
      <c r="U135" s="44" t="str">
        <f>MID(Tabla1[[#This Row],[Aplicación]],9,4)</f>
        <v>9332</v>
      </c>
      <c r="V135" s="44" t="str">
        <f>VLOOKUP(Tabla1[[#This Row],[PROGRAMA]],Hoja1!A:B,2,FALSE)</f>
        <v>9332. Mantenimiento de edificios e instalaciones municipales</v>
      </c>
      <c r="W135" s="44" t="str">
        <f>MID(Tabla1[[#This Row],[Aplicación]],14,2)</f>
        <v>21</v>
      </c>
      <c r="X135" s="44" t="str">
        <f>MID(Tabla1[[#This Row],[Aplicación]],14,6)</f>
        <v>213</v>
      </c>
    </row>
    <row r="136" spans="1:24" x14ac:dyDescent="0.25">
      <c r="A136" s="33">
        <v>220200002589</v>
      </c>
      <c r="B136" s="34" t="s">
        <v>9</v>
      </c>
      <c r="C136" s="35">
        <v>43888</v>
      </c>
      <c r="D136" s="33">
        <v>22020002173</v>
      </c>
      <c r="E136" s="34" t="s">
        <v>2180</v>
      </c>
      <c r="F136" s="36">
        <v>3392</v>
      </c>
      <c r="G136" s="34" t="s">
        <v>2181</v>
      </c>
      <c r="H136" s="34" t="s">
        <v>2182</v>
      </c>
      <c r="I136" s="33" t="s">
        <v>209</v>
      </c>
      <c r="J136" s="34" t="s">
        <v>211</v>
      </c>
      <c r="K136" s="34" t="s">
        <v>211</v>
      </c>
      <c r="L136" s="34" t="s">
        <v>15</v>
      </c>
      <c r="M136" s="34" t="s">
        <v>10</v>
      </c>
      <c r="N136" s="34" t="s">
        <v>11</v>
      </c>
      <c r="O136" s="37" t="s">
        <v>3146</v>
      </c>
      <c r="P136" s="37" t="s">
        <v>674</v>
      </c>
      <c r="Q136" s="44" t="str">
        <f>MID(Tabla1[[#This Row],[Aplicación]],14,1)</f>
        <v>2</v>
      </c>
      <c r="R136" s="44" t="s">
        <v>662</v>
      </c>
      <c r="S136" s="44" t="str">
        <f>MID(Tabla1[[#This Row],[Aplicación]],6,2)</f>
        <v>02</v>
      </c>
      <c r="T136" s="44" t="str">
        <f>VLOOKUP(Tabla1[[#This Row],[AREA]],Hoja1!A:B,2,FALSE)</f>
        <v>02. Planeamiento urbanístico y vivienda</v>
      </c>
      <c r="U136" s="44" t="str">
        <f>MID(Tabla1[[#This Row],[Aplicación]],9,4)</f>
        <v>1501</v>
      </c>
      <c r="V136" s="44" t="str">
        <f>VLOOKUP(Tabla1[[#This Row],[PROGRAMA]],Hoja1!A:B,2,FALSE)</f>
        <v>1501. Dirección del área de urbanismo</v>
      </c>
      <c r="W136" s="44" t="str">
        <f>MID(Tabla1[[#This Row],[Aplicación]],14,2)</f>
        <v>22</v>
      </c>
      <c r="X136" s="44" t="str">
        <f>MID(Tabla1[[#This Row],[Aplicación]],14,6)</f>
        <v>22706</v>
      </c>
    </row>
    <row r="137" spans="1:24" x14ac:dyDescent="0.25">
      <c r="A137" s="33">
        <v>220200002591</v>
      </c>
      <c r="B137" s="34" t="s">
        <v>9</v>
      </c>
      <c r="C137" s="35">
        <v>43888</v>
      </c>
      <c r="D137" s="33">
        <v>22020002052</v>
      </c>
      <c r="E137" s="34" t="s">
        <v>2184</v>
      </c>
      <c r="F137" s="36">
        <v>609.84</v>
      </c>
      <c r="G137" s="34" t="s">
        <v>868</v>
      </c>
      <c r="H137" s="34" t="s">
        <v>2185</v>
      </c>
      <c r="I137" s="33" t="s">
        <v>209</v>
      </c>
      <c r="J137" s="34" t="s">
        <v>211</v>
      </c>
      <c r="K137" s="34" t="s">
        <v>211</v>
      </c>
      <c r="L137" s="34" t="s">
        <v>15</v>
      </c>
      <c r="M137" s="34" t="s">
        <v>10</v>
      </c>
      <c r="N137" s="34" t="s">
        <v>11</v>
      </c>
      <c r="O137" s="37" t="s">
        <v>3146</v>
      </c>
      <c r="P137" s="37" t="s">
        <v>674</v>
      </c>
      <c r="Q137" s="44" t="str">
        <f>MID(Tabla1[[#This Row],[Aplicación]],14,1)</f>
        <v>2</v>
      </c>
      <c r="R137" s="44" t="s">
        <v>662</v>
      </c>
      <c r="S137" s="44" t="str">
        <f>MID(Tabla1[[#This Row],[Aplicación]],6,2)</f>
        <v>02</v>
      </c>
      <c r="T137" s="44" t="str">
        <f>VLOOKUP(Tabla1[[#This Row],[AREA]],Hoja1!A:B,2,FALSE)</f>
        <v>02. Planeamiento urbanístico y vivienda</v>
      </c>
      <c r="U137" s="44" t="str">
        <f>MID(Tabla1[[#This Row],[Aplicación]],9,4)</f>
        <v>9332</v>
      </c>
      <c r="V137" s="44" t="str">
        <f>VLOOKUP(Tabla1[[#This Row],[PROGRAMA]],Hoja1!A:B,2,FALSE)</f>
        <v>9332. Mantenimiento de edificios e instalaciones municipales</v>
      </c>
      <c r="W137" s="44" t="str">
        <f>MID(Tabla1[[#This Row],[Aplicación]],14,2)</f>
        <v>22</v>
      </c>
      <c r="X137" s="44" t="str">
        <f>MID(Tabla1[[#This Row],[Aplicación]],14,6)</f>
        <v>22699</v>
      </c>
    </row>
    <row r="138" spans="1:24" x14ac:dyDescent="0.25">
      <c r="A138" s="33">
        <v>220200002593</v>
      </c>
      <c r="B138" s="34" t="s">
        <v>9</v>
      </c>
      <c r="C138" s="35">
        <v>43888</v>
      </c>
      <c r="D138" s="33">
        <v>22020002187</v>
      </c>
      <c r="E138" s="34" t="s">
        <v>1519</v>
      </c>
      <c r="F138" s="36">
        <v>1950.91</v>
      </c>
      <c r="G138" s="34" t="s">
        <v>174</v>
      </c>
      <c r="H138" s="34" t="s">
        <v>2187</v>
      </c>
      <c r="I138" s="33" t="s">
        <v>209</v>
      </c>
      <c r="J138" s="34" t="s">
        <v>233</v>
      </c>
      <c r="K138" s="34" t="s">
        <v>233</v>
      </c>
      <c r="L138" s="34" t="s">
        <v>12</v>
      </c>
      <c r="M138" s="34" t="s">
        <v>10</v>
      </c>
      <c r="N138" s="34" t="s">
        <v>11</v>
      </c>
      <c r="O138" s="37" t="s">
        <v>3146</v>
      </c>
      <c r="P138" s="37" t="s">
        <v>674</v>
      </c>
      <c r="Q138" s="44" t="str">
        <f>MID(Tabla1[[#This Row],[Aplicación]],14,1)</f>
        <v>2</v>
      </c>
      <c r="R138" s="44" t="s">
        <v>662</v>
      </c>
      <c r="S138" s="44" t="str">
        <f>MID(Tabla1[[#This Row],[Aplicación]],6,2)</f>
        <v>02</v>
      </c>
      <c r="T138" s="44" t="str">
        <f>VLOOKUP(Tabla1[[#This Row],[AREA]],Hoja1!A:B,2,FALSE)</f>
        <v>02. Planeamiento urbanístico y vivienda</v>
      </c>
      <c r="U138" s="44" t="str">
        <f>MID(Tabla1[[#This Row],[Aplicación]],9,4)</f>
        <v>9332</v>
      </c>
      <c r="V138" s="44" t="str">
        <f>VLOOKUP(Tabla1[[#This Row],[PROGRAMA]],Hoja1!A:B,2,FALSE)</f>
        <v>9332. Mantenimiento de edificios e instalaciones municipales</v>
      </c>
      <c r="W138" s="44" t="str">
        <f>MID(Tabla1[[#This Row],[Aplicación]],14,2)</f>
        <v>21</v>
      </c>
      <c r="X138" s="44" t="str">
        <f>MID(Tabla1[[#This Row],[Aplicación]],14,6)</f>
        <v>213</v>
      </c>
    </row>
    <row r="139" spans="1:24" x14ac:dyDescent="0.25">
      <c r="A139" s="33">
        <v>220200003801</v>
      </c>
      <c r="B139" s="34" t="s">
        <v>9</v>
      </c>
      <c r="C139" s="35">
        <v>43894</v>
      </c>
      <c r="D139" s="33">
        <v>22020000807</v>
      </c>
      <c r="E139" s="34" t="s">
        <v>1491</v>
      </c>
      <c r="F139" s="36">
        <v>1210</v>
      </c>
      <c r="G139" s="34" t="s">
        <v>398</v>
      </c>
      <c r="H139" s="34" t="s">
        <v>2199</v>
      </c>
      <c r="I139" s="33" t="s">
        <v>334</v>
      </c>
      <c r="J139" s="34" t="s">
        <v>211</v>
      </c>
      <c r="K139" s="34" t="s">
        <v>211</v>
      </c>
      <c r="L139" s="34" t="s">
        <v>15</v>
      </c>
      <c r="M139" s="34" t="s">
        <v>13</v>
      </c>
      <c r="N139" s="34" t="s">
        <v>14</v>
      </c>
      <c r="O139" s="37" t="s">
        <v>3145</v>
      </c>
      <c r="P139" s="37" t="s">
        <v>674</v>
      </c>
      <c r="Q139" s="44" t="str">
        <f>MID(Tabla1[[#This Row],[Aplicación]],14,1)</f>
        <v>2</v>
      </c>
      <c r="R139" s="44" t="s">
        <v>662</v>
      </c>
      <c r="S139" s="44" t="str">
        <f>MID(Tabla1[[#This Row],[Aplicación]],6,2)</f>
        <v>02</v>
      </c>
      <c r="T139" s="44" t="str">
        <f>VLOOKUP(Tabla1[[#This Row],[AREA]],Hoja1!A:B,2,FALSE)</f>
        <v>02. Planeamiento urbanístico y vivienda</v>
      </c>
      <c r="U139" s="44" t="str">
        <f>MID(Tabla1[[#This Row],[Aplicación]],9,4)</f>
        <v>9332</v>
      </c>
      <c r="V139" s="44" t="str">
        <f>VLOOKUP(Tabla1[[#This Row],[PROGRAMA]],Hoja1!A:B,2,FALSE)</f>
        <v>9332. Mantenimiento de edificios e instalaciones municipales</v>
      </c>
      <c r="W139" s="44" t="str">
        <f>MID(Tabla1[[#This Row],[Aplicación]],14,2)</f>
        <v>21</v>
      </c>
      <c r="X139" s="44" t="str">
        <f>MID(Tabla1[[#This Row],[Aplicación]],14,6)</f>
        <v>212</v>
      </c>
    </row>
    <row r="140" spans="1:24" x14ac:dyDescent="0.25">
      <c r="A140" s="33">
        <v>220199000288</v>
      </c>
      <c r="B140" s="34" t="s">
        <v>9</v>
      </c>
      <c r="C140" s="35">
        <v>43832</v>
      </c>
      <c r="D140" s="33">
        <v>22020000759</v>
      </c>
      <c r="E140" s="34" t="s">
        <v>1067</v>
      </c>
      <c r="F140" s="36">
        <v>10285.4</v>
      </c>
      <c r="G140" s="34" t="s">
        <v>181</v>
      </c>
      <c r="H140" s="34" t="s">
        <v>2206</v>
      </c>
      <c r="I140" s="33" t="s">
        <v>209</v>
      </c>
      <c r="J140" s="34" t="s">
        <v>211</v>
      </c>
      <c r="K140" s="34" t="s">
        <v>211</v>
      </c>
      <c r="L140" s="34" t="s">
        <v>12</v>
      </c>
      <c r="M140" s="34" t="s">
        <v>13</v>
      </c>
      <c r="N140" s="34" t="s">
        <v>14</v>
      </c>
      <c r="O140" s="37" t="s">
        <v>3127</v>
      </c>
      <c r="P140" s="37" t="s">
        <v>674</v>
      </c>
      <c r="Q140" s="44" t="str">
        <f>MID(Tabla1[[#This Row],[Aplicación]],14,1)</f>
        <v>2</v>
      </c>
      <c r="R140" s="44" t="s">
        <v>662</v>
      </c>
      <c r="S140" s="44" t="str">
        <f>MID(Tabla1[[#This Row],[Aplicación]],6,2)</f>
        <v>02</v>
      </c>
      <c r="T140" s="44" t="str">
        <f>VLOOKUP(Tabla1[[#This Row],[AREA]],Hoja1!A:B,2,FALSE)</f>
        <v>02. Planeamiento urbanístico y vivienda</v>
      </c>
      <c r="U140" s="44" t="str">
        <f>MID(Tabla1[[#This Row],[Aplicación]],9,4)</f>
        <v>9332</v>
      </c>
      <c r="V140" s="44" t="str">
        <f>VLOOKUP(Tabla1[[#This Row],[PROGRAMA]],Hoja1!A:B,2,FALSE)</f>
        <v>9332. Mantenimiento de edificios e instalaciones municipales</v>
      </c>
      <c r="W140" s="44" t="str">
        <f>MID(Tabla1[[#This Row],[Aplicación]],14,2)</f>
        <v>22</v>
      </c>
      <c r="X140" s="44" t="str">
        <f>MID(Tabla1[[#This Row],[Aplicación]],14,6)</f>
        <v>22700</v>
      </c>
    </row>
    <row r="141" spans="1:24" x14ac:dyDescent="0.25">
      <c r="A141" s="33">
        <v>220199000290</v>
      </c>
      <c r="B141" s="34" t="s">
        <v>9</v>
      </c>
      <c r="C141" s="35">
        <v>43832</v>
      </c>
      <c r="D141" s="33">
        <v>22020000761</v>
      </c>
      <c r="E141" s="34" t="s">
        <v>1067</v>
      </c>
      <c r="F141" s="36">
        <v>1243.19</v>
      </c>
      <c r="G141" s="34" t="s">
        <v>181</v>
      </c>
      <c r="H141" s="34" t="s">
        <v>2207</v>
      </c>
      <c r="I141" s="33" t="s">
        <v>209</v>
      </c>
      <c r="J141" s="34" t="s">
        <v>211</v>
      </c>
      <c r="K141" s="34" t="s">
        <v>211</v>
      </c>
      <c r="L141" s="34" t="s">
        <v>12</v>
      </c>
      <c r="M141" s="34" t="s">
        <v>13</v>
      </c>
      <c r="N141" s="34" t="s">
        <v>14</v>
      </c>
      <c r="O141" s="37" t="s">
        <v>3127</v>
      </c>
      <c r="P141" s="37" t="s">
        <v>674</v>
      </c>
      <c r="Q141" s="44" t="str">
        <f>MID(Tabla1[[#This Row],[Aplicación]],14,1)</f>
        <v>2</v>
      </c>
      <c r="R141" s="44" t="s">
        <v>662</v>
      </c>
      <c r="S141" s="44" t="str">
        <f>MID(Tabla1[[#This Row],[Aplicación]],6,2)</f>
        <v>02</v>
      </c>
      <c r="T141" s="44" t="str">
        <f>VLOOKUP(Tabla1[[#This Row],[AREA]],Hoja1!A:B,2,FALSE)</f>
        <v>02. Planeamiento urbanístico y vivienda</v>
      </c>
      <c r="U141" s="44" t="str">
        <f>MID(Tabla1[[#This Row],[Aplicación]],9,4)</f>
        <v>9332</v>
      </c>
      <c r="V141" s="44" t="str">
        <f>VLOOKUP(Tabla1[[#This Row],[PROGRAMA]],Hoja1!A:B,2,FALSE)</f>
        <v>9332. Mantenimiento de edificios e instalaciones municipales</v>
      </c>
      <c r="W141" s="44" t="str">
        <f>MID(Tabla1[[#This Row],[Aplicación]],14,2)</f>
        <v>22</v>
      </c>
      <c r="X141" s="44" t="str">
        <f>MID(Tabla1[[#This Row],[Aplicación]],14,6)</f>
        <v>22700</v>
      </c>
    </row>
    <row r="142" spans="1:24" x14ac:dyDescent="0.25">
      <c r="A142" s="33">
        <v>220199000038</v>
      </c>
      <c r="B142" s="34" t="s">
        <v>9</v>
      </c>
      <c r="C142" s="35">
        <v>43832</v>
      </c>
      <c r="D142" s="33">
        <v>22020000563</v>
      </c>
      <c r="E142" s="34" t="s">
        <v>1514</v>
      </c>
      <c r="F142" s="36">
        <v>650</v>
      </c>
      <c r="G142" s="34" t="s">
        <v>144</v>
      </c>
      <c r="H142" s="34" t="s">
        <v>2209</v>
      </c>
      <c r="I142" s="33" t="s">
        <v>209</v>
      </c>
      <c r="J142" s="34" t="s">
        <v>802</v>
      </c>
      <c r="K142" s="34" t="s">
        <v>210</v>
      </c>
      <c r="L142" s="34" t="s">
        <v>15</v>
      </c>
      <c r="M142" s="34" t="s">
        <v>13</v>
      </c>
      <c r="N142" s="34" t="s">
        <v>14</v>
      </c>
      <c r="O142" s="37" t="s">
        <v>3127</v>
      </c>
      <c r="P142" s="37" t="s">
        <v>674</v>
      </c>
      <c r="Q142" s="44" t="str">
        <f>MID(Tabla1[[#This Row],[Aplicación]],14,1)</f>
        <v>2</v>
      </c>
      <c r="R142" s="44" t="s">
        <v>662</v>
      </c>
      <c r="S142" s="44" t="str">
        <f>MID(Tabla1[[#This Row],[Aplicación]],6,2)</f>
        <v>02</v>
      </c>
      <c r="T142" s="44" t="str">
        <f>VLOOKUP(Tabla1[[#This Row],[AREA]],Hoja1!A:B,2,FALSE)</f>
        <v>02. Planeamiento urbanístico y vivienda</v>
      </c>
      <c r="U142" s="44" t="str">
        <f>MID(Tabla1[[#This Row],[Aplicación]],9,4)</f>
        <v>1501</v>
      </c>
      <c r="V142" s="44" t="str">
        <f>VLOOKUP(Tabla1[[#This Row],[PROGRAMA]],Hoja1!A:B,2,FALSE)</f>
        <v>1501. Dirección del área de urbanismo</v>
      </c>
      <c r="W142" s="44" t="str">
        <f>MID(Tabla1[[#This Row],[Aplicación]],14,2)</f>
        <v>20</v>
      </c>
      <c r="X142" s="44" t="str">
        <f>MID(Tabla1[[#This Row],[Aplicación]],14,6)</f>
        <v>203</v>
      </c>
    </row>
    <row r="143" spans="1:24" x14ac:dyDescent="0.25">
      <c r="A143" s="33">
        <v>220200003803</v>
      </c>
      <c r="B143" s="34" t="s">
        <v>9</v>
      </c>
      <c r="C143" s="35">
        <v>43894</v>
      </c>
      <c r="D143" s="33">
        <v>22020000807</v>
      </c>
      <c r="E143" s="34" t="s">
        <v>1491</v>
      </c>
      <c r="F143" s="36">
        <v>574.75</v>
      </c>
      <c r="G143" s="34" t="s">
        <v>238</v>
      </c>
      <c r="H143" s="34" t="s">
        <v>1492</v>
      </c>
      <c r="I143" s="33" t="s">
        <v>334</v>
      </c>
      <c r="J143" s="34" t="s">
        <v>233</v>
      </c>
      <c r="K143" s="34" t="s">
        <v>233</v>
      </c>
      <c r="L143" s="34" t="s">
        <v>15</v>
      </c>
      <c r="M143" s="34" t="s">
        <v>13</v>
      </c>
      <c r="N143" s="34" t="s">
        <v>14</v>
      </c>
      <c r="O143" s="37" t="s">
        <v>3145</v>
      </c>
      <c r="P143" s="37" t="s">
        <v>674</v>
      </c>
      <c r="Q143" s="44" t="str">
        <f>MID(Tabla1[[#This Row],[Aplicación]],14,1)</f>
        <v>2</v>
      </c>
      <c r="R143" s="44" t="s">
        <v>662</v>
      </c>
      <c r="S143" s="44" t="str">
        <f>MID(Tabla1[[#This Row],[Aplicación]],6,2)</f>
        <v>02</v>
      </c>
      <c r="T143" s="44" t="str">
        <f>VLOOKUP(Tabla1[[#This Row],[AREA]],Hoja1!A:B,2,FALSE)</f>
        <v>02. Planeamiento urbanístico y vivienda</v>
      </c>
      <c r="U143" s="44" t="str">
        <f>MID(Tabla1[[#This Row],[Aplicación]],9,4)</f>
        <v>9332</v>
      </c>
      <c r="V143" s="44" t="str">
        <f>VLOOKUP(Tabla1[[#This Row],[PROGRAMA]],Hoja1!A:B,2,FALSE)</f>
        <v>9332. Mantenimiento de edificios e instalaciones municipales</v>
      </c>
      <c r="W143" s="44" t="str">
        <f>MID(Tabla1[[#This Row],[Aplicación]],14,2)</f>
        <v>21</v>
      </c>
      <c r="X143" s="44" t="str">
        <f>MID(Tabla1[[#This Row],[Aplicación]],14,6)</f>
        <v>212</v>
      </c>
    </row>
    <row r="144" spans="1:24" x14ac:dyDescent="0.25">
      <c r="A144" s="33">
        <v>220200003158</v>
      </c>
      <c r="B144" s="34" t="s">
        <v>9</v>
      </c>
      <c r="C144" s="35">
        <v>43893</v>
      </c>
      <c r="D144" s="33">
        <v>22020002208</v>
      </c>
      <c r="E144" s="34" t="s">
        <v>1519</v>
      </c>
      <c r="F144" s="36">
        <v>1089</v>
      </c>
      <c r="G144" s="34" t="s">
        <v>103</v>
      </c>
      <c r="H144" s="34" t="s">
        <v>2318</v>
      </c>
      <c r="I144" s="33" t="s">
        <v>209</v>
      </c>
      <c r="J144" s="34" t="s">
        <v>211</v>
      </c>
      <c r="K144" s="34" t="s">
        <v>211</v>
      </c>
      <c r="L144" s="34" t="s">
        <v>12</v>
      </c>
      <c r="M144" s="34" t="s">
        <v>10</v>
      </c>
      <c r="N144" s="34" t="s">
        <v>11</v>
      </c>
      <c r="O144" s="37" t="s">
        <v>3146</v>
      </c>
      <c r="P144" s="37" t="s">
        <v>674</v>
      </c>
      <c r="Q144" s="44" t="str">
        <f>MID(Tabla1[[#This Row],[Aplicación]],14,1)</f>
        <v>2</v>
      </c>
      <c r="R144" s="44" t="s">
        <v>662</v>
      </c>
      <c r="S144" s="44" t="str">
        <f>MID(Tabla1[[#This Row],[Aplicación]],6,2)</f>
        <v>02</v>
      </c>
      <c r="T144" s="44" t="str">
        <f>VLOOKUP(Tabla1[[#This Row],[AREA]],Hoja1!A:B,2,FALSE)</f>
        <v>02. Planeamiento urbanístico y vivienda</v>
      </c>
      <c r="U144" s="44" t="str">
        <f>MID(Tabla1[[#This Row],[Aplicación]],9,4)</f>
        <v>9332</v>
      </c>
      <c r="V144" s="44" t="str">
        <f>VLOOKUP(Tabla1[[#This Row],[PROGRAMA]],Hoja1!A:B,2,FALSE)</f>
        <v>9332. Mantenimiento de edificios e instalaciones municipales</v>
      </c>
      <c r="W144" s="44" t="str">
        <f>MID(Tabla1[[#This Row],[Aplicación]],14,2)</f>
        <v>21</v>
      </c>
      <c r="X144" s="44" t="str">
        <f>MID(Tabla1[[#This Row],[Aplicación]],14,6)</f>
        <v>213</v>
      </c>
    </row>
    <row r="145" spans="1:24" x14ac:dyDescent="0.25">
      <c r="A145" s="33">
        <v>220200003807</v>
      </c>
      <c r="B145" s="34" t="s">
        <v>9</v>
      </c>
      <c r="C145" s="35">
        <v>43894</v>
      </c>
      <c r="D145" s="33">
        <v>22020002266</v>
      </c>
      <c r="E145" s="34" t="s">
        <v>1769</v>
      </c>
      <c r="F145" s="36">
        <v>484</v>
      </c>
      <c r="G145" s="34" t="s">
        <v>712</v>
      </c>
      <c r="H145" s="34" t="s">
        <v>2319</v>
      </c>
      <c r="I145" s="33" t="s">
        <v>209</v>
      </c>
      <c r="J145" s="34" t="s">
        <v>1357</v>
      </c>
      <c r="K145" s="34" t="s">
        <v>211</v>
      </c>
      <c r="L145" s="34" t="s">
        <v>12</v>
      </c>
      <c r="M145" s="34" t="s">
        <v>10</v>
      </c>
      <c r="N145" s="34" t="s">
        <v>11</v>
      </c>
      <c r="O145" s="37" t="s">
        <v>3146</v>
      </c>
      <c r="P145" s="37" t="s">
        <v>674</v>
      </c>
      <c r="Q145" s="44" t="str">
        <f>MID(Tabla1[[#This Row],[Aplicación]],14,1)</f>
        <v>2</v>
      </c>
      <c r="R145" s="44" t="s">
        <v>662</v>
      </c>
      <c r="S145" s="44" t="str">
        <f>MID(Tabla1[[#This Row],[Aplicación]],6,2)</f>
        <v>02</v>
      </c>
      <c r="T145" s="44" t="str">
        <f>VLOOKUP(Tabla1[[#This Row],[AREA]],Hoja1!A:B,2,FALSE)</f>
        <v>02. Planeamiento urbanístico y vivienda</v>
      </c>
      <c r="U145" s="44" t="str">
        <f>MID(Tabla1[[#This Row],[Aplicación]],9,4)</f>
        <v>9332</v>
      </c>
      <c r="V145" s="44" t="str">
        <f>VLOOKUP(Tabla1[[#This Row],[PROGRAMA]],Hoja1!A:B,2,FALSE)</f>
        <v>9332. Mantenimiento de edificios e instalaciones municipales</v>
      </c>
      <c r="W145" s="44" t="str">
        <f>MID(Tabla1[[#This Row],[Aplicación]],14,2)</f>
        <v>21</v>
      </c>
      <c r="X145" s="44" t="str">
        <f>MID(Tabla1[[#This Row],[Aplicación]],14,6)</f>
        <v>214</v>
      </c>
    </row>
    <row r="146" spans="1:24" x14ac:dyDescent="0.25">
      <c r="A146" s="33">
        <v>220200004242</v>
      </c>
      <c r="B146" s="34" t="s">
        <v>9</v>
      </c>
      <c r="C146" s="35">
        <v>43896</v>
      </c>
      <c r="D146" s="33">
        <v>22020002274</v>
      </c>
      <c r="E146" s="34" t="s">
        <v>1491</v>
      </c>
      <c r="F146" s="36">
        <v>1573</v>
      </c>
      <c r="G146" s="34" t="s">
        <v>162</v>
      </c>
      <c r="H146" s="34" t="s">
        <v>2368</v>
      </c>
      <c r="I146" s="33" t="s">
        <v>209</v>
      </c>
      <c r="J146" s="34" t="s">
        <v>211</v>
      </c>
      <c r="K146" s="34" t="s">
        <v>211</v>
      </c>
      <c r="L146" s="34" t="s">
        <v>15</v>
      </c>
      <c r="M146" s="34" t="s">
        <v>10</v>
      </c>
      <c r="N146" s="34" t="s">
        <v>11</v>
      </c>
      <c r="O146" s="37" t="s">
        <v>3146</v>
      </c>
      <c r="P146" s="37" t="s">
        <v>674</v>
      </c>
      <c r="Q146" s="44" t="str">
        <f>MID(Tabla1[[#This Row],[Aplicación]],14,1)</f>
        <v>2</v>
      </c>
      <c r="R146" s="44" t="s">
        <v>662</v>
      </c>
      <c r="S146" s="44" t="str">
        <f>MID(Tabla1[[#This Row],[Aplicación]],6,2)</f>
        <v>02</v>
      </c>
      <c r="T146" s="44" t="str">
        <f>VLOOKUP(Tabla1[[#This Row],[AREA]],Hoja1!A:B,2,FALSE)</f>
        <v>02. Planeamiento urbanístico y vivienda</v>
      </c>
      <c r="U146" s="44" t="str">
        <f>MID(Tabla1[[#This Row],[Aplicación]],9,4)</f>
        <v>9332</v>
      </c>
      <c r="V146" s="44" t="str">
        <f>VLOOKUP(Tabla1[[#This Row],[PROGRAMA]],Hoja1!A:B,2,FALSE)</f>
        <v>9332. Mantenimiento de edificios e instalaciones municipales</v>
      </c>
      <c r="W146" s="44" t="str">
        <f>MID(Tabla1[[#This Row],[Aplicación]],14,2)</f>
        <v>21</v>
      </c>
      <c r="X146" s="44" t="str">
        <f>MID(Tabla1[[#This Row],[Aplicación]],14,6)</f>
        <v>212</v>
      </c>
    </row>
    <row r="147" spans="1:24" x14ac:dyDescent="0.25">
      <c r="A147" s="33">
        <v>220200004248</v>
      </c>
      <c r="B147" s="34" t="s">
        <v>9</v>
      </c>
      <c r="C147" s="35">
        <v>43896</v>
      </c>
      <c r="D147" s="33">
        <v>22020002278</v>
      </c>
      <c r="E147" s="34" t="s">
        <v>1491</v>
      </c>
      <c r="F147" s="36">
        <v>968</v>
      </c>
      <c r="G147" s="34" t="s">
        <v>183</v>
      </c>
      <c r="H147" s="34" t="s">
        <v>2386</v>
      </c>
      <c r="I147" s="33" t="s">
        <v>209</v>
      </c>
      <c r="J147" s="34" t="s">
        <v>211</v>
      </c>
      <c r="K147" s="34" t="s">
        <v>211</v>
      </c>
      <c r="L147" s="34" t="s">
        <v>15</v>
      </c>
      <c r="M147" s="34" t="s">
        <v>10</v>
      </c>
      <c r="N147" s="34" t="s">
        <v>11</v>
      </c>
      <c r="O147" s="37" t="s">
        <v>3146</v>
      </c>
      <c r="P147" s="37" t="s">
        <v>674</v>
      </c>
      <c r="Q147" s="44" t="str">
        <f>MID(Tabla1[[#This Row],[Aplicación]],14,1)</f>
        <v>2</v>
      </c>
      <c r="R147" s="44" t="s">
        <v>662</v>
      </c>
      <c r="S147" s="44" t="str">
        <f>MID(Tabla1[[#This Row],[Aplicación]],6,2)</f>
        <v>02</v>
      </c>
      <c r="T147" s="44" t="str">
        <f>VLOOKUP(Tabla1[[#This Row],[AREA]],Hoja1!A:B,2,FALSE)</f>
        <v>02. Planeamiento urbanístico y vivienda</v>
      </c>
      <c r="U147" s="44" t="str">
        <f>MID(Tabla1[[#This Row],[Aplicación]],9,4)</f>
        <v>9332</v>
      </c>
      <c r="V147" s="44" t="str">
        <f>VLOOKUP(Tabla1[[#This Row],[PROGRAMA]],Hoja1!A:B,2,FALSE)</f>
        <v>9332. Mantenimiento de edificios e instalaciones municipales</v>
      </c>
      <c r="W147" s="44" t="str">
        <f>MID(Tabla1[[#This Row],[Aplicación]],14,2)</f>
        <v>21</v>
      </c>
      <c r="X147" s="44" t="str">
        <f>MID(Tabla1[[#This Row],[Aplicación]],14,6)</f>
        <v>212</v>
      </c>
    </row>
    <row r="148" spans="1:24" x14ac:dyDescent="0.25">
      <c r="A148" s="33">
        <v>220200004262</v>
      </c>
      <c r="B148" s="34" t="s">
        <v>9</v>
      </c>
      <c r="C148" s="35">
        <v>43896</v>
      </c>
      <c r="D148" s="33">
        <v>22020002442</v>
      </c>
      <c r="E148" s="34" t="s">
        <v>1726</v>
      </c>
      <c r="F148" s="36">
        <v>483.54</v>
      </c>
      <c r="G148" s="34" t="s">
        <v>116</v>
      </c>
      <c r="H148" s="34" t="s">
        <v>2411</v>
      </c>
      <c r="I148" s="33" t="s">
        <v>209</v>
      </c>
      <c r="J148" s="34" t="s">
        <v>211</v>
      </c>
      <c r="K148" s="34" t="s">
        <v>211</v>
      </c>
      <c r="L148" s="34" t="s">
        <v>12</v>
      </c>
      <c r="M148" s="34" t="s">
        <v>10</v>
      </c>
      <c r="N148" s="34" t="s">
        <v>11</v>
      </c>
      <c r="O148" s="37" t="s">
        <v>3146</v>
      </c>
      <c r="P148" s="37" t="s">
        <v>674</v>
      </c>
      <c r="Q148" s="44" t="str">
        <f>MID(Tabla1[[#This Row],[Aplicación]],14,1)</f>
        <v>2</v>
      </c>
      <c r="R148" s="44" t="s">
        <v>662</v>
      </c>
      <c r="S148" s="44" t="str">
        <f>MID(Tabla1[[#This Row],[Aplicación]],6,2)</f>
        <v>02</v>
      </c>
      <c r="T148" s="44" t="str">
        <f>VLOOKUP(Tabla1[[#This Row],[AREA]],Hoja1!A:B,2,FALSE)</f>
        <v>02. Planeamiento urbanístico y vivienda</v>
      </c>
      <c r="U148" s="44" t="str">
        <f>MID(Tabla1[[#This Row],[Aplicación]],9,4)</f>
        <v>9332</v>
      </c>
      <c r="V148" s="44" t="str">
        <f>VLOOKUP(Tabla1[[#This Row],[PROGRAMA]],Hoja1!A:B,2,FALSE)</f>
        <v>9332. Mantenimiento de edificios e instalaciones municipales</v>
      </c>
      <c r="W148" s="44" t="str">
        <f>MID(Tabla1[[#This Row],[Aplicación]],14,2)</f>
        <v>20</v>
      </c>
      <c r="X148" s="44" t="str">
        <f>MID(Tabla1[[#This Row],[Aplicación]],14,6)</f>
        <v>204</v>
      </c>
    </row>
    <row r="149" spans="1:24" x14ac:dyDescent="0.25">
      <c r="A149" s="33">
        <v>220200004838</v>
      </c>
      <c r="B149" s="34" t="s">
        <v>9</v>
      </c>
      <c r="C149" s="35">
        <v>43900</v>
      </c>
      <c r="D149" s="33">
        <v>22020002451</v>
      </c>
      <c r="E149" s="34" t="s">
        <v>1115</v>
      </c>
      <c r="F149" s="36">
        <v>8203.34</v>
      </c>
      <c r="G149" s="34" t="s">
        <v>687</v>
      </c>
      <c r="H149" s="34" t="s">
        <v>2469</v>
      </c>
      <c r="I149" s="33" t="s">
        <v>209</v>
      </c>
      <c r="J149" s="34" t="s">
        <v>211</v>
      </c>
      <c r="K149" s="34" t="s">
        <v>211</v>
      </c>
      <c r="L149" s="34" t="s">
        <v>12</v>
      </c>
      <c r="M149" s="34" t="s">
        <v>10</v>
      </c>
      <c r="N149" s="34" t="s">
        <v>11</v>
      </c>
      <c r="O149" s="37" t="s">
        <v>3146</v>
      </c>
      <c r="P149" s="37" t="s">
        <v>674</v>
      </c>
      <c r="Q149" s="44" t="str">
        <f>MID(Tabla1[[#This Row],[Aplicación]],14,1)</f>
        <v>6</v>
      </c>
      <c r="R149" s="44" t="s">
        <v>663</v>
      </c>
      <c r="S149" s="44" t="str">
        <f>MID(Tabla1[[#This Row],[Aplicación]],6,2)</f>
        <v>02</v>
      </c>
      <c r="T149" s="44" t="str">
        <f>VLOOKUP(Tabla1[[#This Row],[AREA]],Hoja1!A:B,2,FALSE)</f>
        <v>02. Planeamiento urbanístico y vivienda</v>
      </c>
      <c r="U149" s="44" t="str">
        <f>MID(Tabla1[[#This Row],[Aplicación]],9,4)</f>
        <v>9332</v>
      </c>
      <c r="V149" s="44" t="str">
        <f>VLOOKUP(Tabla1[[#This Row],[PROGRAMA]],Hoja1!A:B,2,FALSE)</f>
        <v>9332. Mantenimiento de edificios e instalaciones municipales</v>
      </c>
      <c r="W149" s="44" t="str">
        <f>MID(Tabla1[[#This Row],[Aplicación]],14,2)</f>
        <v>63</v>
      </c>
      <c r="X149" s="44" t="str">
        <f>MID(Tabla1[[#This Row],[Aplicación]],14,6)</f>
        <v>632</v>
      </c>
    </row>
    <row r="150" spans="1:24" x14ac:dyDescent="0.25">
      <c r="A150" s="33">
        <v>220200008920</v>
      </c>
      <c r="B150" s="34" t="s">
        <v>9</v>
      </c>
      <c r="C150" s="35">
        <v>43910</v>
      </c>
      <c r="D150" s="33">
        <v>22020002549</v>
      </c>
      <c r="E150" s="34" t="s">
        <v>1519</v>
      </c>
      <c r="F150" s="36">
        <v>125.84</v>
      </c>
      <c r="G150" s="34" t="s">
        <v>114</v>
      </c>
      <c r="H150" s="34" t="s">
        <v>2667</v>
      </c>
      <c r="I150" s="33" t="s">
        <v>209</v>
      </c>
      <c r="J150" s="34" t="s">
        <v>211</v>
      </c>
      <c r="K150" s="34" t="s">
        <v>211</v>
      </c>
      <c r="L150" s="34" t="s">
        <v>12</v>
      </c>
      <c r="M150" s="34" t="s">
        <v>10</v>
      </c>
      <c r="N150" s="34" t="s">
        <v>11</v>
      </c>
      <c r="O150" s="37" t="s">
        <v>3146</v>
      </c>
      <c r="P150" s="37" t="s">
        <v>674</v>
      </c>
      <c r="Q150" s="44" t="str">
        <f>MID(Tabla1[[#This Row],[Aplicación]],14,1)</f>
        <v>2</v>
      </c>
      <c r="R150" s="44" t="s">
        <v>662</v>
      </c>
      <c r="S150" s="44" t="str">
        <f>MID(Tabla1[[#This Row],[Aplicación]],6,2)</f>
        <v>02</v>
      </c>
      <c r="T150" s="44" t="str">
        <f>VLOOKUP(Tabla1[[#This Row],[AREA]],Hoja1!A:B,2,FALSE)</f>
        <v>02. Planeamiento urbanístico y vivienda</v>
      </c>
      <c r="U150" s="44" t="str">
        <f>MID(Tabla1[[#This Row],[Aplicación]],9,4)</f>
        <v>9332</v>
      </c>
      <c r="V150" s="44" t="str">
        <f>VLOOKUP(Tabla1[[#This Row],[PROGRAMA]],Hoja1!A:B,2,FALSE)</f>
        <v>9332. Mantenimiento de edificios e instalaciones municipales</v>
      </c>
      <c r="W150" s="44" t="str">
        <f>MID(Tabla1[[#This Row],[Aplicación]],14,2)</f>
        <v>21</v>
      </c>
      <c r="X150" s="44" t="str">
        <f>MID(Tabla1[[#This Row],[Aplicación]],14,6)</f>
        <v>213</v>
      </c>
    </row>
    <row r="151" spans="1:24" x14ac:dyDescent="0.25">
      <c r="A151" s="33">
        <v>220200003809</v>
      </c>
      <c r="B151" s="34" t="s">
        <v>9</v>
      </c>
      <c r="C151" s="35">
        <v>43894</v>
      </c>
      <c r="D151" s="33">
        <v>22020000810</v>
      </c>
      <c r="E151" s="34" t="s">
        <v>1769</v>
      </c>
      <c r="F151" s="36">
        <v>605</v>
      </c>
      <c r="G151" s="34" t="s">
        <v>395</v>
      </c>
      <c r="H151" s="34" t="s">
        <v>2752</v>
      </c>
      <c r="I151" s="33" t="s">
        <v>334</v>
      </c>
      <c r="J151" s="34" t="s">
        <v>211</v>
      </c>
      <c r="K151" s="34" t="s">
        <v>211</v>
      </c>
      <c r="L151" s="34" t="s">
        <v>15</v>
      </c>
      <c r="M151" s="34" t="s">
        <v>13</v>
      </c>
      <c r="N151" s="34" t="s">
        <v>14</v>
      </c>
      <c r="O151" s="37" t="s">
        <v>3145</v>
      </c>
      <c r="P151" s="37" t="s">
        <v>674</v>
      </c>
      <c r="Q151" s="44" t="str">
        <f>MID(Tabla1[[#This Row],[Aplicación]],14,1)</f>
        <v>2</v>
      </c>
      <c r="R151" s="44" t="s">
        <v>662</v>
      </c>
      <c r="S151" s="44" t="str">
        <f>MID(Tabla1[[#This Row],[Aplicación]],6,2)</f>
        <v>02</v>
      </c>
      <c r="T151" s="44" t="str">
        <f>VLOOKUP(Tabla1[[#This Row],[AREA]],Hoja1!A:B,2,FALSE)</f>
        <v>02. Planeamiento urbanístico y vivienda</v>
      </c>
      <c r="U151" s="44" t="str">
        <f>MID(Tabla1[[#This Row],[Aplicación]],9,4)</f>
        <v>9332</v>
      </c>
      <c r="V151" s="44" t="str">
        <f>VLOOKUP(Tabla1[[#This Row],[PROGRAMA]],Hoja1!A:B,2,FALSE)</f>
        <v>9332. Mantenimiento de edificios e instalaciones municipales</v>
      </c>
      <c r="W151" s="44" t="str">
        <f>MID(Tabla1[[#This Row],[Aplicación]],14,2)</f>
        <v>21</v>
      </c>
      <c r="X151" s="44" t="str">
        <f>MID(Tabla1[[#This Row],[Aplicación]],14,6)</f>
        <v>214</v>
      </c>
    </row>
    <row r="152" spans="1:24" x14ac:dyDescent="0.25">
      <c r="A152" s="33">
        <v>220200001635</v>
      </c>
      <c r="B152" s="34" t="s">
        <v>9</v>
      </c>
      <c r="C152" s="35">
        <v>43875</v>
      </c>
      <c r="D152" s="33">
        <v>22020001961</v>
      </c>
      <c r="E152" s="34" t="s">
        <v>1275</v>
      </c>
      <c r="F152" s="36">
        <v>2783</v>
      </c>
      <c r="G152" s="34" t="s">
        <v>2777</v>
      </c>
      <c r="H152" s="34" t="s">
        <v>2778</v>
      </c>
      <c r="I152" s="33" t="s">
        <v>209</v>
      </c>
      <c r="J152" s="34" t="s">
        <v>211</v>
      </c>
      <c r="K152" s="34" t="s">
        <v>211</v>
      </c>
      <c r="L152" s="34" t="s">
        <v>12</v>
      </c>
      <c r="M152" s="34" t="s">
        <v>10</v>
      </c>
      <c r="N152" s="34" t="s">
        <v>11</v>
      </c>
      <c r="O152" s="37" t="s">
        <v>3146</v>
      </c>
      <c r="P152" s="37" t="s">
        <v>674</v>
      </c>
      <c r="Q152" s="44" t="str">
        <f>MID(Tabla1[[#This Row],[Aplicación]],14,1)</f>
        <v>2</v>
      </c>
      <c r="R152" s="44" t="s">
        <v>662</v>
      </c>
      <c r="S152" s="44" t="str">
        <f>MID(Tabla1[[#This Row],[Aplicación]],6,2)</f>
        <v>02</v>
      </c>
      <c r="T152" s="44" t="str">
        <f>VLOOKUP(Tabla1[[#This Row],[AREA]],Hoja1!A:B,2,FALSE)</f>
        <v>02. Planeamiento urbanístico y vivienda</v>
      </c>
      <c r="U152" s="44" t="str">
        <f>MID(Tabla1[[#This Row],[Aplicación]],9,4)</f>
        <v>1511</v>
      </c>
      <c r="V152" s="44" t="str">
        <f>VLOOKUP(Tabla1[[#This Row],[PROGRAMA]],Hoja1!A:B,2,FALSE)</f>
        <v>1511. Planficación y gestión del urbanismo</v>
      </c>
      <c r="W152" s="44" t="str">
        <f>MID(Tabla1[[#This Row],[Aplicación]],14,2)</f>
        <v>22</v>
      </c>
      <c r="X152" s="44" t="str">
        <f>MID(Tabla1[[#This Row],[Aplicación]],14,6)</f>
        <v>22799</v>
      </c>
    </row>
    <row r="153" spans="1:24" x14ac:dyDescent="0.25">
      <c r="A153" s="33">
        <v>220200009087</v>
      </c>
      <c r="B153" s="34" t="s">
        <v>9</v>
      </c>
      <c r="C153" s="35">
        <v>43914</v>
      </c>
      <c r="D153" s="33">
        <v>22020002501</v>
      </c>
      <c r="E153" s="34" t="s">
        <v>1519</v>
      </c>
      <c r="F153" s="36">
        <v>1347.57</v>
      </c>
      <c r="G153" s="34" t="s">
        <v>114</v>
      </c>
      <c r="H153" s="34" t="s">
        <v>2804</v>
      </c>
      <c r="I153" s="33" t="s">
        <v>209</v>
      </c>
      <c r="J153" s="34" t="s">
        <v>211</v>
      </c>
      <c r="K153" s="34" t="s">
        <v>211</v>
      </c>
      <c r="L153" s="34" t="s">
        <v>12</v>
      </c>
      <c r="M153" s="34" t="s">
        <v>10</v>
      </c>
      <c r="N153" s="34" t="s">
        <v>11</v>
      </c>
      <c r="O153" s="37" t="s">
        <v>3146</v>
      </c>
      <c r="P153" s="37" t="s">
        <v>674</v>
      </c>
      <c r="Q153" s="44" t="str">
        <f>MID(Tabla1[[#This Row],[Aplicación]],14,1)</f>
        <v>2</v>
      </c>
      <c r="R153" s="44" t="s">
        <v>662</v>
      </c>
      <c r="S153" s="44" t="str">
        <f>MID(Tabla1[[#This Row],[Aplicación]],6,2)</f>
        <v>02</v>
      </c>
      <c r="T153" s="44" t="str">
        <f>VLOOKUP(Tabla1[[#This Row],[AREA]],Hoja1!A:B,2,FALSE)</f>
        <v>02. Planeamiento urbanístico y vivienda</v>
      </c>
      <c r="U153" s="44" t="str">
        <f>MID(Tabla1[[#This Row],[Aplicación]],9,4)</f>
        <v>9332</v>
      </c>
      <c r="V153" s="44" t="str">
        <f>VLOOKUP(Tabla1[[#This Row],[PROGRAMA]],Hoja1!A:B,2,FALSE)</f>
        <v>9332. Mantenimiento de edificios e instalaciones municipales</v>
      </c>
      <c r="W153" s="44" t="str">
        <f>MID(Tabla1[[#This Row],[Aplicación]],14,2)</f>
        <v>21</v>
      </c>
      <c r="X153" s="44" t="str">
        <f>MID(Tabla1[[#This Row],[Aplicación]],14,6)</f>
        <v>213</v>
      </c>
    </row>
    <row r="154" spans="1:24" x14ac:dyDescent="0.25">
      <c r="A154" s="33">
        <v>220200009088</v>
      </c>
      <c r="B154" s="34" t="s">
        <v>9</v>
      </c>
      <c r="C154" s="35">
        <v>43914</v>
      </c>
      <c r="D154" s="33">
        <v>22020002548</v>
      </c>
      <c r="E154" s="34" t="s">
        <v>1519</v>
      </c>
      <c r="F154" s="36">
        <v>378.37</v>
      </c>
      <c r="G154" s="34" t="s">
        <v>114</v>
      </c>
      <c r="H154" s="34" t="s">
        <v>2805</v>
      </c>
      <c r="I154" s="33" t="s">
        <v>209</v>
      </c>
      <c r="J154" s="34" t="s">
        <v>211</v>
      </c>
      <c r="K154" s="34" t="s">
        <v>211</v>
      </c>
      <c r="L154" s="34" t="s">
        <v>12</v>
      </c>
      <c r="M154" s="34" t="s">
        <v>10</v>
      </c>
      <c r="N154" s="34" t="s">
        <v>11</v>
      </c>
      <c r="O154" s="37" t="s">
        <v>3146</v>
      </c>
      <c r="P154" s="37" t="s">
        <v>674</v>
      </c>
      <c r="Q154" s="44" t="str">
        <f>MID(Tabla1[[#This Row],[Aplicación]],14,1)</f>
        <v>2</v>
      </c>
      <c r="R154" s="44" t="s">
        <v>662</v>
      </c>
      <c r="S154" s="44" t="str">
        <f>MID(Tabla1[[#This Row],[Aplicación]],6,2)</f>
        <v>02</v>
      </c>
      <c r="T154" s="44" t="str">
        <f>VLOOKUP(Tabla1[[#This Row],[AREA]],Hoja1!A:B,2,FALSE)</f>
        <v>02. Planeamiento urbanístico y vivienda</v>
      </c>
      <c r="U154" s="44" t="str">
        <f>MID(Tabla1[[#This Row],[Aplicación]],9,4)</f>
        <v>9332</v>
      </c>
      <c r="V154" s="44" t="str">
        <f>VLOOKUP(Tabla1[[#This Row],[PROGRAMA]],Hoja1!A:B,2,FALSE)</f>
        <v>9332. Mantenimiento de edificios e instalaciones municipales</v>
      </c>
      <c r="W154" s="44" t="str">
        <f>MID(Tabla1[[#This Row],[Aplicación]],14,2)</f>
        <v>21</v>
      </c>
      <c r="X154" s="44" t="str">
        <f>MID(Tabla1[[#This Row],[Aplicación]],14,6)</f>
        <v>213</v>
      </c>
    </row>
    <row r="155" spans="1:24" x14ac:dyDescent="0.25">
      <c r="A155" s="33">
        <v>220200009091</v>
      </c>
      <c r="B155" s="34" t="s">
        <v>9</v>
      </c>
      <c r="C155" s="35">
        <v>43914</v>
      </c>
      <c r="D155" s="33">
        <v>22020002565</v>
      </c>
      <c r="E155" s="34" t="s">
        <v>2184</v>
      </c>
      <c r="F155" s="36">
        <v>33.82</v>
      </c>
      <c r="G155" s="34" t="s">
        <v>118</v>
      </c>
      <c r="H155" s="34" t="s">
        <v>2810</v>
      </c>
      <c r="I155" s="33" t="s">
        <v>209</v>
      </c>
      <c r="J155" s="34" t="s">
        <v>211</v>
      </c>
      <c r="K155" s="34" t="s">
        <v>211</v>
      </c>
      <c r="L155" s="34" t="s">
        <v>15</v>
      </c>
      <c r="M155" s="34" t="s">
        <v>10</v>
      </c>
      <c r="N155" s="34" t="s">
        <v>11</v>
      </c>
      <c r="O155" s="37" t="s">
        <v>3146</v>
      </c>
      <c r="P155" s="37" t="s">
        <v>674</v>
      </c>
      <c r="Q155" s="44" t="str">
        <f>MID(Tabla1[[#This Row],[Aplicación]],14,1)</f>
        <v>2</v>
      </c>
      <c r="R155" s="44" t="s">
        <v>662</v>
      </c>
      <c r="S155" s="44" t="str">
        <f>MID(Tabla1[[#This Row],[Aplicación]],6,2)</f>
        <v>02</v>
      </c>
      <c r="T155" s="44" t="str">
        <f>VLOOKUP(Tabla1[[#This Row],[AREA]],Hoja1!A:B,2,FALSE)</f>
        <v>02. Planeamiento urbanístico y vivienda</v>
      </c>
      <c r="U155" s="44" t="str">
        <f>MID(Tabla1[[#This Row],[Aplicación]],9,4)</f>
        <v>9332</v>
      </c>
      <c r="V155" s="44" t="str">
        <f>VLOOKUP(Tabla1[[#This Row],[PROGRAMA]],Hoja1!A:B,2,FALSE)</f>
        <v>9332. Mantenimiento de edificios e instalaciones municipales</v>
      </c>
      <c r="W155" s="44" t="str">
        <f>MID(Tabla1[[#This Row],[Aplicación]],14,2)</f>
        <v>22</v>
      </c>
      <c r="X155" s="44" t="str">
        <f>MID(Tabla1[[#This Row],[Aplicación]],14,6)</f>
        <v>22699</v>
      </c>
    </row>
    <row r="156" spans="1:24" x14ac:dyDescent="0.25">
      <c r="A156" s="33">
        <v>220200003795</v>
      </c>
      <c r="B156" s="34" t="s">
        <v>9</v>
      </c>
      <c r="C156" s="35">
        <v>43894</v>
      </c>
      <c r="D156" s="33">
        <v>22020002243</v>
      </c>
      <c r="E156" s="34" t="s">
        <v>1491</v>
      </c>
      <c r="F156" s="36">
        <v>2541</v>
      </c>
      <c r="G156" s="34" t="s">
        <v>359</v>
      </c>
      <c r="H156" s="34" t="s">
        <v>2900</v>
      </c>
      <c r="I156" s="33" t="s">
        <v>334</v>
      </c>
      <c r="J156" s="34" t="s">
        <v>2194</v>
      </c>
      <c r="K156" s="34" t="s">
        <v>258</v>
      </c>
      <c r="L156" s="34" t="s">
        <v>15</v>
      </c>
      <c r="M156" s="34" t="s">
        <v>13</v>
      </c>
      <c r="N156" s="34" t="s">
        <v>14</v>
      </c>
      <c r="O156" s="37" t="s">
        <v>3145</v>
      </c>
      <c r="P156" s="37" t="s">
        <v>674</v>
      </c>
      <c r="Q156" s="44" t="str">
        <f>MID(Tabla1[[#This Row],[Aplicación]],14,1)</f>
        <v>2</v>
      </c>
      <c r="R156" s="44" t="s">
        <v>662</v>
      </c>
      <c r="S156" s="44" t="str">
        <f>MID(Tabla1[[#This Row],[Aplicación]],6,2)</f>
        <v>02</v>
      </c>
      <c r="T156" s="44" t="str">
        <f>VLOOKUP(Tabla1[[#This Row],[AREA]],Hoja1!A:B,2,FALSE)</f>
        <v>02. Planeamiento urbanístico y vivienda</v>
      </c>
      <c r="U156" s="44" t="str">
        <f>MID(Tabla1[[#This Row],[Aplicación]],9,4)</f>
        <v>9332</v>
      </c>
      <c r="V156" s="44" t="str">
        <f>VLOOKUP(Tabla1[[#This Row],[PROGRAMA]],Hoja1!A:B,2,FALSE)</f>
        <v>9332. Mantenimiento de edificios e instalaciones municipales</v>
      </c>
      <c r="W156" s="44" t="str">
        <f>MID(Tabla1[[#This Row],[Aplicación]],14,2)</f>
        <v>21</v>
      </c>
      <c r="X156" s="44" t="str">
        <f>MID(Tabla1[[#This Row],[Aplicación]],14,6)</f>
        <v>212</v>
      </c>
    </row>
    <row r="157" spans="1:24" x14ac:dyDescent="0.25">
      <c r="A157" s="33">
        <v>220200009391</v>
      </c>
      <c r="B157" s="34" t="s">
        <v>9</v>
      </c>
      <c r="C157" s="35">
        <v>43915</v>
      </c>
      <c r="D157" s="33">
        <v>22020002636</v>
      </c>
      <c r="E157" s="34" t="s">
        <v>2914</v>
      </c>
      <c r="F157" s="36">
        <v>1149.5</v>
      </c>
      <c r="G157" s="34" t="s">
        <v>458</v>
      </c>
      <c r="H157" s="34" t="s">
        <v>2915</v>
      </c>
      <c r="I157" s="33" t="s">
        <v>209</v>
      </c>
      <c r="J157" s="34" t="s">
        <v>1653</v>
      </c>
      <c r="K157" s="34" t="s">
        <v>211</v>
      </c>
      <c r="L157" s="34" t="s">
        <v>12</v>
      </c>
      <c r="M157" s="34" t="s">
        <v>10</v>
      </c>
      <c r="N157" s="34" t="s">
        <v>11</v>
      </c>
      <c r="O157" s="37" t="s">
        <v>3146</v>
      </c>
      <c r="P157" s="37" t="s">
        <v>674</v>
      </c>
      <c r="Q157" s="44" t="str">
        <f>MID(Tabla1[[#This Row],[Aplicación]],14,1)</f>
        <v>2</v>
      </c>
      <c r="R157" s="44" t="s">
        <v>662</v>
      </c>
      <c r="S157" s="44" t="str">
        <f>MID(Tabla1[[#This Row],[Aplicación]],6,2)</f>
        <v>02</v>
      </c>
      <c r="T157" s="44" t="str">
        <f>VLOOKUP(Tabla1[[#This Row],[AREA]],Hoja1!A:B,2,FALSE)</f>
        <v>02. Planeamiento urbanístico y vivienda</v>
      </c>
      <c r="U157" s="44" t="str">
        <f>MID(Tabla1[[#This Row],[Aplicación]],9,4)</f>
        <v>9332</v>
      </c>
      <c r="V157" s="44" t="str">
        <f>VLOOKUP(Tabla1[[#This Row],[PROGRAMA]],Hoja1!A:B,2,FALSE)</f>
        <v>9332. Mantenimiento de edificios e instalaciones municipales</v>
      </c>
      <c r="W157" s="44" t="str">
        <f>MID(Tabla1[[#This Row],[Aplicación]],14,2)</f>
        <v>20</v>
      </c>
      <c r="X157" s="44" t="str">
        <f>MID(Tabla1[[#This Row],[Aplicación]],14,6)</f>
        <v>203</v>
      </c>
    </row>
    <row r="158" spans="1:24" x14ac:dyDescent="0.25">
      <c r="A158" s="33">
        <v>220200009392</v>
      </c>
      <c r="B158" s="34" t="s">
        <v>9</v>
      </c>
      <c r="C158" s="35">
        <v>43915</v>
      </c>
      <c r="D158" s="33">
        <v>22020002640</v>
      </c>
      <c r="E158" s="34" t="s">
        <v>1491</v>
      </c>
      <c r="F158" s="36">
        <v>121</v>
      </c>
      <c r="G158" s="34" t="s">
        <v>444</v>
      </c>
      <c r="H158" s="34" t="s">
        <v>2918</v>
      </c>
      <c r="I158" s="33" t="s">
        <v>209</v>
      </c>
      <c r="J158" s="34" t="s">
        <v>211</v>
      </c>
      <c r="K158" s="34" t="s">
        <v>211</v>
      </c>
      <c r="L158" s="34" t="s">
        <v>15</v>
      </c>
      <c r="M158" s="34" t="s">
        <v>10</v>
      </c>
      <c r="N158" s="34" t="s">
        <v>11</v>
      </c>
      <c r="O158" s="37" t="s">
        <v>3146</v>
      </c>
      <c r="P158" s="37" t="s">
        <v>674</v>
      </c>
      <c r="Q158" s="44" t="str">
        <f>MID(Tabla1[[#This Row],[Aplicación]],14,1)</f>
        <v>2</v>
      </c>
      <c r="R158" s="44" t="s">
        <v>662</v>
      </c>
      <c r="S158" s="44" t="str">
        <f>MID(Tabla1[[#This Row],[Aplicación]],6,2)</f>
        <v>02</v>
      </c>
      <c r="T158" s="44" t="str">
        <f>VLOOKUP(Tabla1[[#This Row],[AREA]],Hoja1!A:B,2,FALSE)</f>
        <v>02. Planeamiento urbanístico y vivienda</v>
      </c>
      <c r="U158" s="44" t="str">
        <f>MID(Tabla1[[#This Row],[Aplicación]],9,4)</f>
        <v>9332</v>
      </c>
      <c r="V158" s="44" t="str">
        <f>VLOOKUP(Tabla1[[#This Row],[PROGRAMA]],Hoja1!A:B,2,FALSE)</f>
        <v>9332. Mantenimiento de edificios e instalaciones municipales</v>
      </c>
      <c r="W158" s="44" t="str">
        <f>MID(Tabla1[[#This Row],[Aplicación]],14,2)</f>
        <v>21</v>
      </c>
      <c r="X158" s="44" t="str">
        <f>MID(Tabla1[[#This Row],[Aplicación]],14,6)</f>
        <v>212</v>
      </c>
    </row>
    <row r="159" spans="1:24" x14ac:dyDescent="0.25">
      <c r="A159" s="33">
        <v>220200009393</v>
      </c>
      <c r="B159" s="34" t="s">
        <v>9</v>
      </c>
      <c r="C159" s="35">
        <v>43915</v>
      </c>
      <c r="D159" s="33">
        <v>22020002647</v>
      </c>
      <c r="E159" s="34" t="s">
        <v>1491</v>
      </c>
      <c r="F159" s="36">
        <v>113.38</v>
      </c>
      <c r="G159" s="34" t="s">
        <v>814</v>
      </c>
      <c r="H159" s="34" t="s">
        <v>2919</v>
      </c>
      <c r="I159" s="33" t="s">
        <v>209</v>
      </c>
      <c r="J159" s="34" t="s">
        <v>211</v>
      </c>
      <c r="K159" s="34" t="s">
        <v>211</v>
      </c>
      <c r="L159" s="34" t="s">
        <v>15</v>
      </c>
      <c r="M159" s="34" t="s">
        <v>10</v>
      </c>
      <c r="N159" s="34" t="s">
        <v>11</v>
      </c>
      <c r="O159" s="37" t="s">
        <v>3146</v>
      </c>
      <c r="P159" s="37" t="s">
        <v>674</v>
      </c>
      <c r="Q159" s="44" t="str">
        <f>MID(Tabla1[[#This Row],[Aplicación]],14,1)</f>
        <v>2</v>
      </c>
      <c r="R159" s="44" t="s">
        <v>662</v>
      </c>
      <c r="S159" s="44" t="str">
        <f>MID(Tabla1[[#This Row],[Aplicación]],6,2)</f>
        <v>02</v>
      </c>
      <c r="T159" s="44" t="str">
        <f>VLOOKUP(Tabla1[[#This Row],[AREA]],Hoja1!A:B,2,FALSE)</f>
        <v>02. Planeamiento urbanístico y vivienda</v>
      </c>
      <c r="U159" s="44" t="str">
        <f>MID(Tabla1[[#This Row],[Aplicación]],9,4)</f>
        <v>9332</v>
      </c>
      <c r="V159" s="44" t="str">
        <f>VLOOKUP(Tabla1[[#This Row],[PROGRAMA]],Hoja1!A:B,2,FALSE)</f>
        <v>9332. Mantenimiento de edificios e instalaciones municipales</v>
      </c>
      <c r="W159" s="44" t="str">
        <f>MID(Tabla1[[#This Row],[Aplicación]],14,2)</f>
        <v>21</v>
      </c>
      <c r="X159" s="44" t="str">
        <f>MID(Tabla1[[#This Row],[Aplicación]],14,6)</f>
        <v>212</v>
      </c>
    </row>
    <row r="160" spans="1:24" x14ac:dyDescent="0.25">
      <c r="A160" s="33">
        <v>220200009395</v>
      </c>
      <c r="B160" s="34" t="s">
        <v>9</v>
      </c>
      <c r="C160" s="35">
        <v>43915</v>
      </c>
      <c r="D160" s="33">
        <v>22020002663</v>
      </c>
      <c r="E160" s="34" t="s">
        <v>1519</v>
      </c>
      <c r="F160" s="36">
        <v>1893.68</v>
      </c>
      <c r="G160" s="34" t="s">
        <v>866</v>
      </c>
      <c r="H160" s="34" t="s">
        <v>2922</v>
      </c>
      <c r="I160" s="33" t="s">
        <v>209</v>
      </c>
      <c r="J160" s="34" t="s">
        <v>211</v>
      </c>
      <c r="K160" s="34" t="s">
        <v>211</v>
      </c>
      <c r="L160" s="34" t="s">
        <v>12</v>
      </c>
      <c r="M160" s="34" t="s">
        <v>10</v>
      </c>
      <c r="N160" s="34" t="s">
        <v>11</v>
      </c>
      <c r="O160" s="37" t="s">
        <v>3146</v>
      </c>
      <c r="P160" s="37" t="s">
        <v>674</v>
      </c>
      <c r="Q160" s="44" t="str">
        <f>MID(Tabla1[[#This Row],[Aplicación]],14,1)</f>
        <v>2</v>
      </c>
      <c r="R160" s="44" t="s">
        <v>662</v>
      </c>
      <c r="S160" s="44" t="str">
        <f>MID(Tabla1[[#This Row],[Aplicación]],6,2)</f>
        <v>02</v>
      </c>
      <c r="T160" s="44" t="str">
        <f>VLOOKUP(Tabla1[[#This Row],[AREA]],Hoja1!A:B,2,FALSE)</f>
        <v>02. Planeamiento urbanístico y vivienda</v>
      </c>
      <c r="U160" s="44" t="str">
        <f>MID(Tabla1[[#This Row],[Aplicación]],9,4)</f>
        <v>9332</v>
      </c>
      <c r="V160" s="44" t="str">
        <f>VLOOKUP(Tabla1[[#This Row],[PROGRAMA]],Hoja1!A:B,2,FALSE)</f>
        <v>9332. Mantenimiento de edificios e instalaciones municipales</v>
      </c>
      <c r="W160" s="44" t="str">
        <f>MID(Tabla1[[#This Row],[Aplicación]],14,2)</f>
        <v>21</v>
      </c>
      <c r="X160" s="44" t="str">
        <f>MID(Tabla1[[#This Row],[Aplicación]],14,6)</f>
        <v>213</v>
      </c>
    </row>
    <row r="161" spans="1:24" x14ac:dyDescent="0.25">
      <c r="A161" s="33">
        <v>220200003796</v>
      </c>
      <c r="B161" s="34" t="s">
        <v>9</v>
      </c>
      <c r="C161" s="35">
        <v>43894</v>
      </c>
      <c r="D161" s="33">
        <v>22020002243</v>
      </c>
      <c r="E161" s="34" t="s">
        <v>1491</v>
      </c>
      <c r="F161" s="36">
        <v>786.5</v>
      </c>
      <c r="G161" s="34" t="s">
        <v>413</v>
      </c>
      <c r="H161" s="34" t="s">
        <v>2900</v>
      </c>
      <c r="I161" s="33" t="s">
        <v>334</v>
      </c>
      <c r="J161" s="34" t="s">
        <v>211</v>
      </c>
      <c r="K161" s="34" t="s">
        <v>211</v>
      </c>
      <c r="L161" s="34" t="s">
        <v>15</v>
      </c>
      <c r="M161" s="34" t="s">
        <v>13</v>
      </c>
      <c r="N161" s="34" t="s">
        <v>14</v>
      </c>
      <c r="O161" s="37" t="s">
        <v>3145</v>
      </c>
      <c r="P161" s="37" t="s">
        <v>674</v>
      </c>
      <c r="Q161" s="44" t="str">
        <f>MID(Tabla1[[#This Row],[Aplicación]],14,1)</f>
        <v>2</v>
      </c>
      <c r="R161" s="44" t="s">
        <v>662</v>
      </c>
      <c r="S161" s="44" t="str">
        <f>MID(Tabla1[[#This Row],[Aplicación]],6,2)</f>
        <v>02</v>
      </c>
      <c r="T161" s="44" t="str">
        <f>VLOOKUP(Tabla1[[#This Row],[AREA]],Hoja1!A:B,2,FALSE)</f>
        <v>02. Planeamiento urbanístico y vivienda</v>
      </c>
      <c r="U161" s="44" t="str">
        <f>MID(Tabla1[[#This Row],[Aplicación]],9,4)</f>
        <v>9332</v>
      </c>
      <c r="V161" s="44" t="str">
        <f>VLOOKUP(Tabla1[[#This Row],[PROGRAMA]],Hoja1!A:B,2,FALSE)</f>
        <v>9332. Mantenimiento de edificios e instalaciones municipales</v>
      </c>
      <c r="W161" s="44" t="str">
        <f>MID(Tabla1[[#This Row],[Aplicación]],14,2)</f>
        <v>21</v>
      </c>
      <c r="X161" s="44" t="str">
        <f>MID(Tabla1[[#This Row],[Aplicación]],14,6)</f>
        <v>212</v>
      </c>
    </row>
    <row r="162" spans="1:24" x14ac:dyDescent="0.25">
      <c r="A162" s="33">
        <v>220200010372</v>
      </c>
      <c r="B162" s="34" t="s">
        <v>9</v>
      </c>
      <c r="C162" s="35">
        <v>43920</v>
      </c>
      <c r="D162" s="33">
        <v>22020002708</v>
      </c>
      <c r="E162" s="34" t="s">
        <v>1519</v>
      </c>
      <c r="F162" s="36">
        <v>139.76</v>
      </c>
      <c r="G162" s="34" t="s">
        <v>788</v>
      </c>
      <c r="H162" s="34" t="s">
        <v>2995</v>
      </c>
      <c r="I162" s="33" t="s">
        <v>209</v>
      </c>
      <c r="J162" s="34" t="s">
        <v>211</v>
      </c>
      <c r="K162" s="34" t="s">
        <v>211</v>
      </c>
      <c r="L162" s="34" t="s">
        <v>12</v>
      </c>
      <c r="M162" s="34" t="s">
        <v>10</v>
      </c>
      <c r="N162" s="34" t="s">
        <v>11</v>
      </c>
      <c r="O162" s="37" t="s">
        <v>3146</v>
      </c>
      <c r="P162" s="37" t="s">
        <v>674</v>
      </c>
      <c r="Q162" s="44" t="str">
        <f>MID(Tabla1[[#This Row],[Aplicación]],14,1)</f>
        <v>2</v>
      </c>
      <c r="R162" s="44" t="s">
        <v>662</v>
      </c>
      <c r="S162" s="44" t="str">
        <f>MID(Tabla1[[#This Row],[Aplicación]],6,2)</f>
        <v>02</v>
      </c>
      <c r="T162" s="44" t="str">
        <f>VLOOKUP(Tabla1[[#This Row],[AREA]],Hoja1!A:B,2,FALSE)</f>
        <v>02. Planeamiento urbanístico y vivienda</v>
      </c>
      <c r="U162" s="44" t="str">
        <f>MID(Tabla1[[#This Row],[Aplicación]],9,4)</f>
        <v>9332</v>
      </c>
      <c r="V162" s="44" t="str">
        <f>VLOOKUP(Tabla1[[#This Row],[PROGRAMA]],Hoja1!A:B,2,FALSE)</f>
        <v>9332. Mantenimiento de edificios e instalaciones municipales</v>
      </c>
      <c r="W162" s="44" t="str">
        <f>MID(Tabla1[[#This Row],[Aplicación]],14,2)</f>
        <v>21</v>
      </c>
      <c r="X162" s="44" t="str">
        <f>MID(Tabla1[[#This Row],[Aplicación]],14,6)</f>
        <v>213</v>
      </c>
    </row>
    <row r="163" spans="1:24" x14ac:dyDescent="0.25">
      <c r="A163" s="33">
        <v>220200003806</v>
      </c>
      <c r="B163" s="34" t="s">
        <v>9</v>
      </c>
      <c r="C163" s="35">
        <v>43894</v>
      </c>
      <c r="D163" s="33">
        <v>22020000914</v>
      </c>
      <c r="E163" s="34" t="s">
        <v>1769</v>
      </c>
      <c r="F163" s="36">
        <v>5445</v>
      </c>
      <c r="G163" s="34" t="s">
        <v>393</v>
      </c>
      <c r="H163" s="34" t="s">
        <v>3015</v>
      </c>
      <c r="I163" s="33" t="s">
        <v>334</v>
      </c>
      <c r="J163" s="34" t="s">
        <v>211</v>
      </c>
      <c r="K163" s="34" t="s">
        <v>211</v>
      </c>
      <c r="L163" s="34" t="s">
        <v>12</v>
      </c>
      <c r="M163" s="34" t="s">
        <v>13</v>
      </c>
      <c r="N163" s="34" t="s">
        <v>14</v>
      </c>
      <c r="O163" s="37" t="s">
        <v>3145</v>
      </c>
      <c r="P163" s="37" t="s">
        <v>674</v>
      </c>
      <c r="Q163" s="44" t="str">
        <f>MID(Tabla1[[#This Row],[Aplicación]],14,1)</f>
        <v>2</v>
      </c>
      <c r="R163" s="44" t="s">
        <v>662</v>
      </c>
      <c r="S163" s="44" t="str">
        <f>MID(Tabla1[[#This Row],[Aplicación]],6,2)</f>
        <v>02</v>
      </c>
      <c r="T163" s="44" t="str">
        <f>VLOOKUP(Tabla1[[#This Row],[AREA]],Hoja1!A:B,2,FALSE)</f>
        <v>02. Planeamiento urbanístico y vivienda</v>
      </c>
      <c r="U163" s="44" t="str">
        <f>MID(Tabla1[[#This Row],[Aplicación]],9,4)</f>
        <v>9332</v>
      </c>
      <c r="V163" s="44" t="str">
        <f>VLOOKUP(Tabla1[[#This Row],[PROGRAMA]],Hoja1!A:B,2,FALSE)</f>
        <v>9332. Mantenimiento de edificios e instalaciones municipales</v>
      </c>
      <c r="W163" s="44" t="str">
        <f>MID(Tabla1[[#This Row],[Aplicación]],14,2)</f>
        <v>21</v>
      </c>
      <c r="X163" s="44" t="str">
        <f>MID(Tabla1[[#This Row],[Aplicación]],14,6)</f>
        <v>214</v>
      </c>
    </row>
    <row r="164" spans="1:24" x14ac:dyDescent="0.25">
      <c r="A164" s="33">
        <v>220200010530</v>
      </c>
      <c r="B164" s="34" t="s">
        <v>9</v>
      </c>
      <c r="C164" s="35">
        <v>43921</v>
      </c>
      <c r="D164" s="33">
        <v>22020003019</v>
      </c>
      <c r="E164" s="34" t="s">
        <v>3063</v>
      </c>
      <c r="F164" s="36">
        <v>2486.84</v>
      </c>
      <c r="G164" s="34" t="s">
        <v>3064</v>
      </c>
      <c r="H164" s="34" t="s">
        <v>3065</v>
      </c>
      <c r="I164" s="33" t="s">
        <v>209</v>
      </c>
      <c r="J164" s="34" t="s">
        <v>211</v>
      </c>
      <c r="K164" s="34" t="s">
        <v>211</v>
      </c>
      <c r="L164" s="34" t="s">
        <v>15</v>
      </c>
      <c r="M164" s="34" t="s">
        <v>10</v>
      </c>
      <c r="N164" s="34" t="s">
        <v>11</v>
      </c>
      <c r="O164" s="37" t="s">
        <v>3146</v>
      </c>
      <c r="P164" s="37" t="s">
        <v>674</v>
      </c>
      <c r="Q164" s="44" t="str">
        <f>MID(Tabla1[[#This Row],[Aplicación]],14,1)</f>
        <v>6</v>
      </c>
      <c r="R164" s="44" t="s">
        <v>663</v>
      </c>
      <c r="S164" s="44" t="str">
        <f>MID(Tabla1[[#This Row],[Aplicación]],6,2)</f>
        <v>02</v>
      </c>
      <c r="T164" s="44" t="str">
        <f>VLOOKUP(Tabla1[[#This Row],[AREA]],Hoja1!A:B,2,FALSE)</f>
        <v>02. Planeamiento urbanístico y vivienda</v>
      </c>
      <c r="U164" s="44" t="str">
        <f>MID(Tabla1[[#This Row],[Aplicación]],9,4)</f>
        <v>1511</v>
      </c>
      <c r="V164" s="44" t="str">
        <f>VLOOKUP(Tabla1[[#This Row],[PROGRAMA]],Hoja1!A:B,2,FALSE)</f>
        <v>1511. Planficación y gestión del urbanismo</v>
      </c>
      <c r="W164" s="44" t="str">
        <f>MID(Tabla1[[#This Row],[Aplicación]],14,2)</f>
        <v>62</v>
      </c>
      <c r="X164" s="44" t="str">
        <f>MID(Tabla1[[#This Row],[Aplicación]],14,6)</f>
        <v>624</v>
      </c>
    </row>
    <row r="165" spans="1:24" x14ac:dyDescent="0.25">
      <c r="A165" s="33">
        <v>220200010531</v>
      </c>
      <c r="B165" s="34" t="s">
        <v>9</v>
      </c>
      <c r="C165" s="35">
        <v>43921</v>
      </c>
      <c r="D165" s="33">
        <v>22020003020</v>
      </c>
      <c r="E165" s="34" t="s">
        <v>3063</v>
      </c>
      <c r="F165" s="36">
        <v>2555.25</v>
      </c>
      <c r="G165" s="34" t="s">
        <v>3064</v>
      </c>
      <c r="H165" s="34" t="s">
        <v>3067</v>
      </c>
      <c r="I165" s="33" t="s">
        <v>209</v>
      </c>
      <c r="J165" s="34" t="s">
        <v>211</v>
      </c>
      <c r="K165" s="34" t="s">
        <v>211</v>
      </c>
      <c r="L165" s="34" t="s">
        <v>15</v>
      </c>
      <c r="M165" s="34" t="s">
        <v>10</v>
      </c>
      <c r="N165" s="34" t="s">
        <v>11</v>
      </c>
      <c r="O165" s="37" t="s">
        <v>3146</v>
      </c>
      <c r="P165" s="37" t="s">
        <v>674</v>
      </c>
      <c r="Q165" s="44" t="str">
        <f>MID(Tabla1[[#This Row],[Aplicación]],14,1)</f>
        <v>6</v>
      </c>
      <c r="R165" s="44" t="s">
        <v>663</v>
      </c>
      <c r="S165" s="44" t="str">
        <f>MID(Tabla1[[#This Row],[Aplicación]],6,2)</f>
        <v>02</v>
      </c>
      <c r="T165" s="44" t="str">
        <f>VLOOKUP(Tabla1[[#This Row],[AREA]],Hoja1!A:B,2,FALSE)</f>
        <v>02. Planeamiento urbanístico y vivienda</v>
      </c>
      <c r="U165" s="44" t="str">
        <f>MID(Tabla1[[#This Row],[Aplicación]],9,4)</f>
        <v>1511</v>
      </c>
      <c r="V165" s="44" t="str">
        <f>VLOOKUP(Tabla1[[#This Row],[PROGRAMA]],Hoja1!A:B,2,FALSE)</f>
        <v>1511. Planficación y gestión del urbanismo</v>
      </c>
      <c r="W165" s="44" t="str">
        <f>MID(Tabla1[[#This Row],[Aplicación]],14,2)</f>
        <v>62</v>
      </c>
      <c r="X165" s="44" t="str">
        <f>MID(Tabla1[[#This Row],[Aplicación]],14,6)</f>
        <v>624</v>
      </c>
    </row>
    <row r="166" spans="1:24" x14ac:dyDescent="0.25">
      <c r="A166" s="33">
        <v>220200010532</v>
      </c>
      <c r="B166" s="34" t="s">
        <v>9</v>
      </c>
      <c r="C166" s="35">
        <v>43921</v>
      </c>
      <c r="D166" s="33">
        <v>22020003021</v>
      </c>
      <c r="E166" s="34" t="s">
        <v>3063</v>
      </c>
      <c r="F166" s="36">
        <v>6576.47</v>
      </c>
      <c r="G166" s="34" t="s">
        <v>3064</v>
      </c>
      <c r="H166" s="34" t="s">
        <v>3069</v>
      </c>
      <c r="I166" s="33" t="s">
        <v>209</v>
      </c>
      <c r="J166" s="34" t="s">
        <v>211</v>
      </c>
      <c r="K166" s="34" t="s">
        <v>211</v>
      </c>
      <c r="L166" s="34" t="s">
        <v>15</v>
      </c>
      <c r="M166" s="34" t="s">
        <v>10</v>
      </c>
      <c r="N166" s="34" t="s">
        <v>11</v>
      </c>
      <c r="O166" s="37" t="s">
        <v>3146</v>
      </c>
      <c r="P166" s="37" t="s">
        <v>674</v>
      </c>
      <c r="Q166" s="44" t="str">
        <f>MID(Tabla1[[#This Row],[Aplicación]],14,1)</f>
        <v>6</v>
      </c>
      <c r="R166" s="44" t="s">
        <v>663</v>
      </c>
      <c r="S166" s="44" t="str">
        <f>MID(Tabla1[[#This Row],[Aplicación]],6,2)</f>
        <v>02</v>
      </c>
      <c r="T166" s="44" t="str">
        <f>VLOOKUP(Tabla1[[#This Row],[AREA]],Hoja1!A:B,2,FALSE)</f>
        <v>02. Planeamiento urbanístico y vivienda</v>
      </c>
      <c r="U166" s="44" t="str">
        <f>MID(Tabla1[[#This Row],[Aplicación]],9,4)</f>
        <v>1511</v>
      </c>
      <c r="V166" s="44" t="str">
        <f>VLOOKUP(Tabla1[[#This Row],[PROGRAMA]],Hoja1!A:B,2,FALSE)</f>
        <v>1511. Planficación y gestión del urbanismo</v>
      </c>
      <c r="W166" s="44" t="str">
        <f>MID(Tabla1[[#This Row],[Aplicación]],14,2)</f>
        <v>62</v>
      </c>
      <c r="X166" s="44" t="str">
        <f>MID(Tabla1[[#This Row],[Aplicación]],14,6)</f>
        <v>624</v>
      </c>
    </row>
    <row r="167" spans="1:24" x14ac:dyDescent="0.25">
      <c r="A167" s="33">
        <v>220200010533</v>
      </c>
      <c r="B167" s="34" t="s">
        <v>9</v>
      </c>
      <c r="C167" s="35">
        <v>43921</v>
      </c>
      <c r="D167" s="33">
        <v>22020003016</v>
      </c>
      <c r="E167" s="34" t="s">
        <v>2184</v>
      </c>
      <c r="F167" s="36">
        <v>435.6</v>
      </c>
      <c r="G167" s="34" t="s">
        <v>460</v>
      </c>
      <c r="H167" s="34" t="s">
        <v>3074</v>
      </c>
      <c r="I167" s="33" t="s">
        <v>209</v>
      </c>
      <c r="J167" s="34" t="s">
        <v>211</v>
      </c>
      <c r="K167" s="34" t="s">
        <v>211</v>
      </c>
      <c r="L167" s="34" t="s">
        <v>17</v>
      </c>
      <c r="M167" s="34" t="s">
        <v>10</v>
      </c>
      <c r="N167" s="34" t="s">
        <v>11</v>
      </c>
      <c r="O167" s="37" t="s">
        <v>3146</v>
      </c>
      <c r="P167" s="37" t="s">
        <v>674</v>
      </c>
      <c r="Q167" s="44" t="str">
        <f>MID(Tabla1[[#This Row],[Aplicación]],14,1)</f>
        <v>2</v>
      </c>
      <c r="R167" s="44" t="s">
        <v>662</v>
      </c>
      <c r="S167" s="44" t="str">
        <f>MID(Tabla1[[#This Row],[Aplicación]],6,2)</f>
        <v>02</v>
      </c>
      <c r="T167" s="44" t="str">
        <f>VLOOKUP(Tabla1[[#This Row],[AREA]],Hoja1!A:B,2,FALSE)</f>
        <v>02. Planeamiento urbanístico y vivienda</v>
      </c>
      <c r="U167" s="44" t="str">
        <f>MID(Tabla1[[#This Row],[Aplicación]],9,4)</f>
        <v>9332</v>
      </c>
      <c r="V167" s="44" t="str">
        <f>VLOOKUP(Tabla1[[#This Row],[PROGRAMA]],Hoja1!A:B,2,FALSE)</f>
        <v>9332. Mantenimiento de edificios e instalaciones municipales</v>
      </c>
      <c r="W167" s="44" t="str">
        <f>MID(Tabla1[[#This Row],[Aplicación]],14,2)</f>
        <v>22</v>
      </c>
      <c r="X167" s="44" t="str">
        <f>MID(Tabla1[[#This Row],[Aplicación]],14,6)</f>
        <v>22699</v>
      </c>
    </row>
    <row r="168" spans="1:24" x14ac:dyDescent="0.25">
      <c r="A168" s="33">
        <v>220200003799</v>
      </c>
      <c r="B168" s="34" t="s">
        <v>9</v>
      </c>
      <c r="C168" s="35">
        <v>43894</v>
      </c>
      <c r="D168" s="33">
        <v>22020002271</v>
      </c>
      <c r="E168" s="34" t="s">
        <v>1491</v>
      </c>
      <c r="F168" s="36">
        <v>38.72</v>
      </c>
      <c r="G168" s="34" t="s">
        <v>425</v>
      </c>
      <c r="H168" s="34" t="s">
        <v>3090</v>
      </c>
      <c r="I168" s="33" t="s">
        <v>209</v>
      </c>
      <c r="J168" s="34" t="s">
        <v>211</v>
      </c>
      <c r="K168" s="34" t="s">
        <v>211</v>
      </c>
      <c r="L168" s="34" t="s">
        <v>15</v>
      </c>
      <c r="M168" s="34" t="s">
        <v>13</v>
      </c>
      <c r="N168" s="34" t="s">
        <v>14</v>
      </c>
      <c r="O168" s="37" t="s">
        <v>3145</v>
      </c>
      <c r="P168" s="37" t="s">
        <v>674</v>
      </c>
      <c r="Q168" s="44" t="str">
        <f>MID(Tabla1[[#This Row],[Aplicación]],14,1)</f>
        <v>2</v>
      </c>
      <c r="R168" s="44" t="s">
        <v>662</v>
      </c>
      <c r="S168" s="44" t="str">
        <f>MID(Tabla1[[#This Row],[Aplicación]],6,2)</f>
        <v>02</v>
      </c>
      <c r="T168" s="44" t="str">
        <f>VLOOKUP(Tabla1[[#This Row],[AREA]],Hoja1!A:B,2,FALSE)</f>
        <v>02. Planeamiento urbanístico y vivienda</v>
      </c>
      <c r="U168" s="44" t="str">
        <f>MID(Tabla1[[#This Row],[Aplicación]],9,4)</f>
        <v>9332</v>
      </c>
      <c r="V168" s="44" t="str">
        <f>VLOOKUP(Tabla1[[#This Row],[PROGRAMA]],Hoja1!A:B,2,FALSE)</f>
        <v>9332. Mantenimiento de edificios e instalaciones municipales</v>
      </c>
      <c r="W168" s="44" t="str">
        <f>MID(Tabla1[[#This Row],[Aplicación]],14,2)</f>
        <v>21</v>
      </c>
      <c r="X168" s="44" t="str">
        <f>MID(Tabla1[[#This Row],[Aplicación]],14,6)</f>
        <v>212</v>
      </c>
    </row>
    <row r="169" spans="1:24" x14ac:dyDescent="0.25">
      <c r="A169" s="33">
        <v>220199000735</v>
      </c>
      <c r="B169" s="34" t="s">
        <v>9</v>
      </c>
      <c r="C169" s="35">
        <v>43832</v>
      </c>
      <c r="D169" s="33">
        <v>22020000860</v>
      </c>
      <c r="E169" s="34" t="s">
        <v>964</v>
      </c>
      <c r="F169" s="36">
        <v>480000</v>
      </c>
      <c r="G169" s="34" t="s">
        <v>108</v>
      </c>
      <c r="H169" s="34" t="s">
        <v>965</v>
      </c>
      <c r="I169" s="33" t="s">
        <v>209</v>
      </c>
      <c r="J169" s="34" t="s">
        <v>236</v>
      </c>
      <c r="K169" s="34" t="s">
        <v>236</v>
      </c>
      <c r="L169" s="34" t="s">
        <v>15</v>
      </c>
      <c r="M169" s="34" t="s">
        <v>13</v>
      </c>
      <c r="N169" s="34" t="s">
        <v>16</v>
      </c>
      <c r="O169" s="37" t="s">
        <v>3127</v>
      </c>
      <c r="P169" s="37" t="s">
        <v>674</v>
      </c>
      <c r="Q169" s="44" t="str">
        <f>MID(Tabla1[[#This Row],[Aplicación]],14,1)</f>
        <v>2</v>
      </c>
      <c r="R169" s="44" t="s">
        <v>662</v>
      </c>
      <c r="S169" s="44" t="str">
        <f>MID(Tabla1[[#This Row],[Aplicación]],6,2)</f>
        <v>03</v>
      </c>
      <c r="T169" s="44" t="str">
        <f>VLOOKUP(Tabla1[[#This Row],[AREA]],Hoja1!A:B,2,FALSE)</f>
        <v>03. Participación ciudadana y deportes</v>
      </c>
      <c r="U169" s="44" t="str">
        <f>MID(Tabla1[[#This Row],[Aplicación]],9,4)</f>
        <v>9241</v>
      </c>
      <c r="V169" s="44" t="str">
        <f>VLOOKUP(Tabla1[[#This Row],[PROGRAMA]],Hoja1!A:B,2,FALSE)</f>
        <v>9241. Participación ciudadana</v>
      </c>
      <c r="W169" s="44" t="str">
        <f>MID(Tabla1[[#This Row],[Aplicación]],14,2)</f>
        <v>22</v>
      </c>
      <c r="X169" s="44" t="str">
        <f>MID(Tabla1[[#This Row],[Aplicación]],14,6)</f>
        <v>22100</v>
      </c>
    </row>
    <row r="170" spans="1:24" x14ac:dyDescent="0.25">
      <c r="A170" s="33">
        <v>220199000252</v>
      </c>
      <c r="B170" s="34" t="s">
        <v>9</v>
      </c>
      <c r="C170" s="35">
        <v>43832</v>
      </c>
      <c r="D170" s="33">
        <v>22020000649</v>
      </c>
      <c r="E170" s="34" t="s">
        <v>984</v>
      </c>
      <c r="F170" s="36">
        <v>420000</v>
      </c>
      <c r="G170" s="34" t="s">
        <v>104</v>
      </c>
      <c r="H170" s="34" t="s">
        <v>985</v>
      </c>
      <c r="I170" s="33" t="s">
        <v>209</v>
      </c>
      <c r="J170" s="34" t="s">
        <v>233</v>
      </c>
      <c r="K170" s="34" t="s">
        <v>233</v>
      </c>
      <c r="L170" s="34" t="s">
        <v>15</v>
      </c>
      <c r="M170" s="34" t="s">
        <v>13</v>
      </c>
      <c r="N170" s="34" t="s">
        <v>14</v>
      </c>
      <c r="O170" s="37" t="s">
        <v>3127</v>
      </c>
      <c r="P170" s="37" t="s">
        <v>674</v>
      </c>
      <c r="Q170" s="44" t="str">
        <f>MID(Tabla1[[#This Row],[Aplicación]],14,1)</f>
        <v>2</v>
      </c>
      <c r="R170" s="44" t="s">
        <v>662</v>
      </c>
      <c r="S170" s="44" t="str">
        <f>MID(Tabla1[[#This Row],[Aplicación]],6,2)</f>
        <v>03</v>
      </c>
      <c r="T170" s="44" t="str">
        <f>VLOOKUP(Tabla1[[#This Row],[AREA]],Hoja1!A:B,2,FALSE)</f>
        <v>03. Participación ciudadana y deportes</v>
      </c>
      <c r="U170" s="44" t="str">
        <f>MID(Tabla1[[#This Row],[Aplicación]],9,4)</f>
        <v>9241</v>
      </c>
      <c r="V170" s="44" t="str">
        <f>VLOOKUP(Tabla1[[#This Row],[PROGRAMA]],Hoja1!A:B,2,FALSE)</f>
        <v>9241. Participación ciudadana</v>
      </c>
      <c r="W170" s="44" t="str">
        <f>MID(Tabla1[[#This Row],[Aplicación]],14,2)</f>
        <v>22</v>
      </c>
      <c r="X170" s="44" t="str">
        <f>MID(Tabla1[[#This Row],[Aplicación]],14,6)</f>
        <v>22102</v>
      </c>
    </row>
    <row r="171" spans="1:24" x14ac:dyDescent="0.25">
      <c r="A171" s="33">
        <v>220199000204</v>
      </c>
      <c r="B171" s="34" t="s">
        <v>9</v>
      </c>
      <c r="C171" s="35">
        <v>43832</v>
      </c>
      <c r="D171" s="33">
        <v>22020000625</v>
      </c>
      <c r="E171" s="34" t="s">
        <v>1002</v>
      </c>
      <c r="F171" s="36">
        <v>410126.1</v>
      </c>
      <c r="G171" s="34" t="s">
        <v>181</v>
      </c>
      <c r="H171" s="34" t="s">
        <v>1003</v>
      </c>
      <c r="I171" s="33" t="s">
        <v>209</v>
      </c>
      <c r="J171" s="34" t="s">
        <v>211</v>
      </c>
      <c r="K171" s="34" t="s">
        <v>211</v>
      </c>
      <c r="L171" s="34" t="s">
        <v>12</v>
      </c>
      <c r="M171" s="34" t="s">
        <v>13</v>
      </c>
      <c r="N171" s="34" t="s">
        <v>14</v>
      </c>
      <c r="O171" s="37" t="s">
        <v>3127</v>
      </c>
      <c r="P171" s="37" t="s">
        <v>674</v>
      </c>
      <c r="Q171" s="44" t="str">
        <f>MID(Tabla1[[#This Row],[Aplicación]],14,1)</f>
        <v>2</v>
      </c>
      <c r="R171" s="44" t="s">
        <v>662</v>
      </c>
      <c r="S171" s="44" t="str">
        <f>MID(Tabla1[[#This Row],[Aplicación]],6,2)</f>
        <v>03</v>
      </c>
      <c r="T171" s="44" t="str">
        <f>VLOOKUP(Tabla1[[#This Row],[AREA]],Hoja1!A:B,2,FALSE)</f>
        <v>03. Participación ciudadana y deportes</v>
      </c>
      <c r="U171" s="44" t="str">
        <f>MID(Tabla1[[#This Row],[Aplicación]],9,4)</f>
        <v>9241</v>
      </c>
      <c r="V171" s="44" t="str">
        <f>VLOOKUP(Tabla1[[#This Row],[PROGRAMA]],Hoja1!A:B,2,FALSE)</f>
        <v>9241. Participación ciudadana</v>
      </c>
      <c r="W171" s="44" t="str">
        <f>MID(Tabla1[[#This Row],[Aplicación]],14,2)</f>
        <v>22</v>
      </c>
      <c r="X171" s="44" t="str">
        <f>MID(Tabla1[[#This Row],[Aplicación]],14,6)</f>
        <v>22700</v>
      </c>
    </row>
    <row r="172" spans="1:24" x14ac:dyDescent="0.25">
      <c r="A172" s="33">
        <v>220199000736</v>
      </c>
      <c r="B172" s="34" t="s">
        <v>9</v>
      </c>
      <c r="C172" s="35">
        <v>43832</v>
      </c>
      <c r="D172" s="33">
        <v>22020001372</v>
      </c>
      <c r="E172" s="34" t="s">
        <v>1049</v>
      </c>
      <c r="F172" s="36">
        <v>181500</v>
      </c>
      <c r="G172" s="34" t="s">
        <v>245</v>
      </c>
      <c r="H172" s="34" t="s">
        <v>1050</v>
      </c>
      <c r="I172" s="33" t="s">
        <v>209</v>
      </c>
      <c r="J172" s="34" t="s">
        <v>211</v>
      </c>
      <c r="K172" s="34" t="s">
        <v>211</v>
      </c>
      <c r="L172" s="34" t="s">
        <v>12</v>
      </c>
      <c r="M172" s="34" t="s">
        <v>13</v>
      </c>
      <c r="N172" s="34" t="s">
        <v>14</v>
      </c>
      <c r="O172" s="37" t="s">
        <v>3127</v>
      </c>
      <c r="P172" s="37" t="s">
        <v>674</v>
      </c>
      <c r="Q172" s="44" t="str">
        <f>MID(Tabla1[[#This Row],[Aplicación]],14,1)</f>
        <v>2</v>
      </c>
      <c r="R172" s="44" t="s">
        <v>662</v>
      </c>
      <c r="S172" s="44" t="str">
        <f>MID(Tabla1[[#This Row],[Aplicación]],6,2)</f>
        <v>03</v>
      </c>
      <c r="T172" s="44" t="str">
        <f>VLOOKUP(Tabla1[[#This Row],[AREA]],Hoja1!A:B,2,FALSE)</f>
        <v>03. Participación ciudadana y deportes</v>
      </c>
      <c r="U172" s="44" t="str">
        <f>MID(Tabla1[[#This Row],[Aplicación]],9,4)</f>
        <v>9241</v>
      </c>
      <c r="V172" s="44" t="str">
        <f>VLOOKUP(Tabla1[[#This Row],[PROGRAMA]],Hoja1!A:B,2,FALSE)</f>
        <v>9241. Participación ciudadana</v>
      </c>
      <c r="W172" s="44" t="str">
        <f>MID(Tabla1[[#This Row],[Aplicación]],14,2)</f>
        <v>22</v>
      </c>
      <c r="X172" s="44" t="str">
        <f>MID(Tabla1[[#This Row],[Aplicación]],14,6)</f>
        <v>22799</v>
      </c>
    </row>
    <row r="173" spans="1:24" x14ac:dyDescent="0.25">
      <c r="A173" s="33">
        <v>220199000443</v>
      </c>
      <c r="B173" s="34" t="s">
        <v>9</v>
      </c>
      <c r="C173" s="35">
        <v>43832</v>
      </c>
      <c r="D173" s="33">
        <v>22020000742</v>
      </c>
      <c r="E173" s="34" t="s">
        <v>1049</v>
      </c>
      <c r="F173" s="36">
        <v>145263.67999999999</v>
      </c>
      <c r="G173" s="34" t="s">
        <v>260</v>
      </c>
      <c r="H173" s="34" t="s">
        <v>1069</v>
      </c>
      <c r="I173" s="33" t="s">
        <v>209</v>
      </c>
      <c r="J173" s="34" t="s">
        <v>211</v>
      </c>
      <c r="K173" s="34" t="s">
        <v>211</v>
      </c>
      <c r="L173" s="34" t="s">
        <v>12</v>
      </c>
      <c r="M173" s="34" t="s">
        <v>13</v>
      </c>
      <c r="N173" s="34" t="s">
        <v>14</v>
      </c>
      <c r="O173" s="37" t="s">
        <v>3127</v>
      </c>
      <c r="P173" s="37" t="s">
        <v>674</v>
      </c>
      <c r="Q173" s="44" t="str">
        <f>MID(Tabla1[[#This Row],[Aplicación]],14,1)</f>
        <v>2</v>
      </c>
      <c r="R173" s="44" t="s">
        <v>662</v>
      </c>
      <c r="S173" s="44" t="str">
        <f>MID(Tabla1[[#This Row],[Aplicación]],6,2)</f>
        <v>03</v>
      </c>
      <c r="T173" s="44" t="str">
        <f>VLOOKUP(Tabla1[[#This Row],[AREA]],Hoja1!A:B,2,FALSE)</f>
        <v>03. Participación ciudadana y deportes</v>
      </c>
      <c r="U173" s="44" t="str">
        <f>MID(Tabla1[[#This Row],[Aplicación]],9,4)</f>
        <v>9241</v>
      </c>
      <c r="V173" s="44" t="str">
        <f>VLOOKUP(Tabla1[[#This Row],[PROGRAMA]],Hoja1!A:B,2,FALSE)</f>
        <v>9241. Participación ciudadana</v>
      </c>
      <c r="W173" s="44" t="str">
        <f>MID(Tabla1[[#This Row],[Aplicación]],14,2)</f>
        <v>22</v>
      </c>
      <c r="X173" s="44" t="str">
        <f>MID(Tabla1[[#This Row],[Aplicación]],14,6)</f>
        <v>22799</v>
      </c>
    </row>
    <row r="174" spans="1:24" x14ac:dyDescent="0.25">
      <c r="A174" s="33">
        <v>220190030771</v>
      </c>
      <c r="B174" s="34" t="s">
        <v>9</v>
      </c>
      <c r="C174" s="35">
        <v>43908</v>
      </c>
      <c r="D174" s="33">
        <v>22019004358</v>
      </c>
      <c r="E174" s="34" t="s">
        <v>1080</v>
      </c>
      <c r="F174" s="36">
        <v>128111.34</v>
      </c>
      <c r="G174" s="34" t="s">
        <v>839</v>
      </c>
      <c r="H174" s="34" t="s">
        <v>840</v>
      </c>
      <c r="I174" s="33" t="s">
        <v>209</v>
      </c>
      <c r="J174" s="34" t="s">
        <v>210</v>
      </c>
      <c r="K174" s="34" t="s">
        <v>210</v>
      </c>
      <c r="L174" s="34" t="s">
        <v>12</v>
      </c>
      <c r="M174" s="34" t="s">
        <v>13</v>
      </c>
      <c r="N174" s="34" t="s">
        <v>16</v>
      </c>
      <c r="O174" s="37" t="s">
        <v>3127</v>
      </c>
      <c r="P174" s="37" t="s">
        <v>674</v>
      </c>
      <c r="Q174" s="44" t="str">
        <f>MID(Tabla1[[#This Row],[Aplicación]],14,1)</f>
        <v>6</v>
      </c>
      <c r="R174" s="44" t="s">
        <v>663</v>
      </c>
      <c r="S174" s="44" t="str">
        <f>MID(Tabla1[[#This Row],[Aplicación]],6,2)</f>
        <v>03</v>
      </c>
      <c r="T174" s="44" t="str">
        <f>VLOOKUP(Tabla1[[#This Row],[AREA]],Hoja1!A:B,2,FALSE)</f>
        <v>03. Participación ciudadana y deportes</v>
      </c>
      <c r="U174" s="44" t="str">
        <f>MID(Tabla1[[#This Row],[Aplicación]],9,4)</f>
        <v>9241</v>
      </c>
      <c r="V174" s="44" t="str">
        <f>VLOOKUP(Tabla1[[#This Row],[PROGRAMA]],Hoja1!A:B,2,FALSE)</f>
        <v>9241. Participación ciudadana</v>
      </c>
      <c r="W174" s="44" t="str">
        <f>MID(Tabla1[[#This Row],[Aplicación]],14,2)</f>
        <v>63</v>
      </c>
      <c r="X174" s="44" t="str">
        <f>MID(Tabla1[[#This Row],[Aplicación]],14,6)</f>
        <v>632</v>
      </c>
    </row>
    <row r="175" spans="1:24" x14ac:dyDescent="0.25">
      <c r="A175" s="33">
        <v>220199000539</v>
      </c>
      <c r="B175" s="34" t="s">
        <v>9</v>
      </c>
      <c r="C175" s="35">
        <v>43832</v>
      </c>
      <c r="D175" s="33">
        <v>22020001065</v>
      </c>
      <c r="E175" s="34" t="s">
        <v>1084</v>
      </c>
      <c r="F175" s="36">
        <v>111454.6</v>
      </c>
      <c r="G175" s="34" t="s">
        <v>312</v>
      </c>
      <c r="H175" s="34" t="s">
        <v>1085</v>
      </c>
      <c r="I175" s="33" t="s">
        <v>209</v>
      </c>
      <c r="J175" s="34" t="s">
        <v>211</v>
      </c>
      <c r="K175" s="34" t="s">
        <v>211</v>
      </c>
      <c r="L175" s="34" t="s">
        <v>12</v>
      </c>
      <c r="M175" s="34" t="s">
        <v>13</v>
      </c>
      <c r="N175" s="34" t="s">
        <v>14</v>
      </c>
      <c r="O175" s="37" t="s">
        <v>3127</v>
      </c>
      <c r="P175" s="37" t="s">
        <v>674</v>
      </c>
      <c r="Q175" s="44" t="str">
        <f>MID(Tabla1[[#This Row],[Aplicación]],14,1)</f>
        <v>2</v>
      </c>
      <c r="R175" s="44" t="s">
        <v>662</v>
      </c>
      <c r="S175" s="44" t="str">
        <f>MID(Tabla1[[#This Row],[Aplicación]],6,2)</f>
        <v>03</v>
      </c>
      <c r="T175" s="44" t="str">
        <f>VLOOKUP(Tabla1[[#This Row],[AREA]],Hoja1!A:B,2,FALSE)</f>
        <v>03. Participación ciudadana y deportes</v>
      </c>
      <c r="U175" s="44" t="str">
        <f>MID(Tabla1[[#This Row],[Aplicación]],9,4)</f>
        <v>9241</v>
      </c>
      <c r="V175" s="44" t="str">
        <f>VLOOKUP(Tabla1[[#This Row],[PROGRAMA]],Hoja1!A:B,2,FALSE)</f>
        <v>9241. Participación ciudadana</v>
      </c>
      <c r="W175" s="44" t="str">
        <f>MID(Tabla1[[#This Row],[Aplicación]],14,2)</f>
        <v>22</v>
      </c>
      <c r="X175" s="44" t="str">
        <f>MID(Tabla1[[#This Row],[Aplicación]],14,6)</f>
        <v>22701</v>
      </c>
    </row>
    <row r="176" spans="1:24" x14ac:dyDescent="0.25">
      <c r="A176" s="33">
        <v>220190038338</v>
      </c>
      <c r="B176" s="34" t="s">
        <v>9</v>
      </c>
      <c r="C176" s="35">
        <v>43908</v>
      </c>
      <c r="D176" s="33">
        <v>22019003649</v>
      </c>
      <c r="E176" s="34" t="s">
        <v>1080</v>
      </c>
      <c r="F176" s="36">
        <v>43665.77</v>
      </c>
      <c r="G176" s="34" t="s">
        <v>780</v>
      </c>
      <c r="H176" s="34" t="s">
        <v>781</v>
      </c>
      <c r="I176" s="33" t="s">
        <v>209</v>
      </c>
      <c r="J176" s="34" t="s">
        <v>1116</v>
      </c>
      <c r="K176" s="34" t="s">
        <v>211</v>
      </c>
      <c r="L176" s="34" t="s">
        <v>82</v>
      </c>
      <c r="M176" s="34" t="s">
        <v>13</v>
      </c>
      <c r="N176" s="34" t="s">
        <v>14</v>
      </c>
      <c r="O176" s="37" t="s">
        <v>3127</v>
      </c>
      <c r="P176" s="37" t="s">
        <v>674</v>
      </c>
      <c r="Q176" s="44" t="str">
        <f>MID(Tabla1[[#This Row],[Aplicación]],14,1)</f>
        <v>6</v>
      </c>
      <c r="R176" s="44" t="s">
        <v>663</v>
      </c>
      <c r="S176" s="44" t="str">
        <f>MID(Tabla1[[#This Row],[Aplicación]],6,2)</f>
        <v>03</v>
      </c>
      <c r="T176" s="44" t="str">
        <f>VLOOKUP(Tabla1[[#This Row],[AREA]],Hoja1!A:B,2,FALSE)</f>
        <v>03. Participación ciudadana y deportes</v>
      </c>
      <c r="U176" s="44" t="str">
        <f>MID(Tabla1[[#This Row],[Aplicación]],9,4)</f>
        <v>9241</v>
      </c>
      <c r="V176" s="44" t="str">
        <f>VLOOKUP(Tabla1[[#This Row],[PROGRAMA]],Hoja1!A:B,2,FALSE)</f>
        <v>9241. Participación ciudadana</v>
      </c>
      <c r="W176" s="44" t="str">
        <f>MID(Tabla1[[#This Row],[Aplicación]],14,2)</f>
        <v>63</v>
      </c>
      <c r="X176" s="44" t="str">
        <f>MID(Tabla1[[#This Row],[Aplicación]],14,6)</f>
        <v>632</v>
      </c>
    </row>
    <row r="177" spans="1:24" x14ac:dyDescent="0.25">
      <c r="A177" s="33">
        <v>220190049256</v>
      </c>
      <c r="B177" s="34" t="s">
        <v>9</v>
      </c>
      <c r="C177" s="35">
        <v>43908</v>
      </c>
      <c r="D177" s="33">
        <v>22019003546</v>
      </c>
      <c r="E177" s="34" t="s">
        <v>1080</v>
      </c>
      <c r="F177" s="36">
        <v>32025.93</v>
      </c>
      <c r="G177" s="34" t="s">
        <v>786</v>
      </c>
      <c r="H177" s="34" t="s">
        <v>1120</v>
      </c>
      <c r="I177" s="33" t="s">
        <v>209</v>
      </c>
      <c r="J177" s="34" t="s">
        <v>1071</v>
      </c>
      <c r="K177" s="34" t="s">
        <v>211</v>
      </c>
      <c r="L177" s="34" t="s">
        <v>82</v>
      </c>
      <c r="M177" s="34" t="s">
        <v>13</v>
      </c>
      <c r="N177" s="34" t="s">
        <v>14</v>
      </c>
      <c r="O177" s="37" t="s">
        <v>3127</v>
      </c>
      <c r="P177" s="37" t="s">
        <v>674</v>
      </c>
      <c r="Q177" s="44" t="str">
        <f>MID(Tabla1[[#This Row],[Aplicación]],14,1)</f>
        <v>6</v>
      </c>
      <c r="R177" s="44" t="s">
        <v>663</v>
      </c>
      <c r="S177" s="44" t="str">
        <f>MID(Tabla1[[#This Row],[Aplicación]],6,2)</f>
        <v>03</v>
      </c>
      <c r="T177" s="44" t="str">
        <f>VLOOKUP(Tabla1[[#This Row],[AREA]],Hoja1!A:B,2,FALSE)</f>
        <v>03. Participación ciudadana y deportes</v>
      </c>
      <c r="U177" s="44" t="str">
        <f>MID(Tabla1[[#This Row],[Aplicación]],9,4)</f>
        <v>9241</v>
      </c>
      <c r="V177" s="44" t="str">
        <f>VLOOKUP(Tabla1[[#This Row],[PROGRAMA]],Hoja1!A:B,2,FALSE)</f>
        <v>9241. Participación ciudadana</v>
      </c>
      <c r="W177" s="44" t="str">
        <f>MID(Tabla1[[#This Row],[Aplicación]],14,2)</f>
        <v>63</v>
      </c>
      <c r="X177" s="44" t="str">
        <f>MID(Tabla1[[#This Row],[Aplicación]],14,6)</f>
        <v>632</v>
      </c>
    </row>
    <row r="178" spans="1:24" x14ac:dyDescent="0.25">
      <c r="A178" s="33">
        <v>220190056375</v>
      </c>
      <c r="B178" s="34" t="s">
        <v>9</v>
      </c>
      <c r="C178" s="35">
        <v>43908</v>
      </c>
      <c r="D178" s="33">
        <v>22019006757</v>
      </c>
      <c r="E178" s="34" t="s">
        <v>1186</v>
      </c>
      <c r="F178" s="36">
        <v>58007.48</v>
      </c>
      <c r="G178" s="34" t="s">
        <v>780</v>
      </c>
      <c r="H178" s="34" t="s">
        <v>1187</v>
      </c>
      <c r="I178" s="33" t="s">
        <v>209</v>
      </c>
      <c r="J178" s="34" t="s">
        <v>1116</v>
      </c>
      <c r="K178" s="34" t="s">
        <v>211</v>
      </c>
      <c r="L178" s="34" t="s">
        <v>82</v>
      </c>
      <c r="M178" s="34" t="s">
        <v>13</v>
      </c>
      <c r="N178" s="34" t="s">
        <v>14</v>
      </c>
      <c r="O178" s="37" t="s">
        <v>3127</v>
      </c>
      <c r="P178" s="37" t="s">
        <v>674</v>
      </c>
      <c r="Q178" s="44" t="str">
        <f>MID(Tabla1[[#This Row],[Aplicación]],14,1)</f>
        <v>6</v>
      </c>
      <c r="R178" s="44" t="s">
        <v>663</v>
      </c>
      <c r="S178" s="44" t="str">
        <f>MID(Tabla1[[#This Row],[Aplicación]],6,2)</f>
        <v>03</v>
      </c>
      <c r="T178" s="44" t="str">
        <f>VLOOKUP(Tabla1[[#This Row],[AREA]],Hoja1!A:B,2,FALSE)</f>
        <v>03. Participación ciudadana y deportes</v>
      </c>
      <c r="U178" s="44" t="str">
        <f>MID(Tabla1[[#This Row],[Aplicación]],9,4)</f>
        <v>9333</v>
      </c>
      <c r="V178" s="44" t="str">
        <f>VLOOKUP(Tabla1[[#This Row],[PROGRAMA]],Hoja1!A:B,2,FALSE)</f>
        <v>9333. Patrimonio I.F.S. Area 03</v>
      </c>
      <c r="W178" s="44" t="str">
        <f>MID(Tabla1[[#This Row],[Aplicación]],14,2)</f>
        <v>63</v>
      </c>
      <c r="X178" s="44" t="str">
        <f>MID(Tabla1[[#This Row],[Aplicación]],14,6)</f>
        <v>632</v>
      </c>
    </row>
    <row r="179" spans="1:24" x14ac:dyDescent="0.25">
      <c r="A179" s="33">
        <v>220199000053</v>
      </c>
      <c r="B179" s="34" t="s">
        <v>9</v>
      </c>
      <c r="C179" s="35">
        <v>43832</v>
      </c>
      <c r="D179" s="33">
        <v>22020000575</v>
      </c>
      <c r="E179" s="34" t="s">
        <v>1049</v>
      </c>
      <c r="F179" s="36">
        <v>34122</v>
      </c>
      <c r="G179" s="34" t="s">
        <v>336</v>
      </c>
      <c r="H179" s="34" t="s">
        <v>92</v>
      </c>
      <c r="I179" s="33" t="s">
        <v>209</v>
      </c>
      <c r="J179" s="34" t="s">
        <v>1271</v>
      </c>
      <c r="K179" s="34" t="s">
        <v>211</v>
      </c>
      <c r="L179" s="34" t="s">
        <v>12</v>
      </c>
      <c r="M179" s="34" t="s">
        <v>13</v>
      </c>
      <c r="N179" s="34" t="s">
        <v>14</v>
      </c>
      <c r="O179" s="37" t="s">
        <v>3127</v>
      </c>
      <c r="P179" s="37" t="s">
        <v>674</v>
      </c>
      <c r="Q179" s="44" t="str">
        <f>MID(Tabla1[[#This Row],[Aplicación]],14,1)</f>
        <v>2</v>
      </c>
      <c r="R179" s="44" t="s">
        <v>662</v>
      </c>
      <c r="S179" s="44" t="str">
        <f>MID(Tabla1[[#This Row],[Aplicación]],6,2)</f>
        <v>03</v>
      </c>
      <c r="T179" s="44" t="str">
        <f>VLOOKUP(Tabla1[[#This Row],[AREA]],Hoja1!A:B,2,FALSE)</f>
        <v>03. Participación ciudadana y deportes</v>
      </c>
      <c r="U179" s="44" t="str">
        <f>MID(Tabla1[[#This Row],[Aplicación]],9,4)</f>
        <v>9241</v>
      </c>
      <c r="V179" s="44" t="str">
        <f>VLOOKUP(Tabla1[[#This Row],[PROGRAMA]],Hoja1!A:B,2,FALSE)</f>
        <v>9241. Participación ciudadana</v>
      </c>
      <c r="W179" s="44" t="str">
        <f>MID(Tabla1[[#This Row],[Aplicación]],14,2)</f>
        <v>22</v>
      </c>
      <c r="X179" s="44" t="str">
        <f>MID(Tabla1[[#This Row],[Aplicación]],14,6)</f>
        <v>22799</v>
      </c>
    </row>
    <row r="180" spans="1:24" x14ac:dyDescent="0.25">
      <c r="A180" s="33">
        <v>220199000540</v>
      </c>
      <c r="B180" s="34" t="s">
        <v>9</v>
      </c>
      <c r="C180" s="35">
        <v>43832</v>
      </c>
      <c r="D180" s="33">
        <v>22020001066</v>
      </c>
      <c r="E180" s="34" t="s">
        <v>1084</v>
      </c>
      <c r="F180" s="36">
        <v>31584.63</v>
      </c>
      <c r="G180" s="34" t="s">
        <v>312</v>
      </c>
      <c r="H180" s="34" t="s">
        <v>1332</v>
      </c>
      <c r="I180" s="33" t="s">
        <v>209</v>
      </c>
      <c r="J180" s="34" t="s">
        <v>211</v>
      </c>
      <c r="K180" s="34" t="s">
        <v>211</v>
      </c>
      <c r="L180" s="34" t="s">
        <v>12</v>
      </c>
      <c r="M180" s="34" t="s">
        <v>13</v>
      </c>
      <c r="N180" s="34" t="s">
        <v>14</v>
      </c>
      <c r="O180" s="37" t="s">
        <v>3127</v>
      </c>
      <c r="P180" s="37" t="s">
        <v>674</v>
      </c>
      <c r="Q180" s="44" t="str">
        <f>MID(Tabla1[[#This Row],[Aplicación]],14,1)</f>
        <v>2</v>
      </c>
      <c r="R180" s="44" t="s">
        <v>662</v>
      </c>
      <c r="S180" s="44" t="str">
        <f>MID(Tabla1[[#This Row],[Aplicación]],6,2)</f>
        <v>03</v>
      </c>
      <c r="T180" s="44" t="str">
        <f>VLOOKUP(Tabla1[[#This Row],[AREA]],Hoja1!A:B,2,FALSE)</f>
        <v>03. Participación ciudadana y deportes</v>
      </c>
      <c r="U180" s="44" t="str">
        <f>MID(Tabla1[[#This Row],[Aplicación]],9,4)</f>
        <v>9241</v>
      </c>
      <c r="V180" s="44" t="str">
        <f>VLOOKUP(Tabla1[[#This Row],[PROGRAMA]],Hoja1!A:B,2,FALSE)</f>
        <v>9241. Participación ciudadana</v>
      </c>
      <c r="W180" s="44" t="str">
        <f>MID(Tabla1[[#This Row],[Aplicación]],14,2)</f>
        <v>22</v>
      </c>
      <c r="X180" s="44" t="str">
        <f>MID(Tabla1[[#This Row],[Aplicación]],14,6)</f>
        <v>22701</v>
      </c>
    </row>
    <row r="181" spans="1:24" x14ac:dyDescent="0.25">
      <c r="A181" s="33">
        <v>220199000591</v>
      </c>
      <c r="B181" s="34" t="s">
        <v>9</v>
      </c>
      <c r="C181" s="35">
        <v>43832</v>
      </c>
      <c r="D181" s="33">
        <v>22020000883</v>
      </c>
      <c r="E181" s="34" t="s">
        <v>1393</v>
      </c>
      <c r="F181" s="36">
        <v>22494.73</v>
      </c>
      <c r="G181" s="34" t="s">
        <v>118</v>
      </c>
      <c r="H181" s="34" t="s">
        <v>1394</v>
      </c>
      <c r="I181" s="33" t="s">
        <v>209</v>
      </c>
      <c r="J181" s="34" t="s">
        <v>211</v>
      </c>
      <c r="K181" s="34" t="s">
        <v>211</v>
      </c>
      <c r="L181" s="34" t="s">
        <v>12</v>
      </c>
      <c r="M181" s="34" t="s">
        <v>13</v>
      </c>
      <c r="N181" s="34" t="s">
        <v>16</v>
      </c>
      <c r="O181" s="37" t="s">
        <v>3127</v>
      </c>
      <c r="P181" s="37" t="s">
        <v>674</v>
      </c>
      <c r="Q181" s="44" t="str">
        <f>MID(Tabla1[[#This Row],[Aplicación]],14,1)</f>
        <v>2</v>
      </c>
      <c r="R181" s="44" t="s">
        <v>662</v>
      </c>
      <c r="S181" s="44" t="str">
        <f>MID(Tabla1[[#This Row],[Aplicación]],6,2)</f>
        <v>03</v>
      </c>
      <c r="T181" s="44" t="str">
        <f>VLOOKUP(Tabla1[[#This Row],[AREA]],Hoja1!A:B,2,FALSE)</f>
        <v>03. Participación ciudadana y deportes</v>
      </c>
      <c r="U181" s="44" t="str">
        <f>MID(Tabla1[[#This Row],[Aplicación]],9,4)</f>
        <v>9241</v>
      </c>
      <c r="V181" s="44" t="str">
        <f>VLOOKUP(Tabla1[[#This Row],[PROGRAMA]],Hoja1!A:B,2,FALSE)</f>
        <v>9241. Participación ciudadana</v>
      </c>
      <c r="W181" s="44" t="str">
        <f>MID(Tabla1[[#This Row],[Aplicación]],14,2)</f>
        <v>21</v>
      </c>
      <c r="X181" s="44" t="str">
        <f>MID(Tabla1[[#This Row],[Aplicación]],14,6)</f>
        <v>213</v>
      </c>
    </row>
    <row r="182" spans="1:24" x14ac:dyDescent="0.25">
      <c r="A182" s="33">
        <v>220199000586</v>
      </c>
      <c r="B182" s="34" t="s">
        <v>9</v>
      </c>
      <c r="C182" s="35">
        <v>43832</v>
      </c>
      <c r="D182" s="33">
        <v>22020001082</v>
      </c>
      <c r="E182" s="34" t="s">
        <v>1393</v>
      </c>
      <c r="F182" s="36">
        <v>16030.87</v>
      </c>
      <c r="G182" s="34" t="s">
        <v>256</v>
      </c>
      <c r="H182" s="34" t="s">
        <v>1403</v>
      </c>
      <c r="I182" s="33" t="s">
        <v>209</v>
      </c>
      <c r="J182" s="34" t="s">
        <v>211</v>
      </c>
      <c r="K182" s="34" t="s">
        <v>210</v>
      </c>
      <c r="L182" s="34" t="s">
        <v>12</v>
      </c>
      <c r="M182" s="34" t="s">
        <v>13</v>
      </c>
      <c r="N182" s="34" t="s">
        <v>16</v>
      </c>
      <c r="O182" s="37" t="s">
        <v>3127</v>
      </c>
      <c r="P182" s="37" t="s">
        <v>674</v>
      </c>
      <c r="Q182" s="44" t="str">
        <f>MID(Tabla1[[#This Row],[Aplicación]],14,1)</f>
        <v>2</v>
      </c>
      <c r="R182" s="44" t="s">
        <v>662</v>
      </c>
      <c r="S182" s="44" t="str">
        <f>MID(Tabla1[[#This Row],[Aplicación]],6,2)</f>
        <v>03</v>
      </c>
      <c r="T182" s="44" t="str">
        <f>VLOOKUP(Tabla1[[#This Row],[AREA]],Hoja1!A:B,2,FALSE)</f>
        <v>03. Participación ciudadana y deportes</v>
      </c>
      <c r="U182" s="44" t="str">
        <f>MID(Tabla1[[#This Row],[Aplicación]],9,4)</f>
        <v>9241</v>
      </c>
      <c r="V182" s="44" t="str">
        <f>VLOOKUP(Tabla1[[#This Row],[PROGRAMA]],Hoja1!A:B,2,FALSE)</f>
        <v>9241. Participación ciudadana</v>
      </c>
      <c r="W182" s="44" t="str">
        <f>MID(Tabla1[[#This Row],[Aplicación]],14,2)</f>
        <v>21</v>
      </c>
      <c r="X182" s="44" t="str">
        <f>MID(Tabla1[[#This Row],[Aplicación]],14,6)</f>
        <v>213</v>
      </c>
    </row>
    <row r="183" spans="1:24" x14ac:dyDescent="0.25">
      <c r="A183" s="33">
        <v>220199000152</v>
      </c>
      <c r="B183" s="34" t="s">
        <v>9</v>
      </c>
      <c r="C183" s="35">
        <v>43832</v>
      </c>
      <c r="D183" s="33">
        <v>22020000604</v>
      </c>
      <c r="E183" s="34" t="s">
        <v>1410</v>
      </c>
      <c r="F183" s="36">
        <v>20561.900000000001</v>
      </c>
      <c r="G183" s="34" t="s">
        <v>208</v>
      </c>
      <c r="H183" s="34" t="s">
        <v>758</v>
      </c>
      <c r="I183" s="33" t="s">
        <v>209</v>
      </c>
      <c r="J183" s="34" t="s">
        <v>210</v>
      </c>
      <c r="K183" s="34" t="s">
        <v>210</v>
      </c>
      <c r="L183" s="34" t="s">
        <v>15</v>
      </c>
      <c r="M183" s="34" t="s">
        <v>13</v>
      </c>
      <c r="N183" s="34" t="s">
        <v>14</v>
      </c>
      <c r="O183" s="37" t="s">
        <v>3127</v>
      </c>
      <c r="P183" s="37" t="s">
        <v>674</v>
      </c>
      <c r="Q183" s="44" t="str">
        <f>MID(Tabla1[[#This Row],[Aplicación]],14,1)</f>
        <v>2</v>
      </c>
      <c r="R183" s="44" t="s">
        <v>662</v>
      </c>
      <c r="S183" s="44" t="str">
        <f>MID(Tabla1[[#This Row],[Aplicación]],6,2)</f>
        <v>03</v>
      </c>
      <c r="T183" s="44" t="str">
        <f>VLOOKUP(Tabla1[[#This Row],[AREA]],Hoja1!A:B,2,FALSE)</f>
        <v>03. Participación ciudadana y deportes</v>
      </c>
      <c r="U183" s="44" t="str">
        <f>MID(Tabla1[[#This Row],[Aplicación]],9,4)</f>
        <v>9241</v>
      </c>
      <c r="V183" s="44" t="str">
        <f>VLOOKUP(Tabla1[[#This Row],[PROGRAMA]],Hoja1!A:B,2,FALSE)</f>
        <v>9241. Participación ciudadana</v>
      </c>
      <c r="W183" s="44" t="str">
        <f>MID(Tabla1[[#This Row],[Aplicación]],14,2)</f>
        <v>22</v>
      </c>
      <c r="X183" s="44" t="str">
        <f>MID(Tabla1[[#This Row],[Aplicación]],14,6)</f>
        <v>22200</v>
      </c>
    </row>
    <row r="184" spans="1:24" x14ac:dyDescent="0.25">
      <c r="A184" s="33">
        <v>220200008065</v>
      </c>
      <c r="B184" s="34" t="s">
        <v>9</v>
      </c>
      <c r="C184" s="35">
        <v>43909</v>
      </c>
      <c r="D184" s="33">
        <v>22020002002</v>
      </c>
      <c r="E184" s="34" t="s">
        <v>1049</v>
      </c>
      <c r="F184" s="36">
        <v>12793.28</v>
      </c>
      <c r="G184" s="34" t="s">
        <v>102</v>
      </c>
      <c r="H184" s="34" t="s">
        <v>1527</v>
      </c>
      <c r="I184" s="33" t="s">
        <v>209</v>
      </c>
      <c r="J184" s="34" t="s">
        <v>211</v>
      </c>
      <c r="K184" s="34" t="s">
        <v>211</v>
      </c>
      <c r="L184" s="34" t="s">
        <v>12</v>
      </c>
      <c r="M184" s="34" t="s">
        <v>13</v>
      </c>
      <c r="N184" s="34" t="s">
        <v>14</v>
      </c>
      <c r="O184" s="37" t="s">
        <v>3127</v>
      </c>
      <c r="P184" s="37" t="s">
        <v>674</v>
      </c>
      <c r="Q184" s="44" t="str">
        <f>MID(Tabla1[[#This Row],[Aplicación]],14,1)</f>
        <v>2</v>
      </c>
      <c r="R184" s="44" t="s">
        <v>662</v>
      </c>
      <c r="S184" s="44" t="str">
        <f>MID(Tabla1[[#This Row],[Aplicación]],6,2)</f>
        <v>03</v>
      </c>
      <c r="T184" s="44" t="str">
        <f>VLOOKUP(Tabla1[[#This Row],[AREA]],Hoja1!A:B,2,FALSE)</f>
        <v>03. Participación ciudadana y deportes</v>
      </c>
      <c r="U184" s="44" t="str">
        <f>MID(Tabla1[[#This Row],[Aplicación]],9,4)</f>
        <v>9241</v>
      </c>
      <c r="V184" s="44" t="str">
        <f>VLOOKUP(Tabla1[[#This Row],[PROGRAMA]],Hoja1!A:B,2,FALSE)</f>
        <v>9241. Participación ciudadana</v>
      </c>
      <c r="W184" s="44" t="str">
        <f>MID(Tabla1[[#This Row],[Aplicación]],14,2)</f>
        <v>22</v>
      </c>
      <c r="X184" s="44" t="str">
        <f>MID(Tabla1[[#This Row],[Aplicación]],14,6)</f>
        <v>22799</v>
      </c>
    </row>
    <row r="185" spans="1:24" x14ac:dyDescent="0.25">
      <c r="A185" s="33">
        <v>220199000426</v>
      </c>
      <c r="B185" s="34" t="s">
        <v>9</v>
      </c>
      <c r="C185" s="35">
        <v>43832</v>
      </c>
      <c r="D185" s="33">
        <v>22020000741</v>
      </c>
      <c r="E185" s="34" t="s">
        <v>1604</v>
      </c>
      <c r="F185" s="36">
        <v>7918.78</v>
      </c>
      <c r="G185" s="34" t="s">
        <v>109</v>
      </c>
      <c r="H185" s="34" t="s">
        <v>1605</v>
      </c>
      <c r="I185" s="33" t="s">
        <v>209</v>
      </c>
      <c r="J185" s="34" t="s">
        <v>211</v>
      </c>
      <c r="K185" s="34" t="s">
        <v>211</v>
      </c>
      <c r="L185" s="34" t="s">
        <v>15</v>
      </c>
      <c r="M185" s="34" t="s">
        <v>13</v>
      </c>
      <c r="N185" s="34" t="s">
        <v>14</v>
      </c>
      <c r="O185" s="37" t="s">
        <v>3127</v>
      </c>
      <c r="P185" s="37" t="s">
        <v>674</v>
      </c>
      <c r="Q185" s="44" t="str">
        <f>MID(Tabla1[[#This Row],[Aplicación]],14,1)</f>
        <v>2</v>
      </c>
      <c r="R185" s="44" t="s">
        <v>662</v>
      </c>
      <c r="S185" s="44" t="str">
        <f>MID(Tabla1[[#This Row],[Aplicación]],6,2)</f>
        <v>03</v>
      </c>
      <c r="T185" s="44" t="str">
        <f>VLOOKUP(Tabla1[[#This Row],[AREA]],Hoja1!A:B,2,FALSE)</f>
        <v>03. Participación ciudadana y deportes</v>
      </c>
      <c r="U185" s="44" t="str">
        <f>MID(Tabla1[[#This Row],[Aplicación]],9,4)</f>
        <v>9241</v>
      </c>
      <c r="V185" s="44" t="str">
        <f>VLOOKUP(Tabla1[[#This Row],[PROGRAMA]],Hoja1!A:B,2,FALSE)</f>
        <v>9241. Participación ciudadana</v>
      </c>
      <c r="W185" s="44" t="str">
        <f>MID(Tabla1[[#This Row],[Aplicación]],14,2)</f>
        <v>22</v>
      </c>
      <c r="X185" s="44" t="str">
        <f>MID(Tabla1[[#This Row],[Aplicación]],14,6)</f>
        <v>22104</v>
      </c>
    </row>
    <row r="186" spans="1:24" x14ac:dyDescent="0.25">
      <c r="A186" s="33">
        <v>220200001033</v>
      </c>
      <c r="B186" s="34" t="s">
        <v>9</v>
      </c>
      <c r="C186" s="35">
        <v>43871</v>
      </c>
      <c r="D186" s="33">
        <v>22020001721</v>
      </c>
      <c r="E186" s="34" t="s">
        <v>1661</v>
      </c>
      <c r="F186" s="36">
        <v>800</v>
      </c>
      <c r="G186" s="34" t="s">
        <v>721</v>
      </c>
      <c r="H186" s="34" t="s">
        <v>1662</v>
      </c>
      <c r="I186" s="33" t="s">
        <v>209</v>
      </c>
      <c r="J186" s="34" t="s">
        <v>211</v>
      </c>
      <c r="K186" s="34" t="s">
        <v>211</v>
      </c>
      <c r="L186" s="34" t="s">
        <v>12</v>
      </c>
      <c r="M186" s="34" t="s">
        <v>10</v>
      </c>
      <c r="N186" s="34" t="s">
        <v>11</v>
      </c>
      <c r="O186" s="37" t="s">
        <v>3146</v>
      </c>
      <c r="P186" s="37" t="s">
        <v>674</v>
      </c>
      <c r="Q186" s="44" t="str">
        <f>MID(Tabla1[[#This Row],[Aplicación]],14,1)</f>
        <v>2</v>
      </c>
      <c r="R186" s="44" t="s">
        <v>662</v>
      </c>
      <c r="S186" s="44" t="str">
        <f>MID(Tabla1[[#This Row],[Aplicación]],6,2)</f>
        <v>03</v>
      </c>
      <c r="T186" s="44" t="str">
        <f>VLOOKUP(Tabla1[[#This Row],[AREA]],Hoja1!A:B,2,FALSE)</f>
        <v>03. Participación ciudadana y deportes</v>
      </c>
      <c r="U186" s="44" t="str">
        <f>MID(Tabla1[[#This Row],[Aplicación]],9,4)</f>
        <v>9241</v>
      </c>
      <c r="V186" s="44" t="str">
        <f>VLOOKUP(Tabla1[[#This Row],[PROGRAMA]],Hoja1!A:B,2,FALSE)</f>
        <v>9241. Participación ciudadana</v>
      </c>
      <c r="W186" s="44" t="str">
        <f>MID(Tabla1[[#This Row],[Aplicación]],14,2)</f>
        <v>22</v>
      </c>
      <c r="X186" s="44" t="str">
        <f>MID(Tabla1[[#This Row],[Aplicación]],14,6)</f>
        <v>22609</v>
      </c>
    </row>
    <row r="187" spans="1:24" x14ac:dyDescent="0.25">
      <c r="A187" s="33">
        <v>220200001034</v>
      </c>
      <c r="B187" s="34" t="s">
        <v>9</v>
      </c>
      <c r="C187" s="35">
        <v>43871</v>
      </c>
      <c r="D187" s="33">
        <v>22020001722</v>
      </c>
      <c r="E187" s="34" t="s">
        <v>1661</v>
      </c>
      <c r="F187" s="36">
        <v>400</v>
      </c>
      <c r="G187" s="34" t="s">
        <v>752</v>
      </c>
      <c r="H187" s="34" t="s">
        <v>1663</v>
      </c>
      <c r="I187" s="33" t="s">
        <v>209</v>
      </c>
      <c r="J187" s="34" t="s">
        <v>211</v>
      </c>
      <c r="K187" s="34" t="s">
        <v>211</v>
      </c>
      <c r="L187" s="34" t="s">
        <v>12</v>
      </c>
      <c r="M187" s="34" t="s">
        <v>10</v>
      </c>
      <c r="N187" s="34" t="s">
        <v>11</v>
      </c>
      <c r="O187" s="37" t="s">
        <v>3146</v>
      </c>
      <c r="P187" s="37" t="s">
        <v>674</v>
      </c>
      <c r="Q187" s="44" t="str">
        <f>MID(Tabla1[[#This Row],[Aplicación]],14,1)</f>
        <v>2</v>
      </c>
      <c r="R187" s="44" t="s">
        <v>662</v>
      </c>
      <c r="S187" s="44" t="str">
        <f>MID(Tabla1[[#This Row],[Aplicación]],6,2)</f>
        <v>03</v>
      </c>
      <c r="T187" s="44" t="str">
        <f>VLOOKUP(Tabla1[[#This Row],[AREA]],Hoja1!A:B,2,FALSE)</f>
        <v>03. Participación ciudadana y deportes</v>
      </c>
      <c r="U187" s="44" t="str">
        <f>MID(Tabla1[[#This Row],[Aplicación]],9,4)</f>
        <v>9241</v>
      </c>
      <c r="V187" s="44" t="str">
        <f>VLOOKUP(Tabla1[[#This Row],[PROGRAMA]],Hoja1!A:B,2,FALSE)</f>
        <v>9241. Participación ciudadana</v>
      </c>
      <c r="W187" s="44" t="str">
        <f>MID(Tabla1[[#This Row],[Aplicación]],14,2)</f>
        <v>22</v>
      </c>
      <c r="X187" s="44" t="str">
        <f>MID(Tabla1[[#This Row],[Aplicación]],14,6)</f>
        <v>22609</v>
      </c>
    </row>
    <row r="188" spans="1:24" x14ac:dyDescent="0.25">
      <c r="A188" s="33">
        <v>220200001035</v>
      </c>
      <c r="B188" s="34" t="s">
        <v>9</v>
      </c>
      <c r="C188" s="35">
        <v>43871</v>
      </c>
      <c r="D188" s="33">
        <v>22020001723</v>
      </c>
      <c r="E188" s="34" t="s">
        <v>1661</v>
      </c>
      <c r="F188" s="36">
        <v>600</v>
      </c>
      <c r="G188" s="34" t="s">
        <v>1664</v>
      </c>
      <c r="H188" s="34" t="s">
        <v>1665</v>
      </c>
      <c r="I188" s="33" t="s">
        <v>209</v>
      </c>
      <c r="J188" s="34" t="s">
        <v>211</v>
      </c>
      <c r="K188" s="34" t="s">
        <v>211</v>
      </c>
      <c r="L188" s="34" t="s">
        <v>12</v>
      </c>
      <c r="M188" s="34" t="s">
        <v>10</v>
      </c>
      <c r="N188" s="34" t="s">
        <v>11</v>
      </c>
      <c r="O188" s="37" t="s">
        <v>3146</v>
      </c>
      <c r="P188" s="37" t="s">
        <v>674</v>
      </c>
      <c r="Q188" s="44" t="str">
        <f>MID(Tabla1[[#This Row],[Aplicación]],14,1)</f>
        <v>2</v>
      </c>
      <c r="R188" s="44" t="s">
        <v>662</v>
      </c>
      <c r="S188" s="44" t="str">
        <f>MID(Tabla1[[#This Row],[Aplicación]],6,2)</f>
        <v>03</v>
      </c>
      <c r="T188" s="44" t="str">
        <f>VLOOKUP(Tabla1[[#This Row],[AREA]],Hoja1!A:B,2,FALSE)</f>
        <v>03. Participación ciudadana y deportes</v>
      </c>
      <c r="U188" s="44" t="str">
        <f>MID(Tabla1[[#This Row],[Aplicación]],9,4)</f>
        <v>9241</v>
      </c>
      <c r="V188" s="44" t="str">
        <f>VLOOKUP(Tabla1[[#This Row],[PROGRAMA]],Hoja1!A:B,2,FALSE)</f>
        <v>9241. Participación ciudadana</v>
      </c>
      <c r="W188" s="44" t="str">
        <f>MID(Tabla1[[#This Row],[Aplicación]],14,2)</f>
        <v>22</v>
      </c>
      <c r="X188" s="44" t="str">
        <f>MID(Tabla1[[#This Row],[Aplicación]],14,6)</f>
        <v>22609</v>
      </c>
    </row>
    <row r="189" spans="1:24" x14ac:dyDescent="0.25">
      <c r="A189" s="33">
        <v>220200001038</v>
      </c>
      <c r="B189" s="34" t="s">
        <v>9</v>
      </c>
      <c r="C189" s="35">
        <v>43871</v>
      </c>
      <c r="D189" s="33">
        <v>22020001727</v>
      </c>
      <c r="E189" s="34" t="s">
        <v>1661</v>
      </c>
      <c r="F189" s="36">
        <v>400</v>
      </c>
      <c r="G189" s="34" t="s">
        <v>1671</v>
      </c>
      <c r="H189" s="34" t="s">
        <v>1672</v>
      </c>
      <c r="I189" s="33" t="s">
        <v>209</v>
      </c>
      <c r="J189" s="34" t="s">
        <v>1341</v>
      </c>
      <c r="K189" s="34" t="s">
        <v>211</v>
      </c>
      <c r="L189" s="34" t="s">
        <v>12</v>
      </c>
      <c r="M189" s="34" t="s">
        <v>10</v>
      </c>
      <c r="N189" s="34" t="s">
        <v>11</v>
      </c>
      <c r="O189" s="37" t="s">
        <v>3146</v>
      </c>
      <c r="P189" s="37" t="s">
        <v>674</v>
      </c>
      <c r="Q189" s="44" t="str">
        <f>MID(Tabla1[[#This Row],[Aplicación]],14,1)</f>
        <v>2</v>
      </c>
      <c r="R189" s="44" t="s">
        <v>662</v>
      </c>
      <c r="S189" s="44" t="str">
        <f>MID(Tabla1[[#This Row],[Aplicación]],6,2)</f>
        <v>03</v>
      </c>
      <c r="T189" s="44" t="str">
        <f>VLOOKUP(Tabla1[[#This Row],[AREA]],Hoja1!A:B,2,FALSE)</f>
        <v>03. Participación ciudadana y deportes</v>
      </c>
      <c r="U189" s="44" t="str">
        <f>MID(Tabla1[[#This Row],[Aplicación]],9,4)</f>
        <v>9241</v>
      </c>
      <c r="V189" s="44" t="str">
        <f>VLOOKUP(Tabla1[[#This Row],[PROGRAMA]],Hoja1!A:B,2,FALSE)</f>
        <v>9241. Participación ciudadana</v>
      </c>
      <c r="W189" s="44" t="str">
        <f>MID(Tabla1[[#This Row],[Aplicación]],14,2)</f>
        <v>22</v>
      </c>
      <c r="X189" s="44" t="str">
        <f>MID(Tabla1[[#This Row],[Aplicación]],14,6)</f>
        <v>22609</v>
      </c>
    </row>
    <row r="190" spans="1:24" x14ac:dyDescent="0.25">
      <c r="A190" s="33">
        <v>220200001039</v>
      </c>
      <c r="B190" s="34" t="s">
        <v>9</v>
      </c>
      <c r="C190" s="35">
        <v>43871</v>
      </c>
      <c r="D190" s="33">
        <v>22020001728</v>
      </c>
      <c r="E190" s="34" t="s">
        <v>1661</v>
      </c>
      <c r="F190" s="36">
        <v>400</v>
      </c>
      <c r="G190" s="34" t="s">
        <v>448</v>
      </c>
      <c r="H190" s="34" t="s">
        <v>1675</v>
      </c>
      <c r="I190" s="33" t="s">
        <v>209</v>
      </c>
      <c r="J190" s="34" t="s">
        <v>211</v>
      </c>
      <c r="K190" s="34" t="s">
        <v>211</v>
      </c>
      <c r="L190" s="34" t="s">
        <v>12</v>
      </c>
      <c r="M190" s="34" t="s">
        <v>10</v>
      </c>
      <c r="N190" s="34" t="s">
        <v>11</v>
      </c>
      <c r="O190" s="37" t="s">
        <v>3146</v>
      </c>
      <c r="P190" s="37" t="s">
        <v>674</v>
      </c>
      <c r="Q190" s="44" t="str">
        <f>MID(Tabla1[[#This Row],[Aplicación]],14,1)</f>
        <v>2</v>
      </c>
      <c r="R190" s="44" t="s">
        <v>662</v>
      </c>
      <c r="S190" s="44" t="str">
        <f>MID(Tabla1[[#This Row],[Aplicación]],6,2)</f>
        <v>03</v>
      </c>
      <c r="T190" s="44" t="str">
        <f>VLOOKUP(Tabla1[[#This Row],[AREA]],Hoja1!A:B,2,FALSE)</f>
        <v>03. Participación ciudadana y deportes</v>
      </c>
      <c r="U190" s="44" t="str">
        <f>MID(Tabla1[[#This Row],[Aplicación]],9,4)</f>
        <v>9241</v>
      </c>
      <c r="V190" s="44" t="str">
        <f>VLOOKUP(Tabla1[[#This Row],[PROGRAMA]],Hoja1!A:B,2,FALSE)</f>
        <v>9241. Participación ciudadana</v>
      </c>
      <c r="W190" s="44" t="str">
        <f>MID(Tabla1[[#This Row],[Aplicación]],14,2)</f>
        <v>22</v>
      </c>
      <c r="X190" s="44" t="str">
        <f>MID(Tabla1[[#This Row],[Aplicación]],14,6)</f>
        <v>22609</v>
      </c>
    </row>
    <row r="191" spans="1:24" x14ac:dyDescent="0.25">
      <c r="A191" s="33">
        <v>220200001068</v>
      </c>
      <c r="B191" s="34" t="s">
        <v>9</v>
      </c>
      <c r="C191" s="35">
        <v>43871</v>
      </c>
      <c r="D191" s="33">
        <v>22020001707</v>
      </c>
      <c r="E191" s="34" t="s">
        <v>1661</v>
      </c>
      <c r="F191" s="36">
        <v>400</v>
      </c>
      <c r="G191" s="34" t="s">
        <v>1702</v>
      </c>
      <c r="H191" s="34" t="s">
        <v>1703</v>
      </c>
      <c r="I191" s="33" t="s">
        <v>209</v>
      </c>
      <c r="J191" s="34" t="s">
        <v>211</v>
      </c>
      <c r="K191" s="34" t="s">
        <v>211</v>
      </c>
      <c r="L191" s="34" t="s">
        <v>12</v>
      </c>
      <c r="M191" s="34" t="s">
        <v>10</v>
      </c>
      <c r="N191" s="34" t="s">
        <v>11</v>
      </c>
      <c r="O191" s="37" t="s">
        <v>3146</v>
      </c>
      <c r="P191" s="37" t="s">
        <v>674</v>
      </c>
      <c r="Q191" s="44" t="str">
        <f>MID(Tabla1[[#This Row],[Aplicación]],14,1)</f>
        <v>2</v>
      </c>
      <c r="R191" s="44" t="s">
        <v>662</v>
      </c>
      <c r="S191" s="44" t="str">
        <f>MID(Tabla1[[#This Row],[Aplicación]],6,2)</f>
        <v>03</v>
      </c>
      <c r="T191" s="44" t="str">
        <f>VLOOKUP(Tabla1[[#This Row],[AREA]],Hoja1!A:B,2,FALSE)</f>
        <v>03. Participación ciudadana y deportes</v>
      </c>
      <c r="U191" s="44" t="str">
        <f>MID(Tabla1[[#This Row],[Aplicación]],9,4)</f>
        <v>9241</v>
      </c>
      <c r="V191" s="44" t="str">
        <f>VLOOKUP(Tabla1[[#This Row],[PROGRAMA]],Hoja1!A:B,2,FALSE)</f>
        <v>9241. Participación ciudadana</v>
      </c>
      <c r="W191" s="44" t="str">
        <f>MID(Tabla1[[#This Row],[Aplicación]],14,2)</f>
        <v>22</v>
      </c>
      <c r="X191" s="44" t="str">
        <f>MID(Tabla1[[#This Row],[Aplicación]],14,6)</f>
        <v>22609</v>
      </c>
    </row>
    <row r="192" spans="1:24" x14ac:dyDescent="0.25">
      <c r="A192" s="33">
        <v>220200001069</v>
      </c>
      <c r="B192" s="34" t="s">
        <v>9</v>
      </c>
      <c r="C192" s="35">
        <v>43871</v>
      </c>
      <c r="D192" s="33">
        <v>22020001708</v>
      </c>
      <c r="E192" s="34" t="s">
        <v>1661</v>
      </c>
      <c r="F192" s="36">
        <v>400</v>
      </c>
      <c r="G192" s="34" t="s">
        <v>154</v>
      </c>
      <c r="H192" s="34" t="s">
        <v>1706</v>
      </c>
      <c r="I192" s="33" t="s">
        <v>209</v>
      </c>
      <c r="J192" s="34" t="s">
        <v>211</v>
      </c>
      <c r="K192" s="34" t="s">
        <v>211</v>
      </c>
      <c r="L192" s="34" t="s">
        <v>12</v>
      </c>
      <c r="M192" s="34" t="s">
        <v>10</v>
      </c>
      <c r="N192" s="34" t="s">
        <v>11</v>
      </c>
      <c r="O192" s="37" t="s">
        <v>3146</v>
      </c>
      <c r="P192" s="37" t="s">
        <v>674</v>
      </c>
      <c r="Q192" s="44" t="str">
        <f>MID(Tabla1[[#This Row],[Aplicación]],14,1)</f>
        <v>2</v>
      </c>
      <c r="R192" s="44" t="s">
        <v>662</v>
      </c>
      <c r="S192" s="44" t="str">
        <f>MID(Tabla1[[#This Row],[Aplicación]],6,2)</f>
        <v>03</v>
      </c>
      <c r="T192" s="44" t="str">
        <f>VLOOKUP(Tabla1[[#This Row],[AREA]],Hoja1!A:B,2,FALSE)</f>
        <v>03. Participación ciudadana y deportes</v>
      </c>
      <c r="U192" s="44" t="str">
        <f>MID(Tabla1[[#This Row],[Aplicación]],9,4)</f>
        <v>9241</v>
      </c>
      <c r="V192" s="44" t="str">
        <f>VLOOKUP(Tabla1[[#This Row],[PROGRAMA]],Hoja1!A:B,2,FALSE)</f>
        <v>9241. Participación ciudadana</v>
      </c>
      <c r="W192" s="44" t="str">
        <f>MID(Tabla1[[#This Row],[Aplicación]],14,2)</f>
        <v>22</v>
      </c>
      <c r="X192" s="44" t="str">
        <f>MID(Tabla1[[#This Row],[Aplicación]],14,6)</f>
        <v>22609</v>
      </c>
    </row>
    <row r="193" spans="1:24" x14ac:dyDescent="0.25">
      <c r="A193" s="33">
        <v>220200001071</v>
      </c>
      <c r="B193" s="34" t="s">
        <v>9</v>
      </c>
      <c r="C193" s="35">
        <v>43871</v>
      </c>
      <c r="D193" s="33">
        <v>22020001710</v>
      </c>
      <c r="E193" s="34" t="s">
        <v>1661</v>
      </c>
      <c r="F193" s="36">
        <v>484</v>
      </c>
      <c r="G193" s="34" t="s">
        <v>1707</v>
      </c>
      <c r="H193" s="34" t="s">
        <v>1708</v>
      </c>
      <c r="I193" s="33" t="s">
        <v>209</v>
      </c>
      <c r="J193" s="34" t="s">
        <v>1271</v>
      </c>
      <c r="K193" s="34" t="s">
        <v>211</v>
      </c>
      <c r="L193" s="34" t="s">
        <v>12</v>
      </c>
      <c r="M193" s="34" t="s">
        <v>10</v>
      </c>
      <c r="N193" s="34" t="s">
        <v>11</v>
      </c>
      <c r="O193" s="37" t="s">
        <v>3146</v>
      </c>
      <c r="P193" s="37" t="s">
        <v>674</v>
      </c>
      <c r="Q193" s="44" t="str">
        <f>MID(Tabla1[[#This Row],[Aplicación]],14,1)</f>
        <v>2</v>
      </c>
      <c r="R193" s="44" t="s">
        <v>662</v>
      </c>
      <c r="S193" s="44" t="str">
        <f>MID(Tabla1[[#This Row],[Aplicación]],6,2)</f>
        <v>03</v>
      </c>
      <c r="T193" s="44" t="str">
        <f>VLOOKUP(Tabla1[[#This Row],[AREA]],Hoja1!A:B,2,FALSE)</f>
        <v>03. Participación ciudadana y deportes</v>
      </c>
      <c r="U193" s="44" t="str">
        <f>MID(Tabla1[[#This Row],[Aplicación]],9,4)</f>
        <v>9241</v>
      </c>
      <c r="V193" s="44" t="str">
        <f>VLOOKUP(Tabla1[[#This Row],[PROGRAMA]],Hoja1!A:B,2,FALSE)</f>
        <v>9241. Participación ciudadana</v>
      </c>
      <c r="W193" s="44" t="str">
        <f>MID(Tabla1[[#This Row],[Aplicación]],14,2)</f>
        <v>22</v>
      </c>
      <c r="X193" s="44" t="str">
        <f>MID(Tabla1[[#This Row],[Aplicación]],14,6)</f>
        <v>22609</v>
      </c>
    </row>
    <row r="194" spans="1:24" x14ac:dyDescent="0.25">
      <c r="A194" s="33">
        <v>220200001072</v>
      </c>
      <c r="B194" s="34" t="s">
        <v>9</v>
      </c>
      <c r="C194" s="35">
        <v>43871</v>
      </c>
      <c r="D194" s="33">
        <v>22020001711</v>
      </c>
      <c r="E194" s="34" t="s">
        <v>1661</v>
      </c>
      <c r="F194" s="36">
        <v>484</v>
      </c>
      <c r="G194" s="34" t="s">
        <v>477</v>
      </c>
      <c r="H194" s="34" t="s">
        <v>1709</v>
      </c>
      <c r="I194" s="33" t="s">
        <v>209</v>
      </c>
      <c r="J194" s="34" t="s">
        <v>211</v>
      </c>
      <c r="K194" s="34" t="s">
        <v>211</v>
      </c>
      <c r="L194" s="34" t="s">
        <v>12</v>
      </c>
      <c r="M194" s="34" t="s">
        <v>10</v>
      </c>
      <c r="N194" s="34" t="s">
        <v>11</v>
      </c>
      <c r="O194" s="37" t="s">
        <v>3146</v>
      </c>
      <c r="P194" s="37" t="s">
        <v>674</v>
      </c>
      <c r="Q194" s="44" t="str">
        <f>MID(Tabla1[[#This Row],[Aplicación]],14,1)</f>
        <v>2</v>
      </c>
      <c r="R194" s="44" t="s">
        <v>662</v>
      </c>
      <c r="S194" s="44" t="str">
        <f>MID(Tabla1[[#This Row],[Aplicación]],6,2)</f>
        <v>03</v>
      </c>
      <c r="T194" s="44" t="str">
        <f>VLOOKUP(Tabla1[[#This Row],[AREA]],Hoja1!A:B,2,FALSE)</f>
        <v>03. Participación ciudadana y deportes</v>
      </c>
      <c r="U194" s="44" t="str">
        <f>MID(Tabla1[[#This Row],[Aplicación]],9,4)</f>
        <v>9241</v>
      </c>
      <c r="V194" s="44" t="str">
        <f>VLOOKUP(Tabla1[[#This Row],[PROGRAMA]],Hoja1!A:B,2,FALSE)</f>
        <v>9241. Participación ciudadana</v>
      </c>
      <c r="W194" s="44" t="str">
        <f>MID(Tabla1[[#This Row],[Aplicación]],14,2)</f>
        <v>22</v>
      </c>
      <c r="X194" s="44" t="str">
        <f>MID(Tabla1[[#This Row],[Aplicación]],14,6)</f>
        <v>22609</v>
      </c>
    </row>
    <row r="195" spans="1:24" x14ac:dyDescent="0.25">
      <c r="A195" s="33">
        <v>220200001073</v>
      </c>
      <c r="B195" s="34" t="s">
        <v>9</v>
      </c>
      <c r="C195" s="35">
        <v>43871</v>
      </c>
      <c r="D195" s="33">
        <v>22020001712</v>
      </c>
      <c r="E195" s="34" t="s">
        <v>1661</v>
      </c>
      <c r="F195" s="36">
        <v>440</v>
      </c>
      <c r="G195" s="34" t="s">
        <v>769</v>
      </c>
      <c r="H195" s="34" t="s">
        <v>1710</v>
      </c>
      <c r="I195" s="33" t="s">
        <v>209</v>
      </c>
      <c r="J195" s="34" t="s">
        <v>211</v>
      </c>
      <c r="K195" s="34" t="s">
        <v>211</v>
      </c>
      <c r="L195" s="34" t="s">
        <v>12</v>
      </c>
      <c r="M195" s="34" t="s">
        <v>10</v>
      </c>
      <c r="N195" s="34" t="s">
        <v>11</v>
      </c>
      <c r="O195" s="37" t="s">
        <v>3146</v>
      </c>
      <c r="P195" s="37" t="s">
        <v>674</v>
      </c>
      <c r="Q195" s="44" t="str">
        <f>MID(Tabla1[[#This Row],[Aplicación]],14,1)</f>
        <v>2</v>
      </c>
      <c r="R195" s="44" t="s">
        <v>662</v>
      </c>
      <c r="S195" s="44" t="str">
        <f>MID(Tabla1[[#This Row],[Aplicación]],6,2)</f>
        <v>03</v>
      </c>
      <c r="T195" s="44" t="str">
        <f>VLOOKUP(Tabla1[[#This Row],[AREA]],Hoja1!A:B,2,FALSE)</f>
        <v>03. Participación ciudadana y deportes</v>
      </c>
      <c r="U195" s="44" t="str">
        <f>MID(Tabla1[[#This Row],[Aplicación]],9,4)</f>
        <v>9241</v>
      </c>
      <c r="V195" s="44" t="str">
        <f>VLOOKUP(Tabla1[[#This Row],[PROGRAMA]],Hoja1!A:B,2,FALSE)</f>
        <v>9241. Participación ciudadana</v>
      </c>
      <c r="W195" s="44" t="str">
        <f>MID(Tabla1[[#This Row],[Aplicación]],14,2)</f>
        <v>22</v>
      </c>
      <c r="X195" s="44" t="str">
        <f>MID(Tabla1[[#This Row],[Aplicación]],14,6)</f>
        <v>22609</v>
      </c>
    </row>
    <row r="196" spans="1:24" x14ac:dyDescent="0.25">
      <c r="A196" s="33">
        <v>220200001076</v>
      </c>
      <c r="B196" s="34" t="s">
        <v>9</v>
      </c>
      <c r="C196" s="35">
        <v>43871</v>
      </c>
      <c r="D196" s="33">
        <v>22020001716</v>
      </c>
      <c r="E196" s="34" t="s">
        <v>1661</v>
      </c>
      <c r="F196" s="36">
        <v>1452</v>
      </c>
      <c r="G196" s="34" t="s">
        <v>1714</v>
      </c>
      <c r="H196" s="34" t="s">
        <v>1715</v>
      </c>
      <c r="I196" s="33" t="s">
        <v>209</v>
      </c>
      <c r="J196" s="34" t="s">
        <v>1716</v>
      </c>
      <c r="K196" s="34" t="s">
        <v>255</v>
      </c>
      <c r="L196" s="34" t="s">
        <v>12</v>
      </c>
      <c r="M196" s="34" t="s">
        <v>10</v>
      </c>
      <c r="N196" s="34" t="s">
        <v>11</v>
      </c>
      <c r="O196" s="37" t="s">
        <v>3146</v>
      </c>
      <c r="P196" s="37" t="s">
        <v>674</v>
      </c>
      <c r="Q196" s="44" t="str">
        <f>MID(Tabla1[[#This Row],[Aplicación]],14,1)</f>
        <v>2</v>
      </c>
      <c r="R196" s="44" t="s">
        <v>662</v>
      </c>
      <c r="S196" s="44" t="str">
        <f>MID(Tabla1[[#This Row],[Aplicación]],6,2)</f>
        <v>03</v>
      </c>
      <c r="T196" s="44" t="str">
        <f>VLOOKUP(Tabla1[[#This Row],[AREA]],Hoja1!A:B,2,FALSE)</f>
        <v>03. Participación ciudadana y deportes</v>
      </c>
      <c r="U196" s="44" t="str">
        <f>MID(Tabla1[[#This Row],[Aplicación]],9,4)</f>
        <v>9241</v>
      </c>
      <c r="V196" s="44" t="str">
        <f>VLOOKUP(Tabla1[[#This Row],[PROGRAMA]],Hoja1!A:B,2,FALSE)</f>
        <v>9241. Participación ciudadana</v>
      </c>
      <c r="W196" s="44" t="str">
        <f>MID(Tabla1[[#This Row],[Aplicación]],14,2)</f>
        <v>22</v>
      </c>
      <c r="X196" s="44" t="str">
        <f>MID(Tabla1[[#This Row],[Aplicación]],14,6)</f>
        <v>22609</v>
      </c>
    </row>
    <row r="197" spans="1:24" x14ac:dyDescent="0.25">
      <c r="A197" s="33">
        <v>220200006437</v>
      </c>
      <c r="B197" s="34" t="s">
        <v>316</v>
      </c>
      <c r="C197" s="35">
        <v>43903</v>
      </c>
      <c r="D197" s="33">
        <v>22020001353</v>
      </c>
      <c r="E197" s="34" t="s">
        <v>1723</v>
      </c>
      <c r="F197" s="36">
        <v>476.91</v>
      </c>
      <c r="G197" s="34" t="s">
        <v>430</v>
      </c>
      <c r="H197" s="34" t="s">
        <v>1724</v>
      </c>
      <c r="I197" s="33" t="s">
        <v>317</v>
      </c>
      <c r="J197" s="34" t="s">
        <v>1357</v>
      </c>
      <c r="K197" s="34" t="s">
        <v>211</v>
      </c>
      <c r="L197" s="34" t="s">
        <v>15</v>
      </c>
      <c r="M197" s="34" t="s">
        <v>13</v>
      </c>
      <c r="N197" s="34" t="s">
        <v>16</v>
      </c>
      <c r="O197" s="37" t="s">
        <v>3145</v>
      </c>
      <c r="P197" s="37" t="s">
        <v>674</v>
      </c>
      <c r="Q197" s="44" t="str">
        <f>MID(Tabla1[[#This Row],[Aplicación]],14,1)</f>
        <v>2</v>
      </c>
      <c r="R197" s="44" t="s">
        <v>662</v>
      </c>
      <c r="S197" s="44" t="str">
        <f>MID(Tabla1[[#This Row],[Aplicación]],6,2)</f>
        <v>03</v>
      </c>
      <c r="T197" s="44" t="str">
        <f>VLOOKUP(Tabla1[[#This Row],[AREA]],Hoja1!A:B,2,FALSE)</f>
        <v>03. Participación ciudadana y deportes</v>
      </c>
      <c r="U197" s="44" t="str">
        <f>MID(Tabla1[[#This Row],[Aplicación]],9,4)</f>
        <v>9241</v>
      </c>
      <c r="V197" s="44" t="str">
        <f>VLOOKUP(Tabla1[[#This Row],[PROGRAMA]],Hoja1!A:B,2,FALSE)</f>
        <v>9241. Participación ciudadana</v>
      </c>
      <c r="W197" s="44" t="str">
        <f>MID(Tabla1[[#This Row],[Aplicación]],14,2)</f>
        <v>21</v>
      </c>
      <c r="X197" s="44" t="str">
        <f>MID(Tabla1[[#This Row],[Aplicación]],14,6)</f>
        <v>212</v>
      </c>
    </row>
    <row r="198" spans="1:24" x14ac:dyDescent="0.25">
      <c r="A198" s="33">
        <v>220200001077</v>
      </c>
      <c r="B198" s="34" t="s">
        <v>9</v>
      </c>
      <c r="C198" s="35">
        <v>43871</v>
      </c>
      <c r="D198" s="33">
        <v>22020001717</v>
      </c>
      <c r="E198" s="34" t="s">
        <v>1661</v>
      </c>
      <c r="F198" s="36">
        <v>484</v>
      </c>
      <c r="G198" s="34" t="s">
        <v>843</v>
      </c>
      <c r="H198" s="34" t="s">
        <v>1728</v>
      </c>
      <c r="I198" s="33" t="s">
        <v>209</v>
      </c>
      <c r="J198" s="34" t="s">
        <v>1729</v>
      </c>
      <c r="K198" s="34" t="s">
        <v>286</v>
      </c>
      <c r="L198" s="34" t="s">
        <v>12</v>
      </c>
      <c r="M198" s="34" t="s">
        <v>10</v>
      </c>
      <c r="N198" s="34" t="s">
        <v>11</v>
      </c>
      <c r="O198" s="37" t="s">
        <v>3146</v>
      </c>
      <c r="P198" s="37" t="s">
        <v>674</v>
      </c>
      <c r="Q198" s="44" t="str">
        <f>MID(Tabla1[[#This Row],[Aplicación]],14,1)</f>
        <v>2</v>
      </c>
      <c r="R198" s="44" t="s">
        <v>662</v>
      </c>
      <c r="S198" s="44" t="str">
        <f>MID(Tabla1[[#This Row],[Aplicación]],6,2)</f>
        <v>03</v>
      </c>
      <c r="T198" s="44" t="str">
        <f>VLOOKUP(Tabla1[[#This Row],[AREA]],Hoja1!A:B,2,FALSE)</f>
        <v>03. Participación ciudadana y deportes</v>
      </c>
      <c r="U198" s="44" t="str">
        <f>MID(Tabla1[[#This Row],[Aplicación]],9,4)</f>
        <v>9241</v>
      </c>
      <c r="V198" s="44" t="str">
        <f>VLOOKUP(Tabla1[[#This Row],[PROGRAMA]],Hoja1!A:B,2,FALSE)</f>
        <v>9241. Participación ciudadana</v>
      </c>
      <c r="W198" s="44" t="str">
        <f>MID(Tabla1[[#This Row],[Aplicación]],14,2)</f>
        <v>22</v>
      </c>
      <c r="X198" s="44" t="str">
        <f>MID(Tabla1[[#This Row],[Aplicación]],14,6)</f>
        <v>22609</v>
      </c>
    </row>
    <row r="199" spans="1:24" x14ac:dyDescent="0.25">
      <c r="A199" s="33">
        <v>220200001078</v>
      </c>
      <c r="B199" s="34" t="s">
        <v>9</v>
      </c>
      <c r="C199" s="35">
        <v>43871</v>
      </c>
      <c r="D199" s="33">
        <v>22020001718</v>
      </c>
      <c r="E199" s="34" t="s">
        <v>1661</v>
      </c>
      <c r="F199" s="36">
        <v>400</v>
      </c>
      <c r="G199" s="34" t="s">
        <v>448</v>
      </c>
      <c r="H199" s="34" t="s">
        <v>1730</v>
      </c>
      <c r="I199" s="33" t="s">
        <v>209</v>
      </c>
      <c r="J199" s="34" t="s">
        <v>211</v>
      </c>
      <c r="K199" s="34" t="s">
        <v>211</v>
      </c>
      <c r="L199" s="34" t="s">
        <v>12</v>
      </c>
      <c r="M199" s="34" t="s">
        <v>10</v>
      </c>
      <c r="N199" s="34" t="s">
        <v>11</v>
      </c>
      <c r="O199" s="37" t="s">
        <v>3146</v>
      </c>
      <c r="P199" s="37" t="s">
        <v>674</v>
      </c>
      <c r="Q199" s="44" t="str">
        <f>MID(Tabla1[[#This Row],[Aplicación]],14,1)</f>
        <v>2</v>
      </c>
      <c r="R199" s="44" t="s">
        <v>662</v>
      </c>
      <c r="S199" s="44" t="str">
        <f>MID(Tabla1[[#This Row],[Aplicación]],6,2)</f>
        <v>03</v>
      </c>
      <c r="T199" s="44" t="str">
        <f>VLOOKUP(Tabla1[[#This Row],[AREA]],Hoja1!A:B,2,FALSE)</f>
        <v>03. Participación ciudadana y deportes</v>
      </c>
      <c r="U199" s="44" t="str">
        <f>MID(Tabla1[[#This Row],[Aplicación]],9,4)</f>
        <v>9241</v>
      </c>
      <c r="V199" s="44" t="str">
        <f>VLOOKUP(Tabla1[[#This Row],[PROGRAMA]],Hoja1!A:B,2,FALSE)</f>
        <v>9241. Participación ciudadana</v>
      </c>
      <c r="W199" s="44" t="str">
        <f>MID(Tabla1[[#This Row],[Aplicación]],14,2)</f>
        <v>22</v>
      </c>
      <c r="X199" s="44" t="str">
        <f>MID(Tabla1[[#This Row],[Aplicación]],14,6)</f>
        <v>22609</v>
      </c>
    </row>
    <row r="200" spans="1:24" x14ac:dyDescent="0.25">
      <c r="A200" s="33">
        <v>220200001079</v>
      </c>
      <c r="B200" s="34" t="s">
        <v>9</v>
      </c>
      <c r="C200" s="35">
        <v>43871</v>
      </c>
      <c r="D200" s="33">
        <v>22020001719</v>
      </c>
      <c r="E200" s="34" t="s">
        <v>1661</v>
      </c>
      <c r="F200" s="36">
        <v>484</v>
      </c>
      <c r="G200" s="34" t="s">
        <v>731</v>
      </c>
      <c r="H200" s="34" t="s">
        <v>1731</v>
      </c>
      <c r="I200" s="33" t="s">
        <v>209</v>
      </c>
      <c r="J200" s="34" t="s">
        <v>211</v>
      </c>
      <c r="K200" s="34" t="s">
        <v>211</v>
      </c>
      <c r="L200" s="34" t="s">
        <v>12</v>
      </c>
      <c r="M200" s="34" t="s">
        <v>10</v>
      </c>
      <c r="N200" s="34" t="s">
        <v>11</v>
      </c>
      <c r="O200" s="37" t="s">
        <v>3146</v>
      </c>
      <c r="P200" s="37" t="s">
        <v>674</v>
      </c>
      <c r="Q200" s="44" t="str">
        <f>MID(Tabla1[[#This Row],[Aplicación]],14,1)</f>
        <v>2</v>
      </c>
      <c r="R200" s="44" t="s">
        <v>662</v>
      </c>
      <c r="S200" s="44" t="str">
        <f>MID(Tabla1[[#This Row],[Aplicación]],6,2)</f>
        <v>03</v>
      </c>
      <c r="T200" s="44" t="str">
        <f>VLOOKUP(Tabla1[[#This Row],[AREA]],Hoja1!A:B,2,FALSE)</f>
        <v>03. Participación ciudadana y deportes</v>
      </c>
      <c r="U200" s="44" t="str">
        <f>MID(Tabla1[[#This Row],[Aplicación]],9,4)</f>
        <v>9241</v>
      </c>
      <c r="V200" s="44" t="str">
        <f>VLOOKUP(Tabla1[[#This Row],[PROGRAMA]],Hoja1!A:B,2,FALSE)</f>
        <v>9241. Participación ciudadana</v>
      </c>
      <c r="W200" s="44" t="str">
        <f>MID(Tabla1[[#This Row],[Aplicación]],14,2)</f>
        <v>22</v>
      </c>
      <c r="X200" s="44" t="str">
        <f>MID(Tabla1[[#This Row],[Aplicación]],14,6)</f>
        <v>22609</v>
      </c>
    </row>
    <row r="201" spans="1:24" x14ac:dyDescent="0.25">
      <c r="A201" s="33">
        <v>220200001080</v>
      </c>
      <c r="B201" s="34" t="s">
        <v>9</v>
      </c>
      <c r="C201" s="35">
        <v>43871</v>
      </c>
      <c r="D201" s="33">
        <v>22020001720</v>
      </c>
      <c r="E201" s="34" t="s">
        <v>1661</v>
      </c>
      <c r="F201" s="36">
        <v>800</v>
      </c>
      <c r="G201" s="34" t="s">
        <v>140</v>
      </c>
      <c r="H201" s="34" t="s">
        <v>1732</v>
      </c>
      <c r="I201" s="33" t="s">
        <v>209</v>
      </c>
      <c r="J201" s="34" t="s">
        <v>211</v>
      </c>
      <c r="K201" s="34" t="s">
        <v>211</v>
      </c>
      <c r="L201" s="34" t="s">
        <v>12</v>
      </c>
      <c r="M201" s="34" t="s">
        <v>10</v>
      </c>
      <c r="N201" s="34" t="s">
        <v>11</v>
      </c>
      <c r="O201" s="37" t="s">
        <v>3146</v>
      </c>
      <c r="P201" s="37" t="s">
        <v>674</v>
      </c>
      <c r="Q201" s="44" t="str">
        <f>MID(Tabla1[[#This Row],[Aplicación]],14,1)</f>
        <v>2</v>
      </c>
      <c r="R201" s="44" t="s">
        <v>662</v>
      </c>
      <c r="S201" s="44" t="str">
        <f>MID(Tabla1[[#This Row],[Aplicación]],6,2)</f>
        <v>03</v>
      </c>
      <c r="T201" s="44" t="str">
        <f>VLOOKUP(Tabla1[[#This Row],[AREA]],Hoja1!A:B,2,FALSE)</f>
        <v>03. Participación ciudadana y deportes</v>
      </c>
      <c r="U201" s="44" t="str">
        <f>MID(Tabla1[[#This Row],[Aplicación]],9,4)</f>
        <v>9241</v>
      </c>
      <c r="V201" s="44" t="str">
        <f>VLOOKUP(Tabla1[[#This Row],[PROGRAMA]],Hoja1!A:B,2,FALSE)</f>
        <v>9241. Participación ciudadana</v>
      </c>
      <c r="W201" s="44" t="str">
        <f>MID(Tabla1[[#This Row],[Aplicación]],14,2)</f>
        <v>22</v>
      </c>
      <c r="X201" s="44" t="str">
        <f>MID(Tabla1[[#This Row],[Aplicación]],14,6)</f>
        <v>22609</v>
      </c>
    </row>
    <row r="202" spans="1:24" x14ac:dyDescent="0.25">
      <c r="A202" s="33">
        <v>220199000588</v>
      </c>
      <c r="B202" s="34" t="s">
        <v>9</v>
      </c>
      <c r="C202" s="35">
        <v>43832</v>
      </c>
      <c r="D202" s="33">
        <v>22020001084</v>
      </c>
      <c r="E202" s="34" t="s">
        <v>1393</v>
      </c>
      <c r="F202" s="36">
        <v>7092.2</v>
      </c>
      <c r="G202" s="34" t="s">
        <v>103</v>
      </c>
      <c r="H202" s="34" t="s">
        <v>1733</v>
      </c>
      <c r="I202" s="33" t="s">
        <v>209</v>
      </c>
      <c r="J202" s="34" t="s">
        <v>211</v>
      </c>
      <c r="K202" s="34" t="s">
        <v>211</v>
      </c>
      <c r="L202" s="34" t="s">
        <v>12</v>
      </c>
      <c r="M202" s="34" t="s">
        <v>13</v>
      </c>
      <c r="N202" s="34" t="s">
        <v>16</v>
      </c>
      <c r="O202" s="37" t="s">
        <v>3127</v>
      </c>
      <c r="P202" s="37" t="s">
        <v>674</v>
      </c>
      <c r="Q202" s="44" t="str">
        <f>MID(Tabla1[[#This Row],[Aplicación]],14,1)</f>
        <v>2</v>
      </c>
      <c r="R202" s="44" t="s">
        <v>662</v>
      </c>
      <c r="S202" s="44" t="str">
        <f>MID(Tabla1[[#This Row],[Aplicación]],6,2)</f>
        <v>03</v>
      </c>
      <c r="T202" s="44" t="str">
        <f>VLOOKUP(Tabla1[[#This Row],[AREA]],Hoja1!A:B,2,FALSE)</f>
        <v>03. Participación ciudadana y deportes</v>
      </c>
      <c r="U202" s="44" t="str">
        <f>MID(Tabla1[[#This Row],[Aplicación]],9,4)</f>
        <v>9241</v>
      </c>
      <c r="V202" s="44" t="str">
        <f>VLOOKUP(Tabla1[[#This Row],[PROGRAMA]],Hoja1!A:B,2,FALSE)</f>
        <v>9241. Participación ciudadana</v>
      </c>
      <c r="W202" s="44" t="str">
        <f>MID(Tabla1[[#This Row],[Aplicación]],14,2)</f>
        <v>21</v>
      </c>
      <c r="X202" s="44" t="str">
        <f>MID(Tabla1[[#This Row],[Aplicación]],14,6)</f>
        <v>213</v>
      </c>
    </row>
    <row r="203" spans="1:24" x14ac:dyDescent="0.25">
      <c r="A203" s="33">
        <v>220200009946</v>
      </c>
      <c r="B203" s="34" t="s">
        <v>316</v>
      </c>
      <c r="C203" s="35">
        <v>43920</v>
      </c>
      <c r="D203" s="33">
        <v>22020001353</v>
      </c>
      <c r="E203" s="34" t="s">
        <v>1723</v>
      </c>
      <c r="F203" s="36">
        <v>281.82</v>
      </c>
      <c r="G203" s="34" t="s">
        <v>430</v>
      </c>
      <c r="H203" s="34" t="s">
        <v>1805</v>
      </c>
      <c r="I203" s="33" t="s">
        <v>317</v>
      </c>
      <c r="J203" s="34" t="s">
        <v>1357</v>
      </c>
      <c r="K203" s="34" t="s">
        <v>211</v>
      </c>
      <c r="L203" s="34" t="s">
        <v>15</v>
      </c>
      <c r="M203" s="34" t="s">
        <v>13</v>
      </c>
      <c r="N203" s="34" t="s">
        <v>16</v>
      </c>
      <c r="O203" s="37" t="s">
        <v>3145</v>
      </c>
      <c r="P203" s="37" t="s">
        <v>674</v>
      </c>
      <c r="Q203" s="44" t="str">
        <f>MID(Tabla1[[#This Row],[Aplicación]],14,1)</f>
        <v>2</v>
      </c>
      <c r="R203" s="44" t="s">
        <v>662</v>
      </c>
      <c r="S203" s="44" t="str">
        <f>MID(Tabla1[[#This Row],[Aplicación]],6,2)</f>
        <v>03</v>
      </c>
      <c r="T203" s="44" t="str">
        <f>VLOOKUP(Tabla1[[#This Row],[AREA]],Hoja1!A:B,2,FALSE)</f>
        <v>03. Participación ciudadana y deportes</v>
      </c>
      <c r="U203" s="44" t="str">
        <f>MID(Tabla1[[#This Row],[Aplicación]],9,4)</f>
        <v>9241</v>
      </c>
      <c r="V203" s="44" t="str">
        <f>VLOOKUP(Tabla1[[#This Row],[PROGRAMA]],Hoja1!A:B,2,FALSE)</f>
        <v>9241. Participación ciudadana</v>
      </c>
      <c r="W203" s="44" t="str">
        <f>MID(Tabla1[[#This Row],[Aplicación]],14,2)</f>
        <v>21</v>
      </c>
      <c r="X203" s="44" t="str">
        <f>MID(Tabla1[[#This Row],[Aplicación]],14,6)</f>
        <v>212</v>
      </c>
    </row>
    <row r="204" spans="1:24" x14ac:dyDescent="0.25">
      <c r="A204" s="33">
        <v>220199000587</v>
      </c>
      <c r="B204" s="34" t="s">
        <v>9</v>
      </c>
      <c r="C204" s="35">
        <v>43832</v>
      </c>
      <c r="D204" s="33">
        <v>22020001083</v>
      </c>
      <c r="E204" s="34" t="s">
        <v>1393</v>
      </c>
      <c r="F204" s="36">
        <v>2687.71</v>
      </c>
      <c r="G204" s="34" t="s">
        <v>107</v>
      </c>
      <c r="H204" s="34" t="s">
        <v>1896</v>
      </c>
      <c r="I204" s="33" t="s">
        <v>209</v>
      </c>
      <c r="J204" s="34" t="s">
        <v>210</v>
      </c>
      <c r="K204" s="34" t="s">
        <v>210</v>
      </c>
      <c r="L204" s="34" t="s">
        <v>12</v>
      </c>
      <c r="M204" s="34" t="s">
        <v>13</v>
      </c>
      <c r="N204" s="34" t="s">
        <v>16</v>
      </c>
      <c r="O204" s="37" t="s">
        <v>3127</v>
      </c>
      <c r="P204" s="37" t="s">
        <v>674</v>
      </c>
      <c r="Q204" s="44" t="str">
        <f>MID(Tabla1[[#This Row],[Aplicación]],14,1)</f>
        <v>2</v>
      </c>
      <c r="R204" s="44" t="s">
        <v>662</v>
      </c>
      <c r="S204" s="44" t="str">
        <f>MID(Tabla1[[#This Row],[Aplicación]],6,2)</f>
        <v>03</v>
      </c>
      <c r="T204" s="44" t="str">
        <f>VLOOKUP(Tabla1[[#This Row],[AREA]],Hoja1!A:B,2,FALSE)</f>
        <v>03. Participación ciudadana y deportes</v>
      </c>
      <c r="U204" s="44" t="str">
        <f>MID(Tabla1[[#This Row],[Aplicación]],9,4)</f>
        <v>9241</v>
      </c>
      <c r="V204" s="44" t="str">
        <f>VLOOKUP(Tabla1[[#This Row],[PROGRAMA]],Hoja1!A:B,2,FALSE)</f>
        <v>9241. Participación ciudadana</v>
      </c>
      <c r="W204" s="44" t="str">
        <f>MID(Tabla1[[#This Row],[Aplicación]],14,2)</f>
        <v>21</v>
      </c>
      <c r="X204" s="44" t="str">
        <f>MID(Tabla1[[#This Row],[Aplicación]],14,6)</f>
        <v>213</v>
      </c>
    </row>
    <row r="205" spans="1:24" x14ac:dyDescent="0.25">
      <c r="A205" s="33">
        <v>220199000589</v>
      </c>
      <c r="B205" s="34" t="s">
        <v>9</v>
      </c>
      <c r="C205" s="35">
        <v>43832</v>
      </c>
      <c r="D205" s="33">
        <v>22020001085</v>
      </c>
      <c r="E205" s="34" t="s">
        <v>1393</v>
      </c>
      <c r="F205" s="36">
        <v>2497</v>
      </c>
      <c r="G205" s="34" t="s">
        <v>318</v>
      </c>
      <c r="H205" s="34" t="s">
        <v>1897</v>
      </c>
      <c r="I205" s="33" t="s">
        <v>209</v>
      </c>
      <c r="J205" s="34" t="s">
        <v>1357</v>
      </c>
      <c r="K205" s="34" t="s">
        <v>211</v>
      </c>
      <c r="L205" s="34" t="s">
        <v>12</v>
      </c>
      <c r="M205" s="34" t="s">
        <v>13</v>
      </c>
      <c r="N205" s="34" t="s">
        <v>16</v>
      </c>
      <c r="O205" s="37" t="s">
        <v>3127</v>
      </c>
      <c r="P205" s="37" t="s">
        <v>674</v>
      </c>
      <c r="Q205" s="44" t="str">
        <f>MID(Tabla1[[#This Row],[Aplicación]],14,1)</f>
        <v>2</v>
      </c>
      <c r="R205" s="44" t="s">
        <v>662</v>
      </c>
      <c r="S205" s="44" t="str">
        <f>MID(Tabla1[[#This Row],[Aplicación]],6,2)</f>
        <v>03</v>
      </c>
      <c r="T205" s="44" t="str">
        <f>VLOOKUP(Tabla1[[#This Row],[AREA]],Hoja1!A:B,2,FALSE)</f>
        <v>03. Participación ciudadana y deportes</v>
      </c>
      <c r="U205" s="44" t="str">
        <f>MID(Tabla1[[#This Row],[Aplicación]],9,4)</f>
        <v>9241</v>
      </c>
      <c r="V205" s="44" t="str">
        <f>VLOOKUP(Tabla1[[#This Row],[PROGRAMA]],Hoja1!A:B,2,FALSE)</f>
        <v>9241. Participación ciudadana</v>
      </c>
      <c r="W205" s="44" t="str">
        <f>MID(Tabla1[[#This Row],[Aplicación]],14,2)</f>
        <v>21</v>
      </c>
      <c r="X205" s="44" t="str">
        <f>MID(Tabla1[[#This Row],[Aplicación]],14,6)</f>
        <v>213</v>
      </c>
    </row>
    <row r="206" spans="1:24" x14ac:dyDescent="0.25">
      <c r="A206" s="33">
        <v>220199000590</v>
      </c>
      <c r="B206" s="34" t="s">
        <v>9</v>
      </c>
      <c r="C206" s="35">
        <v>43832</v>
      </c>
      <c r="D206" s="33">
        <v>22020000882</v>
      </c>
      <c r="E206" s="34" t="s">
        <v>1002</v>
      </c>
      <c r="F206" s="36">
        <v>3280.42</v>
      </c>
      <c r="G206" s="34" t="s">
        <v>319</v>
      </c>
      <c r="H206" s="34" t="s">
        <v>1898</v>
      </c>
      <c r="I206" s="33" t="s">
        <v>209</v>
      </c>
      <c r="J206" s="34" t="s">
        <v>211</v>
      </c>
      <c r="K206" s="34" t="s">
        <v>211</v>
      </c>
      <c r="L206" s="34" t="s">
        <v>12</v>
      </c>
      <c r="M206" s="34" t="s">
        <v>13</v>
      </c>
      <c r="N206" s="34" t="s">
        <v>16</v>
      </c>
      <c r="O206" s="37" t="s">
        <v>3127</v>
      </c>
      <c r="P206" s="37" t="s">
        <v>674</v>
      </c>
      <c r="Q206" s="44" t="str">
        <f>MID(Tabla1[[#This Row],[Aplicación]],14,1)</f>
        <v>2</v>
      </c>
      <c r="R206" s="44" t="s">
        <v>662</v>
      </c>
      <c r="S206" s="44" t="str">
        <f>MID(Tabla1[[#This Row],[Aplicación]],6,2)</f>
        <v>03</v>
      </c>
      <c r="T206" s="44" t="str">
        <f>VLOOKUP(Tabla1[[#This Row],[AREA]],Hoja1!A:B,2,FALSE)</f>
        <v>03. Participación ciudadana y deportes</v>
      </c>
      <c r="U206" s="44" t="str">
        <f>MID(Tabla1[[#This Row],[Aplicación]],9,4)</f>
        <v>9241</v>
      </c>
      <c r="V206" s="44" t="str">
        <f>VLOOKUP(Tabla1[[#This Row],[PROGRAMA]],Hoja1!A:B,2,FALSE)</f>
        <v>9241. Participación ciudadana</v>
      </c>
      <c r="W206" s="44" t="str">
        <f>MID(Tabla1[[#This Row],[Aplicación]],14,2)</f>
        <v>22</v>
      </c>
      <c r="X206" s="44" t="str">
        <f>MID(Tabla1[[#This Row],[Aplicación]],14,6)</f>
        <v>22700</v>
      </c>
    </row>
    <row r="207" spans="1:24" x14ac:dyDescent="0.25">
      <c r="A207" s="33">
        <v>220190048155</v>
      </c>
      <c r="B207" s="34" t="s">
        <v>9</v>
      </c>
      <c r="C207" s="35">
        <v>43908</v>
      </c>
      <c r="D207" s="33">
        <v>22019007342</v>
      </c>
      <c r="E207" s="34" t="s">
        <v>1186</v>
      </c>
      <c r="F207" s="36">
        <v>1500.98</v>
      </c>
      <c r="G207" s="34" t="s">
        <v>205</v>
      </c>
      <c r="H207" s="34" t="s">
        <v>1963</v>
      </c>
      <c r="I207" s="33" t="s">
        <v>209</v>
      </c>
      <c r="J207" s="34" t="s">
        <v>1249</v>
      </c>
      <c r="K207" s="34" t="s">
        <v>211</v>
      </c>
      <c r="L207" s="34" t="s">
        <v>12</v>
      </c>
      <c r="M207" s="34" t="s">
        <v>13</v>
      </c>
      <c r="N207" s="34" t="s">
        <v>16</v>
      </c>
      <c r="O207" s="37" t="s">
        <v>3127</v>
      </c>
      <c r="P207" s="37" t="s">
        <v>674</v>
      </c>
      <c r="Q207" s="44" t="str">
        <f>MID(Tabla1[[#This Row],[Aplicación]],14,1)</f>
        <v>6</v>
      </c>
      <c r="R207" s="44" t="s">
        <v>663</v>
      </c>
      <c r="S207" s="44" t="str">
        <f>MID(Tabla1[[#This Row],[Aplicación]],6,2)</f>
        <v>03</v>
      </c>
      <c r="T207" s="44" t="str">
        <f>VLOOKUP(Tabla1[[#This Row],[AREA]],Hoja1!A:B,2,FALSE)</f>
        <v>03. Participación ciudadana y deportes</v>
      </c>
      <c r="U207" s="44" t="str">
        <f>MID(Tabla1[[#This Row],[Aplicación]],9,4)</f>
        <v>9333</v>
      </c>
      <c r="V207" s="44" t="str">
        <f>VLOOKUP(Tabla1[[#This Row],[PROGRAMA]],Hoja1!A:B,2,FALSE)</f>
        <v>9333. Patrimonio I.F.S. Area 03</v>
      </c>
      <c r="W207" s="44" t="str">
        <f>MID(Tabla1[[#This Row],[Aplicación]],14,2)</f>
        <v>63</v>
      </c>
      <c r="X207" s="44" t="str">
        <f>MID(Tabla1[[#This Row],[Aplicación]],14,6)</f>
        <v>632</v>
      </c>
    </row>
    <row r="208" spans="1:24" x14ac:dyDescent="0.25">
      <c r="A208" s="33">
        <v>220200006432</v>
      </c>
      <c r="B208" s="34" t="s">
        <v>316</v>
      </c>
      <c r="C208" s="35">
        <v>43903</v>
      </c>
      <c r="D208" s="33">
        <v>22020001353</v>
      </c>
      <c r="E208" s="34" t="s">
        <v>1723</v>
      </c>
      <c r="F208" s="36">
        <v>189.51</v>
      </c>
      <c r="G208" s="34" t="s">
        <v>430</v>
      </c>
      <c r="H208" s="34" t="s">
        <v>1966</v>
      </c>
      <c r="I208" s="33" t="s">
        <v>317</v>
      </c>
      <c r="J208" s="34" t="s">
        <v>1357</v>
      </c>
      <c r="K208" s="34" t="s">
        <v>211</v>
      </c>
      <c r="L208" s="34" t="s">
        <v>15</v>
      </c>
      <c r="M208" s="34" t="s">
        <v>13</v>
      </c>
      <c r="N208" s="34" t="s">
        <v>16</v>
      </c>
      <c r="O208" s="37" t="s">
        <v>3145</v>
      </c>
      <c r="P208" s="37" t="s">
        <v>674</v>
      </c>
      <c r="Q208" s="44" t="str">
        <f>MID(Tabla1[[#This Row],[Aplicación]],14,1)</f>
        <v>2</v>
      </c>
      <c r="R208" s="44" t="s">
        <v>662</v>
      </c>
      <c r="S208" s="44" t="str">
        <f>MID(Tabla1[[#This Row],[Aplicación]],6,2)</f>
        <v>03</v>
      </c>
      <c r="T208" s="44" t="str">
        <f>VLOOKUP(Tabla1[[#This Row],[AREA]],Hoja1!A:B,2,FALSE)</f>
        <v>03. Participación ciudadana y deportes</v>
      </c>
      <c r="U208" s="44" t="str">
        <f>MID(Tabla1[[#This Row],[Aplicación]],9,4)</f>
        <v>9241</v>
      </c>
      <c r="V208" s="44" t="str">
        <f>VLOOKUP(Tabla1[[#This Row],[PROGRAMA]],Hoja1!A:B,2,FALSE)</f>
        <v>9241. Participación ciudadana</v>
      </c>
      <c r="W208" s="44" t="str">
        <f>MID(Tabla1[[#This Row],[Aplicación]],14,2)</f>
        <v>21</v>
      </c>
      <c r="X208" s="44" t="str">
        <f>MID(Tabla1[[#This Row],[Aplicación]],14,6)</f>
        <v>212</v>
      </c>
    </row>
    <row r="209" spans="1:24" x14ac:dyDescent="0.25">
      <c r="A209" s="33">
        <v>220200006434</v>
      </c>
      <c r="B209" s="34" t="s">
        <v>316</v>
      </c>
      <c r="C209" s="35">
        <v>43903</v>
      </c>
      <c r="D209" s="33">
        <v>22020001353</v>
      </c>
      <c r="E209" s="34" t="s">
        <v>1723</v>
      </c>
      <c r="F209" s="36">
        <v>104.58</v>
      </c>
      <c r="G209" s="34" t="s">
        <v>430</v>
      </c>
      <c r="H209" s="34" t="s">
        <v>1969</v>
      </c>
      <c r="I209" s="33" t="s">
        <v>317</v>
      </c>
      <c r="J209" s="34" t="s">
        <v>1357</v>
      </c>
      <c r="K209" s="34" t="s">
        <v>211</v>
      </c>
      <c r="L209" s="34" t="s">
        <v>15</v>
      </c>
      <c r="M209" s="34" t="s">
        <v>13</v>
      </c>
      <c r="N209" s="34" t="s">
        <v>16</v>
      </c>
      <c r="O209" s="37" t="s">
        <v>3145</v>
      </c>
      <c r="P209" s="37" t="s">
        <v>674</v>
      </c>
      <c r="Q209" s="44" t="str">
        <f>MID(Tabla1[[#This Row],[Aplicación]],14,1)</f>
        <v>2</v>
      </c>
      <c r="R209" s="44" t="s">
        <v>662</v>
      </c>
      <c r="S209" s="44" t="str">
        <f>MID(Tabla1[[#This Row],[Aplicación]],6,2)</f>
        <v>03</v>
      </c>
      <c r="T209" s="44" t="str">
        <f>VLOOKUP(Tabla1[[#This Row],[AREA]],Hoja1!A:B,2,FALSE)</f>
        <v>03. Participación ciudadana y deportes</v>
      </c>
      <c r="U209" s="44" t="str">
        <f>MID(Tabla1[[#This Row],[Aplicación]],9,4)</f>
        <v>9241</v>
      </c>
      <c r="V209" s="44" t="str">
        <f>VLOOKUP(Tabla1[[#This Row],[PROGRAMA]],Hoja1!A:B,2,FALSE)</f>
        <v>9241. Participación ciudadana</v>
      </c>
      <c r="W209" s="44" t="str">
        <f>MID(Tabla1[[#This Row],[Aplicación]],14,2)</f>
        <v>21</v>
      </c>
      <c r="X209" s="44" t="str">
        <f>MID(Tabla1[[#This Row],[Aplicación]],14,6)</f>
        <v>212</v>
      </c>
    </row>
    <row r="210" spans="1:24" x14ac:dyDescent="0.25">
      <c r="A210" s="33">
        <v>220200006423</v>
      </c>
      <c r="B210" s="34" t="s">
        <v>316</v>
      </c>
      <c r="C210" s="35">
        <v>43903</v>
      </c>
      <c r="D210" s="33">
        <v>22020001353</v>
      </c>
      <c r="E210" s="34" t="s">
        <v>1723</v>
      </c>
      <c r="F210" s="36">
        <v>310.18</v>
      </c>
      <c r="G210" s="34" t="s">
        <v>364</v>
      </c>
      <c r="H210" s="34" t="s">
        <v>1971</v>
      </c>
      <c r="I210" s="33" t="s">
        <v>317</v>
      </c>
      <c r="J210" s="34" t="s">
        <v>211</v>
      </c>
      <c r="K210" s="34" t="s">
        <v>211</v>
      </c>
      <c r="L210" s="34" t="s">
        <v>15</v>
      </c>
      <c r="M210" s="34" t="s">
        <v>13</v>
      </c>
      <c r="N210" s="34" t="s">
        <v>16</v>
      </c>
      <c r="O210" s="37" t="s">
        <v>3145</v>
      </c>
      <c r="P210" s="37" t="s">
        <v>674</v>
      </c>
      <c r="Q210" s="44" t="str">
        <f>MID(Tabla1[[#This Row],[Aplicación]],14,1)</f>
        <v>2</v>
      </c>
      <c r="R210" s="44" t="s">
        <v>662</v>
      </c>
      <c r="S210" s="44" t="str">
        <f>MID(Tabla1[[#This Row],[Aplicación]],6,2)</f>
        <v>03</v>
      </c>
      <c r="T210" s="44" t="str">
        <f>VLOOKUP(Tabla1[[#This Row],[AREA]],Hoja1!A:B,2,FALSE)</f>
        <v>03. Participación ciudadana y deportes</v>
      </c>
      <c r="U210" s="44" t="str">
        <f>MID(Tabla1[[#This Row],[Aplicación]],9,4)</f>
        <v>9241</v>
      </c>
      <c r="V210" s="44" t="str">
        <f>VLOOKUP(Tabla1[[#This Row],[PROGRAMA]],Hoja1!A:B,2,FALSE)</f>
        <v>9241. Participación ciudadana</v>
      </c>
      <c r="W210" s="44" t="str">
        <f>MID(Tabla1[[#This Row],[Aplicación]],14,2)</f>
        <v>21</v>
      </c>
      <c r="X210" s="44" t="str">
        <f>MID(Tabla1[[#This Row],[Aplicación]],14,6)</f>
        <v>212</v>
      </c>
    </row>
    <row r="211" spans="1:24" x14ac:dyDescent="0.25">
      <c r="A211" s="33">
        <v>220200006401</v>
      </c>
      <c r="B211" s="34" t="s">
        <v>316</v>
      </c>
      <c r="C211" s="35">
        <v>43903</v>
      </c>
      <c r="D211" s="33">
        <v>22020001353</v>
      </c>
      <c r="E211" s="34" t="s">
        <v>1723</v>
      </c>
      <c r="F211" s="36">
        <v>205.52</v>
      </c>
      <c r="G211" s="34" t="s">
        <v>364</v>
      </c>
      <c r="H211" s="34" t="s">
        <v>2018</v>
      </c>
      <c r="I211" s="33" t="s">
        <v>317</v>
      </c>
      <c r="J211" s="34" t="s">
        <v>211</v>
      </c>
      <c r="K211" s="34" t="s">
        <v>211</v>
      </c>
      <c r="L211" s="34" t="s">
        <v>15</v>
      </c>
      <c r="M211" s="34" t="s">
        <v>13</v>
      </c>
      <c r="N211" s="34" t="s">
        <v>16</v>
      </c>
      <c r="O211" s="37" t="s">
        <v>3145</v>
      </c>
      <c r="P211" s="37" t="s">
        <v>674</v>
      </c>
      <c r="Q211" s="44" t="str">
        <f>MID(Tabla1[[#This Row],[Aplicación]],14,1)</f>
        <v>2</v>
      </c>
      <c r="R211" s="44" t="s">
        <v>662</v>
      </c>
      <c r="S211" s="44" t="str">
        <f>MID(Tabla1[[#This Row],[Aplicación]],6,2)</f>
        <v>03</v>
      </c>
      <c r="T211" s="44" t="str">
        <f>VLOOKUP(Tabla1[[#This Row],[AREA]],Hoja1!A:B,2,FALSE)</f>
        <v>03. Participación ciudadana y deportes</v>
      </c>
      <c r="U211" s="44" t="str">
        <f>MID(Tabla1[[#This Row],[Aplicación]],9,4)</f>
        <v>9241</v>
      </c>
      <c r="V211" s="44" t="str">
        <f>VLOOKUP(Tabla1[[#This Row],[PROGRAMA]],Hoja1!A:B,2,FALSE)</f>
        <v>9241. Participación ciudadana</v>
      </c>
      <c r="W211" s="44" t="str">
        <f>MID(Tabla1[[#This Row],[Aplicación]],14,2)</f>
        <v>21</v>
      </c>
      <c r="X211" s="44" t="str">
        <f>MID(Tabla1[[#This Row],[Aplicación]],14,6)</f>
        <v>212</v>
      </c>
    </row>
    <row r="212" spans="1:24" x14ac:dyDescent="0.25">
      <c r="A212" s="33">
        <v>220200006387</v>
      </c>
      <c r="B212" s="34" t="s">
        <v>316</v>
      </c>
      <c r="C212" s="35">
        <v>43903</v>
      </c>
      <c r="D212" s="33">
        <v>22020001353</v>
      </c>
      <c r="E212" s="34" t="s">
        <v>1723</v>
      </c>
      <c r="F212" s="36">
        <v>185.48</v>
      </c>
      <c r="G212" s="34" t="s">
        <v>364</v>
      </c>
      <c r="H212" s="34" t="s">
        <v>2036</v>
      </c>
      <c r="I212" s="33" t="s">
        <v>317</v>
      </c>
      <c r="J212" s="34" t="s">
        <v>211</v>
      </c>
      <c r="K212" s="34" t="s">
        <v>211</v>
      </c>
      <c r="L212" s="34" t="s">
        <v>15</v>
      </c>
      <c r="M212" s="34" t="s">
        <v>13</v>
      </c>
      <c r="N212" s="34" t="s">
        <v>16</v>
      </c>
      <c r="O212" s="37" t="s">
        <v>3145</v>
      </c>
      <c r="P212" s="37" t="s">
        <v>674</v>
      </c>
      <c r="Q212" s="44" t="str">
        <f>MID(Tabla1[[#This Row],[Aplicación]],14,1)</f>
        <v>2</v>
      </c>
      <c r="R212" s="44" t="s">
        <v>662</v>
      </c>
      <c r="S212" s="44" t="str">
        <f>MID(Tabla1[[#This Row],[Aplicación]],6,2)</f>
        <v>03</v>
      </c>
      <c r="T212" s="44" t="str">
        <f>VLOOKUP(Tabla1[[#This Row],[AREA]],Hoja1!A:B,2,FALSE)</f>
        <v>03. Participación ciudadana y deportes</v>
      </c>
      <c r="U212" s="44" t="str">
        <f>MID(Tabla1[[#This Row],[Aplicación]],9,4)</f>
        <v>9241</v>
      </c>
      <c r="V212" s="44" t="str">
        <f>VLOOKUP(Tabla1[[#This Row],[PROGRAMA]],Hoja1!A:B,2,FALSE)</f>
        <v>9241. Participación ciudadana</v>
      </c>
      <c r="W212" s="44" t="str">
        <f>MID(Tabla1[[#This Row],[Aplicación]],14,2)</f>
        <v>21</v>
      </c>
      <c r="X212" s="44" t="str">
        <f>MID(Tabla1[[#This Row],[Aplicación]],14,6)</f>
        <v>212</v>
      </c>
    </row>
    <row r="213" spans="1:24" x14ac:dyDescent="0.25">
      <c r="A213" s="33">
        <v>220200009960</v>
      </c>
      <c r="B213" s="34" t="s">
        <v>316</v>
      </c>
      <c r="C213" s="35">
        <v>43920</v>
      </c>
      <c r="D213" s="33">
        <v>22020001353</v>
      </c>
      <c r="E213" s="34" t="s">
        <v>1723</v>
      </c>
      <c r="F213" s="36">
        <v>45.3</v>
      </c>
      <c r="G213" s="34" t="s">
        <v>364</v>
      </c>
      <c r="H213" s="34" t="s">
        <v>2038</v>
      </c>
      <c r="I213" s="33" t="s">
        <v>317</v>
      </c>
      <c r="J213" s="34" t="s">
        <v>211</v>
      </c>
      <c r="K213" s="34" t="s">
        <v>211</v>
      </c>
      <c r="L213" s="34" t="s">
        <v>15</v>
      </c>
      <c r="M213" s="34" t="s">
        <v>13</v>
      </c>
      <c r="N213" s="34" t="s">
        <v>16</v>
      </c>
      <c r="O213" s="37" t="s">
        <v>3145</v>
      </c>
      <c r="P213" s="37" t="s">
        <v>674</v>
      </c>
      <c r="Q213" s="44" t="str">
        <f>MID(Tabla1[[#This Row],[Aplicación]],14,1)</f>
        <v>2</v>
      </c>
      <c r="R213" s="44" t="s">
        <v>662</v>
      </c>
      <c r="S213" s="44" t="str">
        <f>MID(Tabla1[[#This Row],[Aplicación]],6,2)</f>
        <v>03</v>
      </c>
      <c r="T213" s="44" t="str">
        <f>VLOOKUP(Tabla1[[#This Row],[AREA]],Hoja1!A:B,2,FALSE)</f>
        <v>03. Participación ciudadana y deportes</v>
      </c>
      <c r="U213" s="44" t="str">
        <f>MID(Tabla1[[#This Row],[Aplicación]],9,4)</f>
        <v>9241</v>
      </c>
      <c r="V213" s="44" t="str">
        <f>VLOOKUP(Tabla1[[#This Row],[PROGRAMA]],Hoja1!A:B,2,FALSE)</f>
        <v>9241. Participación ciudadana</v>
      </c>
      <c r="W213" s="44" t="str">
        <f>MID(Tabla1[[#This Row],[Aplicación]],14,2)</f>
        <v>21</v>
      </c>
      <c r="X213" s="44" t="str">
        <f>MID(Tabla1[[#This Row],[Aplicación]],14,6)</f>
        <v>212</v>
      </c>
    </row>
    <row r="214" spans="1:24" x14ac:dyDescent="0.25">
      <c r="A214" s="33">
        <v>220200010076</v>
      </c>
      <c r="B214" s="34" t="s">
        <v>316</v>
      </c>
      <c r="C214" s="35">
        <v>43920</v>
      </c>
      <c r="D214" s="33">
        <v>22020001353</v>
      </c>
      <c r="E214" s="34" t="s">
        <v>1723</v>
      </c>
      <c r="F214" s="36">
        <v>378.03</v>
      </c>
      <c r="G214" s="34" t="s">
        <v>398</v>
      </c>
      <c r="H214" s="34" t="s">
        <v>2041</v>
      </c>
      <c r="I214" s="33" t="s">
        <v>317</v>
      </c>
      <c r="J214" s="34" t="s">
        <v>211</v>
      </c>
      <c r="K214" s="34" t="s">
        <v>211</v>
      </c>
      <c r="L214" s="34" t="s">
        <v>15</v>
      </c>
      <c r="M214" s="34" t="s">
        <v>13</v>
      </c>
      <c r="N214" s="34" t="s">
        <v>16</v>
      </c>
      <c r="O214" s="37" t="s">
        <v>3145</v>
      </c>
      <c r="P214" s="37" t="s">
        <v>674</v>
      </c>
      <c r="Q214" s="44" t="str">
        <f>MID(Tabla1[[#This Row],[Aplicación]],14,1)</f>
        <v>2</v>
      </c>
      <c r="R214" s="44" t="s">
        <v>662</v>
      </c>
      <c r="S214" s="44" t="str">
        <f>MID(Tabla1[[#This Row],[Aplicación]],6,2)</f>
        <v>03</v>
      </c>
      <c r="T214" s="44" t="str">
        <f>VLOOKUP(Tabla1[[#This Row],[AREA]],Hoja1!A:B,2,FALSE)</f>
        <v>03. Participación ciudadana y deportes</v>
      </c>
      <c r="U214" s="44" t="str">
        <f>MID(Tabla1[[#This Row],[Aplicación]],9,4)</f>
        <v>9241</v>
      </c>
      <c r="V214" s="44" t="str">
        <f>VLOOKUP(Tabla1[[#This Row],[PROGRAMA]],Hoja1!A:B,2,FALSE)</f>
        <v>9241. Participación ciudadana</v>
      </c>
      <c r="W214" s="44" t="str">
        <f>MID(Tabla1[[#This Row],[Aplicación]],14,2)</f>
        <v>21</v>
      </c>
      <c r="X214" s="44" t="str">
        <f>MID(Tabla1[[#This Row],[Aplicación]],14,6)</f>
        <v>212</v>
      </c>
    </row>
    <row r="215" spans="1:24" x14ac:dyDescent="0.25">
      <c r="A215" s="33">
        <v>220200006419</v>
      </c>
      <c r="B215" s="34" t="s">
        <v>316</v>
      </c>
      <c r="C215" s="35">
        <v>43903</v>
      </c>
      <c r="D215" s="33">
        <v>22020001353</v>
      </c>
      <c r="E215" s="34" t="s">
        <v>1723</v>
      </c>
      <c r="F215" s="36">
        <v>181.42</v>
      </c>
      <c r="G215" s="34" t="s">
        <v>398</v>
      </c>
      <c r="H215" s="34" t="s">
        <v>2042</v>
      </c>
      <c r="I215" s="33" t="s">
        <v>317</v>
      </c>
      <c r="J215" s="34" t="s">
        <v>211</v>
      </c>
      <c r="K215" s="34" t="s">
        <v>211</v>
      </c>
      <c r="L215" s="34" t="s">
        <v>15</v>
      </c>
      <c r="M215" s="34" t="s">
        <v>13</v>
      </c>
      <c r="N215" s="34" t="s">
        <v>16</v>
      </c>
      <c r="O215" s="37" t="s">
        <v>3145</v>
      </c>
      <c r="P215" s="37" t="s">
        <v>674</v>
      </c>
      <c r="Q215" s="44" t="str">
        <f>MID(Tabla1[[#This Row],[Aplicación]],14,1)</f>
        <v>2</v>
      </c>
      <c r="R215" s="44" t="s">
        <v>662</v>
      </c>
      <c r="S215" s="44" t="str">
        <f>MID(Tabla1[[#This Row],[Aplicación]],6,2)</f>
        <v>03</v>
      </c>
      <c r="T215" s="44" t="str">
        <f>VLOOKUP(Tabla1[[#This Row],[AREA]],Hoja1!A:B,2,FALSE)</f>
        <v>03. Participación ciudadana y deportes</v>
      </c>
      <c r="U215" s="44" t="str">
        <f>MID(Tabla1[[#This Row],[Aplicación]],9,4)</f>
        <v>9241</v>
      </c>
      <c r="V215" s="44" t="str">
        <f>VLOOKUP(Tabla1[[#This Row],[PROGRAMA]],Hoja1!A:B,2,FALSE)</f>
        <v>9241. Participación ciudadana</v>
      </c>
      <c r="W215" s="44" t="str">
        <f>MID(Tabla1[[#This Row],[Aplicación]],14,2)</f>
        <v>21</v>
      </c>
      <c r="X215" s="44" t="str">
        <f>MID(Tabla1[[#This Row],[Aplicación]],14,6)</f>
        <v>212</v>
      </c>
    </row>
    <row r="216" spans="1:24" x14ac:dyDescent="0.25">
      <c r="A216" s="33">
        <v>220200006405</v>
      </c>
      <c r="B216" s="34" t="s">
        <v>316</v>
      </c>
      <c r="C216" s="35">
        <v>43903</v>
      </c>
      <c r="D216" s="33">
        <v>22020001353</v>
      </c>
      <c r="E216" s="34" t="s">
        <v>1723</v>
      </c>
      <c r="F216" s="36">
        <v>95.65</v>
      </c>
      <c r="G216" s="34" t="s">
        <v>398</v>
      </c>
      <c r="H216" s="34" t="s">
        <v>2045</v>
      </c>
      <c r="I216" s="33" t="s">
        <v>317</v>
      </c>
      <c r="J216" s="34" t="s">
        <v>211</v>
      </c>
      <c r="K216" s="34" t="s">
        <v>211</v>
      </c>
      <c r="L216" s="34" t="s">
        <v>15</v>
      </c>
      <c r="M216" s="34" t="s">
        <v>13</v>
      </c>
      <c r="N216" s="34" t="s">
        <v>16</v>
      </c>
      <c r="O216" s="37" t="s">
        <v>3145</v>
      </c>
      <c r="P216" s="37" t="s">
        <v>674</v>
      </c>
      <c r="Q216" s="44" t="str">
        <f>MID(Tabla1[[#This Row],[Aplicación]],14,1)</f>
        <v>2</v>
      </c>
      <c r="R216" s="44" t="s">
        <v>662</v>
      </c>
      <c r="S216" s="44" t="str">
        <f>MID(Tabla1[[#This Row],[Aplicación]],6,2)</f>
        <v>03</v>
      </c>
      <c r="T216" s="44" t="str">
        <f>VLOOKUP(Tabla1[[#This Row],[AREA]],Hoja1!A:B,2,FALSE)</f>
        <v>03. Participación ciudadana y deportes</v>
      </c>
      <c r="U216" s="44" t="str">
        <f>MID(Tabla1[[#This Row],[Aplicación]],9,4)</f>
        <v>9241</v>
      </c>
      <c r="V216" s="44" t="str">
        <f>VLOOKUP(Tabla1[[#This Row],[PROGRAMA]],Hoja1!A:B,2,FALSE)</f>
        <v>9241. Participación ciudadana</v>
      </c>
      <c r="W216" s="44" t="str">
        <f>MID(Tabla1[[#This Row],[Aplicación]],14,2)</f>
        <v>21</v>
      </c>
      <c r="X216" s="44" t="str">
        <f>MID(Tabla1[[#This Row],[Aplicación]],14,6)</f>
        <v>212</v>
      </c>
    </row>
    <row r="217" spans="1:24" x14ac:dyDescent="0.25">
      <c r="A217" s="33">
        <v>220200006421</v>
      </c>
      <c r="B217" s="34" t="s">
        <v>316</v>
      </c>
      <c r="C217" s="35">
        <v>43903</v>
      </c>
      <c r="D217" s="33">
        <v>22020001353</v>
      </c>
      <c r="E217" s="34" t="s">
        <v>1723</v>
      </c>
      <c r="F217" s="36">
        <v>424.46</v>
      </c>
      <c r="G217" s="34" t="s">
        <v>387</v>
      </c>
      <c r="H217" s="34" t="s">
        <v>2065</v>
      </c>
      <c r="I217" s="33" t="s">
        <v>317</v>
      </c>
      <c r="J217" s="34" t="s">
        <v>211</v>
      </c>
      <c r="K217" s="34" t="s">
        <v>211</v>
      </c>
      <c r="L217" s="34" t="s">
        <v>15</v>
      </c>
      <c r="M217" s="34" t="s">
        <v>13</v>
      </c>
      <c r="N217" s="34" t="s">
        <v>16</v>
      </c>
      <c r="O217" s="37" t="s">
        <v>3145</v>
      </c>
      <c r="P217" s="37" t="s">
        <v>674</v>
      </c>
      <c r="Q217" s="44" t="str">
        <f>MID(Tabla1[[#This Row],[Aplicación]],14,1)</f>
        <v>2</v>
      </c>
      <c r="R217" s="44" t="s">
        <v>662</v>
      </c>
      <c r="S217" s="44" t="str">
        <f>MID(Tabla1[[#This Row],[Aplicación]],6,2)</f>
        <v>03</v>
      </c>
      <c r="T217" s="44" t="str">
        <f>VLOOKUP(Tabla1[[#This Row],[AREA]],Hoja1!A:B,2,FALSE)</f>
        <v>03. Participación ciudadana y deportes</v>
      </c>
      <c r="U217" s="44" t="str">
        <f>MID(Tabla1[[#This Row],[Aplicación]],9,4)</f>
        <v>9241</v>
      </c>
      <c r="V217" s="44" t="str">
        <f>VLOOKUP(Tabla1[[#This Row],[PROGRAMA]],Hoja1!A:B,2,FALSE)</f>
        <v>9241. Participación ciudadana</v>
      </c>
      <c r="W217" s="44" t="str">
        <f>MID(Tabla1[[#This Row],[Aplicación]],14,2)</f>
        <v>21</v>
      </c>
      <c r="X217" s="44" t="str">
        <f>MID(Tabla1[[#This Row],[Aplicación]],14,6)</f>
        <v>212</v>
      </c>
    </row>
    <row r="218" spans="1:24" x14ac:dyDescent="0.25">
      <c r="A218" s="33">
        <v>220200006385</v>
      </c>
      <c r="B218" s="34" t="s">
        <v>316</v>
      </c>
      <c r="C218" s="35">
        <v>43903</v>
      </c>
      <c r="D218" s="33">
        <v>22020001353</v>
      </c>
      <c r="E218" s="34" t="s">
        <v>1723</v>
      </c>
      <c r="F218" s="36">
        <v>20.92</v>
      </c>
      <c r="G218" s="34" t="s">
        <v>423</v>
      </c>
      <c r="H218" s="34" t="s">
        <v>2066</v>
      </c>
      <c r="I218" s="33" t="s">
        <v>317</v>
      </c>
      <c r="J218" s="34" t="s">
        <v>211</v>
      </c>
      <c r="K218" s="34" t="s">
        <v>211</v>
      </c>
      <c r="L218" s="34" t="s">
        <v>15</v>
      </c>
      <c r="M218" s="34" t="s">
        <v>13</v>
      </c>
      <c r="N218" s="34" t="s">
        <v>16</v>
      </c>
      <c r="O218" s="37" t="s">
        <v>3145</v>
      </c>
      <c r="P218" s="37" t="s">
        <v>674</v>
      </c>
      <c r="Q218" s="44" t="str">
        <f>MID(Tabla1[[#This Row],[Aplicación]],14,1)</f>
        <v>2</v>
      </c>
      <c r="R218" s="44" t="s">
        <v>662</v>
      </c>
      <c r="S218" s="44" t="str">
        <f>MID(Tabla1[[#This Row],[Aplicación]],6,2)</f>
        <v>03</v>
      </c>
      <c r="T218" s="44" t="str">
        <f>VLOOKUP(Tabla1[[#This Row],[AREA]],Hoja1!A:B,2,FALSE)</f>
        <v>03. Participación ciudadana y deportes</v>
      </c>
      <c r="U218" s="44" t="str">
        <f>MID(Tabla1[[#This Row],[Aplicación]],9,4)</f>
        <v>9241</v>
      </c>
      <c r="V218" s="44" t="str">
        <f>VLOOKUP(Tabla1[[#This Row],[PROGRAMA]],Hoja1!A:B,2,FALSE)</f>
        <v>9241. Participación ciudadana</v>
      </c>
      <c r="W218" s="44" t="str">
        <f>MID(Tabla1[[#This Row],[Aplicación]],14,2)</f>
        <v>21</v>
      </c>
      <c r="X218" s="44" t="str">
        <f>MID(Tabla1[[#This Row],[Aplicación]],14,6)</f>
        <v>212</v>
      </c>
    </row>
    <row r="219" spans="1:24" x14ac:dyDescent="0.25">
      <c r="A219" s="33">
        <v>220200006367</v>
      </c>
      <c r="B219" s="34" t="s">
        <v>316</v>
      </c>
      <c r="C219" s="35">
        <v>43903</v>
      </c>
      <c r="D219" s="33">
        <v>22020001353</v>
      </c>
      <c r="E219" s="34" t="s">
        <v>1723</v>
      </c>
      <c r="F219" s="36">
        <v>13.95</v>
      </c>
      <c r="G219" s="34" t="s">
        <v>423</v>
      </c>
      <c r="H219" s="34" t="s">
        <v>2068</v>
      </c>
      <c r="I219" s="33" t="s">
        <v>317</v>
      </c>
      <c r="J219" s="34" t="s">
        <v>211</v>
      </c>
      <c r="K219" s="34" t="s">
        <v>211</v>
      </c>
      <c r="L219" s="34" t="s">
        <v>15</v>
      </c>
      <c r="M219" s="34" t="s">
        <v>13</v>
      </c>
      <c r="N219" s="34" t="s">
        <v>16</v>
      </c>
      <c r="O219" s="37" t="s">
        <v>3145</v>
      </c>
      <c r="P219" s="37" t="s">
        <v>674</v>
      </c>
      <c r="Q219" s="44" t="str">
        <f>MID(Tabla1[[#This Row],[Aplicación]],14,1)</f>
        <v>2</v>
      </c>
      <c r="R219" s="44" t="s">
        <v>662</v>
      </c>
      <c r="S219" s="44" t="str">
        <f>MID(Tabla1[[#This Row],[Aplicación]],6,2)</f>
        <v>03</v>
      </c>
      <c r="T219" s="44" t="str">
        <f>VLOOKUP(Tabla1[[#This Row],[AREA]],Hoja1!A:B,2,FALSE)</f>
        <v>03. Participación ciudadana y deportes</v>
      </c>
      <c r="U219" s="44" t="str">
        <f>MID(Tabla1[[#This Row],[Aplicación]],9,4)</f>
        <v>9241</v>
      </c>
      <c r="V219" s="44" t="str">
        <f>VLOOKUP(Tabla1[[#This Row],[PROGRAMA]],Hoja1!A:B,2,FALSE)</f>
        <v>9241. Participación ciudadana</v>
      </c>
      <c r="W219" s="44" t="str">
        <f>MID(Tabla1[[#This Row],[Aplicación]],14,2)</f>
        <v>21</v>
      </c>
      <c r="X219" s="44" t="str">
        <f>MID(Tabla1[[#This Row],[Aplicación]],14,6)</f>
        <v>212</v>
      </c>
    </row>
    <row r="220" spans="1:24" x14ac:dyDescent="0.25">
      <c r="A220" s="33">
        <v>220199000005</v>
      </c>
      <c r="B220" s="34" t="s">
        <v>9</v>
      </c>
      <c r="C220" s="35">
        <v>43832</v>
      </c>
      <c r="D220" s="33">
        <v>22020000088</v>
      </c>
      <c r="E220" s="34" t="s">
        <v>2117</v>
      </c>
      <c r="F220" s="36">
        <v>1000</v>
      </c>
      <c r="G220" s="34" t="s">
        <v>144</v>
      </c>
      <c r="H220" s="34" t="s">
        <v>85</v>
      </c>
      <c r="I220" s="33" t="s">
        <v>209</v>
      </c>
      <c r="J220" s="34" t="s">
        <v>802</v>
      </c>
      <c r="K220" s="34" t="s">
        <v>210</v>
      </c>
      <c r="L220" s="34" t="s">
        <v>12</v>
      </c>
      <c r="M220" s="34" t="s">
        <v>13</v>
      </c>
      <c r="N220" s="34" t="s">
        <v>16</v>
      </c>
      <c r="O220" s="37" t="s">
        <v>3127</v>
      </c>
      <c r="P220" s="37" t="s">
        <v>674</v>
      </c>
      <c r="Q220" s="44" t="str">
        <f>MID(Tabla1[[#This Row],[Aplicación]],14,1)</f>
        <v>2</v>
      </c>
      <c r="R220" s="44" t="s">
        <v>662</v>
      </c>
      <c r="S220" s="44" t="str">
        <f>MID(Tabla1[[#This Row],[Aplicación]],6,2)</f>
        <v>03</v>
      </c>
      <c r="T220" s="44" t="str">
        <f>VLOOKUP(Tabla1[[#This Row],[AREA]],Hoja1!A:B,2,FALSE)</f>
        <v>03. Participación ciudadana y deportes</v>
      </c>
      <c r="U220" s="44" t="str">
        <f>MID(Tabla1[[#This Row],[Aplicación]],9,4)</f>
        <v>9241</v>
      </c>
      <c r="V220" s="44" t="str">
        <f>VLOOKUP(Tabla1[[#This Row],[PROGRAMA]],Hoja1!A:B,2,FALSE)</f>
        <v>9241. Participación ciudadana</v>
      </c>
      <c r="W220" s="44" t="str">
        <f>MID(Tabla1[[#This Row],[Aplicación]],14,2)</f>
        <v>20</v>
      </c>
      <c r="X220" s="44" t="str">
        <f>MID(Tabla1[[#This Row],[Aplicación]],14,6)</f>
        <v>203</v>
      </c>
    </row>
    <row r="221" spans="1:24" x14ac:dyDescent="0.25">
      <c r="A221" s="33">
        <v>220200002271</v>
      </c>
      <c r="B221" s="34" t="s">
        <v>9</v>
      </c>
      <c r="C221" s="35">
        <v>43885</v>
      </c>
      <c r="D221" s="33">
        <v>22020002048</v>
      </c>
      <c r="E221" s="34" t="s">
        <v>2154</v>
      </c>
      <c r="F221" s="36">
        <v>2880</v>
      </c>
      <c r="G221" s="34" t="s">
        <v>871</v>
      </c>
      <c r="H221" s="34" t="s">
        <v>2155</v>
      </c>
      <c r="I221" s="33" t="s">
        <v>209</v>
      </c>
      <c r="J221" s="34" t="s">
        <v>2156</v>
      </c>
      <c r="K221" s="34" t="s">
        <v>258</v>
      </c>
      <c r="L221" s="34" t="s">
        <v>12</v>
      </c>
      <c r="M221" s="34" t="s">
        <v>10</v>
      </c>
      <c r="N221" s="34" t="s">
        <v>11</v>
      </c>
      <c r="O221" s="37" t="s">
        <v>3146</v>
      </c>
      <c r="P221" s="37" t="s">
        <v>674</v>
      </c>
      <c r="Q221" s="44" t="str">
        <f>MID(Tabla1[[#This Row],[Aplicación]],14,1)</f>
        <v>2</v>
      </c>
      <c r="R221" s="44" t="s">
        <v>662</v>
      </c>
      <c r="S221" s="44" t="str">
        <f>MID(Tabla1[[#This Row],[Aplicación]],6,2)</f>
        <v>03</v>
      </c>
      <c r="T221" s="44" t="str">
        <f>VLOOKUP(Tabla1[[#This Row],[AREA]],Hoja1!A:B,2,FALSE)</f>
        <v>03. Participación ciudadana y deportes</v>
      </c>
      <c r="U221" s="44" t="str">
        <f>MID(Tabla1[[#This Row],[Aplicación]],9,4)</f>
        <v>9241</v>
      </c>
      <c r="V221" s="44" t="str">
        <f>VLOOKUP(Tabla1[[#This Row],[PROGRAMA]],Hoja1!A:B,2,FALSE)</f>
        <v>9241. Participación ciudadana</v>
      </c>
      <c r="W221" s="44" t="str">
        <f>MID(Tabla1[[#This Row],[Aplicación]],14,2)</f>
        <v>22</v>
      </c>
      <c r="X221" s="44" t="str">
        <f>MID(Tabla1[[#This Row],[Aplicación]],14,6)</f>
        <v>22602</v>
      </c>
    </row>
    <row r="222" spans="1:24" x14ac:dyDescent="0.25">
      <c r="A222" s="33">
        <v>220200002272</v>
      </c>
      <c r="B222" s="34" t="s">
        <v>9</v>
      </c>
      <c r="C222" s="35">
        <v>43885</v>
      </c>
      <c r="D222" s="33">
        <v>22020002050</v>
      </c>
      <c r="E222" s="34" t="s">
        <v>2154</v>
      </c>
      <c r="F222" s="36">
        <v>1905.85</v>
      </c>
      <c r="G222" s="34" t="s">
        <v>125</v>
      </c>
      <c r="H222" s="34" t="s">
        <v>2158</v>
      </c>
      <c r="I222" s="33" t="s">
        <v>209</v>
      </c>
      <c r="J222" s="34" t="s">
        <v>211</v>
      </c>
      <c r="K222" s="34" t="s">
        <v>211</v>
      </c>
      <c r="L222" s="34" t="s">
        <v>12</v>
      </c>
      <c r="M222" s="34" t="s">
        <v>10</v>
      </c>
      <c r="N222" s="34" t="s">
        <v>11</v>
      </c>
      <c r="O222" s="37" t="s">
        <v>3146</v>
      </c>
      <c r="P222" s="37" t="s">
        <v>674</v>
      </c>
      <c r="Q222" s="44" t="str">
        <f>MID(Tabla1[[#This Row],[Aplicación]],14,1)</f>
        <v>2</v>
      </c>
      <c r="R222" s="44" t="s">
        <v>662</v>
      </c>
      <c r="S222" s="44" t="str">
        <f>MID(Tabla1[[#This Row],[Aplicación]],6,2)</f>
        <v>03</v>
      </c>
      <c r="T222" s="44" t="str">
        <f>VLOOKUP(Tabla1[[#This Row],[AREA]],Hoja1!A:B,2,FALSE)</f>
        <v>03. Participación ciudadana y deportes</v>
      </c>
      <c r="U222" s="44" t="str">
        <f>MID(Tabla1[[#This Row],[Aplicación]],9,4)</f>
        <v>9241</v>
      </c>
      <c r="V222" s="44" t="str">
        <f>VLOOKUP(Tabla1[[#This Row],[PROGRAMA]],Hoja1!A:B,2,FALSE)</f>
        <v>9241. Participación ciudadana</v>
      </c>
      <c r="W222" s="44" t="str">
        <f>MID(Tabla1[[#This Row],[Aplicación]],14,2)</f>
        <v>22</v>
      </c>
      <c r="X222" s="44" t="str">
        <f>MID(Tabla1[[#This Row],[Aplicación]],14,6)</f>
        <v>22602</v>
      </c>
    </row>
    <row r="223" spans="1:24" x14ac:dyDescent="0.25">
      <c r="A223" s="33">
        <v>220190030999</v>
      </c>
      <c r="B223" s="34" t="s">
        <v>9</v>
      </c>
      <c r="C223" s="35">
        <v>43908</v>
      </c>
      <c r="D223" s="33">
        <v>22019003548</v>
      </c>
      <c r="E223" s="34" t="s">
        <v>1080</v>
      </c>
      <c r="F223" s="36">
        <v>761</v>
      </c>
      <c r="G223" s="34" t="s">
        <v>205</v>
      </c>
      <c r="H223" s="34" t="s">
        <v>838</v>
      </c>
      <c r="I223" s="33" t="s">
        <v>209</v>
      </c>
      <c r="J223" s="34" t="s">
        <v>1249</v>
      </c>
      <c r="K223" s="34" t="s">
        <v>211</v>
      </c>
      <c r="L223" s="34" t="s">
        <v>12</v>
      </c>
      <c r="M223" s="34" t="s">
        <v>13</v>
      </c>
      <c r="N223" s="34" t="s">
        <v>14</v>
      </c>
      <c r="O223" s="37" t="s">
        <v>3127</v>
      </c>
      <c r="P223" s="37" t="s">
        <v>674</v>
      </c>
      <c r="Q223" s="44" t="str">
        <f>MID(Tabla1[[#This Row],[Aplicación]],14,1)</f>
        <v>6</v>
      </c>
      <c r="R223" s="44" t="s">
        <v>663</v>
      </c>
      <c r="S223" s="44" t="str">
        <f>MID(Tabla1[[#This Row],[Aplicación]],6,2)</f>
        <v>03</v>
      </c>
      <c r="T223" s="44" t="str">
        <f>VLOOKUP(Tabla1[[#This Row],[AREA]],Hoja1!A:B,2,FALSE)</f>
        <v>03. Participación ciudadana y deportes</v>
      </c>
      <c r="U223" s="44" t="str">
        <f>MID(Tabla1[[#This Row],[Aplicación]],9,4)</f>
        <v>9241</v>
      </c>
      <c r="V223" s="44" t="str">
        <f>VLOOKUP(Tabla1[[#This Row],[PROGRAMA]],Hoja1!A:B,2,FALSE)</f>
        <v>9241. Participación ciudadana</v>
      </c>
      <c r="W223" s="44" t="str">
        <f>MID(Tabla1[[#This Row],[Aplicación]],14,2)</f>
        <v>63</v>
      </c>
      <c r="X223" s="44" t="str">
        <f>MID(Tabla1[[#This Row],[Aplicación]],14,6)</f>
        <v>632</v>
      </c>
    </row>
    <row r="224" spans="1:24" x14ac:dyDescent="0.25">
      <c r="A224" s="33">
        <v>220200006383</v>
      </c>
      <c r="B224" s="34" t="s">
        <v>316</v>
      </c>
      <c r="C224" s="35">
        <v>43903</v>
      </c>
      <c r="D224" s="33">
        <v>22020001353</v>
      </c>
      <c r="E224" s="34" t="s">
        <v>1723</v>
      </c>
      <c r="F224" s="36">
        <v>7.25</v>
      </c>
      <c r="G224" s="34" t="s">
        <v>423</v>
      </c>
      <c r="H224" s="34" t="s">
        <v>2175</v>
      </c>
      <c r="I224" s="33" t="s">
        <v>317</v>
      </c>
      <c r="J224" s="34" t="s">
        <v>211</v>
      </c>
      <c r="K224" s="34" t="s">
        <v>211</v>
      </c>
      <c r="L224" s="34" t="s">
        <v>15</v>
      </c>
      <c r="M224" s="34" t="s">
        <v>13</v>
      </c>
      <c r="N224" s="34" t="s">
        <v>16</v>
      </c>
      <c r="O224" s="37" t="s">
        <v>3145</v>
      </c>
      <c r="P224" s="37" t="s">
        <v>674</v>
      </c>
      <c r="Q224" s="44" t="str">
        <f>MID(Tabla1[[#This Row],[Aplicación]],14,1)</f>
        <v>2</v>
      </c>
      <c r="R224" s="44" t="s">
        <v>662</v>
      </c>
      <c r="S224" s="44" t="str">
        <f>MID(Tabla1[[#This Row],[Aplicación]],6,2)</f>
        <v>03</v>
      </c>
      <c r="T224" s="44" t="str">
        <f>VLOOKUP(Tabla1[[#This Row],[AREA]],Hoja1!A:B,2,FALSE)</f>
        <v>03. Participación ciudadana y deportes</v>
      </c>
      <c r="U224" s="44" t="str">
        <f>MID(Tabla1[[#This Row],[Aplicación]],9,4)</f>
        <v>9241</v>
      </c>
      <c r="V224" s="44" t="str">
        <f>VLOOKUP(Tabla1[[#This Row],[PROGRAMA]],Hoja1!A:B,2,FALSE)</f>
        <v>9241. Participación ciudadana</v>
      </c>
      <c r="W224" s="44" t="str">
        <f>MID(Tabla1[[#This Row],[Aplicación]],14,2)</f>
        <v>21</v>
      </c>
      <c r="X224" s="44" t="str">
        <f>MID(Tabla1[[#This Row],[Aplicación]],14,6)</f>
        <v>212</v>
      </c>
    </row>
    <row r="225" spans="1:24" x14ac:dyDescent="0.25">
      <c r="A225" s="33">
        <v>220200006440</v>
      </c>
      <c r="B225" s="34" t="s">
        <v>316</v>
      </c>
      <c r="C225" s="35">
        <v>43903</v>
      </c>
      <c r="D225" s="33">
        <v>22020001353</v>
      </c>
      <c r="E225" s="34" t="s">
        <v>1723</v>
      </c>
      <c r="F225" s="36">
        <v>745.11</v>
      </c>
      <c r="G225" s="34" t="s">
        <v>359</v>
      </c>
      <c r="H225" s="34" t="s">
        <v>2193</v>
      </c>
      <c r="I225" s="33" t="s">
        <v>317</v>
      </c>
      <c r="J225" s="34" t="s">
        <v>2194</v>
      </c>
      <c r="K225" s="34" t="s">
        <v>258</v>
      </c>
      <c r="L225" s="34" t="s">
        <v>15</v>
      </c>
      <c r="M225" s="34" t="s">
        <v>13</v>
      </c>
      <c r="N225" s="34" t="s">
        <v>16</v>
      </c>
      <c r="O225" s="37" t="s">
        <v>3145</v>
      </c>
      <c r="P225" s="37" t="s">
        <v>674</v>
      </c>
      <c r="Q225" s="44" t="str">
        <f>MID(Tabla1[[#This Row],[Aplicación]],14,1)</f>
        <v>2</v>
      </c>
      <c r="R225" s="44" t="s">
        <v>662</v>
      </c>
      <c r="S225" s="44" t="str">
        <f>MID(Tabla1[[#This Row],[Aplicación]],6,2)</f>
        <v>03</v>
      </c>
      <c r="T225" s="44" t="str">
        <f>VLOOKUP(Tabla1[[#This Row],[AREA]],Hoja1!A:B,2,FALSE)</f>
        <v>03. Participación ciudadana y deportes</v>
      </c>
      <c r="U225" s="44" t="str">
        <f>MID(Tabla1[[#This Row],[Aplicación]],9,4)</f>
        <v>9241</v>
      </c>
      <c r="V225" s="44" t="str">
        <f>VLOOKUP(Tabla1[[#This Row],[PROGRAMA]],Hoja1!A:B,2,FALSE)</f>
        <v>9241. Participación ciudadana</v>
      </c>
      <c r="W225" s="44" t="str">
        <f>MID(Tabla1[[#This Row],[Aplicación]],14,2)</f>
        <v>21</v>
      </c>
      <c r="X225" s="44" t="str">
        <f>MID(Tabla1[[#This Row],[Aplicación]],14,6)</f>
        <v>212</v>
      </c>
    </row>
    <row r="226" spans="1:24" x14ac:dyDescent="0.25">
      <c r="A226" s="33">
        <v>220200006403</v>
      </c>
      <c r="B226" s="34" t="s">
        <v>316</v>
      </c>
      <c r="C226" s="35">
        <v>43903</v>
      </c>
      <c r="D226" s="33">
        <v>22020001353</v>
      </c>
      <c r="E226" s="34" t="s">
        <v>1723</v>
      </c>
      <c r="F226" s="36">
        <v>343.46</v>
      </c>
      <c r="G226" s="34" t="s">
        <v>359</v>
      </c>
      <c r="H226" s="34" t="s">
        <v>2201</v>
      </c>
      <c r="I226" s="33" t="s">
        <v>317</v>
      </c>
      <c r="J226" s="34" t="s">
        <v>2194</v>
      </c>
      <c r="K226" s="34" t="s">
        <v>258</v>
      </c>
      <c r="L226" s="34" t="s">
        <v>15</v>
      </c>
      <c r="M226" s="34" t="s">
        <v>13</v>
      </c>
      <c r="N226" s="34" t="s">
        <v>16</v>
      </c>
      <c r="O226" s="37" t="s">
        <v>3145</v>
      </c>
      <c r="P226" s="37" t="s">
        <v>674</v>
      </c>
      <c r="Q226" s="44" t="str">
        <f>MID(Tabla1[[#This Row],[Aplicación]],14,1)</f>
        <v>2</v>
      </c>
      <c r="R226" s="44" t="s">
        <v>662</v>
      </c>
      <c r="S226" s="44" t="str">
        <f>MID(Tabla1[[#This Row],[Aplicación]],6,2)</f>
        <v>03</v>
      </c>
      <c r="T226" s="44" t="str">
        <f>VLOOKUP(Tabla1[[#This Row],[AREA]],Hoja1!A:B,2,FALSE)</f>
        <v>03. Participación ciudadana y deportes</v>
      </c>
      <c r="U226" s="44" t="str">
        <f>MID(Tabla1[[#This Row],[Aplicación]],9,4)</f>
        <v>9241</v>
      </c>
      <c r="V226" s="44" t="str">
        <f>VLOOKUP(Tabla1[[#This Row],[PROGRAMA]],Hoja1!A:B,2,FALSE)</f>
        <v>9241. Participación ciudadana</v>
      </c>
      <c r="W226" s="44" t="str">
        <f>MID(Tabla1[[#This Row],[Aplicación]],14,2)</f>
        <v>21</v>
      </c>
      <c r="X226" s="44" t="str">
        <f>MID(Tabla1[[#This Row],[Aplicación]],14,6)</f>
        <v>212</v>
      </c>
    </row>
    <row r="227" spans="1:24" x14ac:dyDescent="0.25">
      <c r="A227" s="33">
        <v>220199000585</v>
      </c>
      <c r="B227" s="34" t="s">
        <v>9</v>
      </c>
      <c r="C227" s="35">
        <v>43832</v>
      </c>
      <c r="D227" s="33">
        <v>22020001081</v>
      </c>
      <c r="E227" s="34" t="s">
        <v>1002</v>
      </c>
      <c r="F227" s="36">
        <v>13256.44</v>
      </c>
      <c r="G227" s="34" t="s">
        <v>181</v>
      </c>
      <c r="H227" s="34" t="s">
        <v>2205</v>
      </c>
      <c r="I227" s="33" t="s">
        <v>209</v>
      </c>
      <c r="J227" s="34" t="s">
        <v>211</v>
      </c>
      <c r="K227" s="34" t="s">
        <v>211</v>
      </c>
      <c r="L227" s="34" t="s">
        <v>12</v>
      </c>
      <c r="M227" s="34" t="s">
        <v>13</v>
      </c>
      <c r="N227" s="34" t="s">
        <v>16</v>
      </c>
      <c r="O227" s="37" t="s">
        <v>3127</v>
      </c>
      <c r="P227" s="37" t="s">
        <v>674</v>
      </c>
      <c r="Q227" s="44" t="str">
        <f>MID(Tabla1[[#This Row],[Aplicación]],14,1)</f>
        <v>2</v>
      </c>
      <c r="R227" s="44" t="s">
        <v>662</v>
      </c>
      <c r="S227" s="44" t="str">
        <f>MID(Tabla1[[#This Row],[Aplicación]],6,2)</f>
        <v>03</v>
      </c>
      <c r="T227" s="44" t="str">
        <f>VLOOKUP(Tabla1[[#This Row],[AREA]],Hoja1!A:B,2,FALSE)</f>
        <v>03. Participación ciudadana y deportes</v>
      </c>
      <c r="U227" s="44" t="str">
        <f>MID(Tabla1[[#This Row],[Aplicación]],9,4)</f>
        <v>9241</v>
      </c>
      <c r="V227" s="44" t="str">
        <f>VLOOKUP(Tabla1[[#This Row],[PROGRAMA]],Hoja1!A:B,2,FALSE)</f>
        <v>9241. Participación ciudadana</v>
      </c>
      <c r="W227" s="44" t="str">
        <f>MID(Tabla1[[#This Row],[Aplicación]],14,2)</f>
        <v>22</v>
      </c>
      <c r="X227" s="44" t="str">
        <f>MID(Tabla1[[#This Row],[Aplicación]],14,6)</f>
        <v>22700</v>
      </c>
    </row>
    <row r="228" spans="1:24" x14ac:dyDescent="0.25">
      <c r="A228" s="33">
        <v>220200006379</v>
      </c>
      <c r="B228" s="34" t="s">
        <v>316</v>
      </c>
      <c r="C228" s="35">
        <v>43903</v>
      </c>
      <c r="D228" s="33">
        <v>22020001353</v>
      </c>
      <c r="E228" s="34" t="s">
        <v>1723</v>
      </c>
      <c r="F228" s="36">
        <v>160.06</v>
      </c>
      <c r="G228" s="34" t="s">
        <v>359</v>
      </c>
      <c r="H228" s="34" t="s">
        <v>2218</v>
      </c>
      <c r="I228" s="33" t="s">
        <v>317</v>
      </c>
      <c r="J228" s="34" t="s">
        <v>2194</v>
      </c>
      <c r="K228" s="34" t="s">
        <v>258</v>
      </c>
      <c r="L228" s="34" t="s">
        <v>15</v>
      </c>
      <c r="M228" s="34" t="s">
        <v>13</v>
      </c>
      <c r="N228" s="34" t="s">
        <v>16</v>
      </c>
      <c r="O228" s="37" t="s">
        <v>3145</v>
      </c>
      <c r="P228" s="37" t="s">
        <v>674</v>
      </c>
      <c r="Q228" s="44" t="str">
        <f>MID(Tabla1[[#This Row],[Aplicación]],14,1)</f>
        <v>2</v>
      </c>
      <c r="R228" s="44" t="s">
        <v>662</v>
      </c>
      <c r="S228" s="44" t="str">
        <f>MID(Tabla1[[#This Row],[Aplicación]],6,2)</f>
        <v>03</v>
      </c>
      <c r="T228" s="44" t="str">
        <f>VLOOKUP(Tabla1[[#This Row],[AREA]],Hoja1!A:B,2,FALSE)</f>
        <v>03. Participación ciudadana y deportes</v>
      </c>
      <c r="U228" s="44" t="str">
        <f>MID(Tabla1[[#This Row],[Aplicación]],9,4)</f>
        <v>9241</v>
      </c>
      <c r="V228" s="44" t="str">
        <f>VLOOKUP(Tabla1[[#This Row],[PROGRAMA]],Hoja1!A:B,2,FALSE)</f>
        <v>9241. Participación ciudadana</v>
      </c>
      <c r="W228" s="44" t="str">
        <f>MID(Tabla1[[#This Row],[Aplicación]],14,2)</f>
        <v>21</v>
      </c>
      <c r="X228" s="44" t="str">
        <f>MID(Tabla1[[#This Row],[Aplicación]],14,6)</f>
        <v>212</v>
      </c>
    </row>
    <row r="229" spans="1:24" x14ac:dyDescent="0.25">
      <c r="A229" s="33">
        <v>220200006381</v>
      </c>
      <c r="B229" s="34" t="s">
        <v>316</v>
      </c>
      <c r="C229" s="35">
        <v>43903</v>
      </c>
      <c r="D229" s="33">
        <v>22020001353</v>
      </c>
      <c r="E229" s="34" t="s">
        <v>1723</v>
      </c>
      <c r="F229" s="36">
        <v>98.8</v>
      </c>
      <c r="G229" s="34" t="s">
        <v>359</v>
      </c>
      <c r="H229" s="34" t="s">
        <v>2220</v>
      </c>
      <c r="I229" s="33" t="s">
        <v>317</v>
      </c>
      <c r="J229" s="34" t="s">
        <v>2194</v>
      </c>
      <c r="K229" s="34" t="s">
        <v>258</v>
      </c>
      <c r="L229" s="34" t="s">
        <v>15</v>
      </c>
      <c r="M229" s="34" t="s">
        <v>13</v>
      </c>
      <c r="N229" s="34" t="s">
        <v>16</v>
      </c>
      <c r="O229" s="37" t="s">
        <v>3145</v>
      </c>
      <c r="P229" s="37" t="s">
        <v>674</v>
      </c>
      <c r="Q229" s="44" t="str">
        <f>MID(Tabla1[[#This Row],[Aplicación]],14,1)</f>
        <v>2</v>
      </c>
      <c r="R229" s="44" t="s">
        <v>662</v>
      </c>
      <c r="S229" s="44" t="str">
        <f>MID(Tabla1[[#This Row],[Aplicación]],6,2)</f>
        <v>03</v>
      </c>
      <c r="T229" s="44" t="str">
        <f>VLOOKUP(Tabla1[[#This Row],[AREA]],Hoja1!A:B,2,FALSE)</f>
        <v>03. Participación ciudadana y deportes</v>
      </c>
      <c r="U229" s="44" t="str">
        <f>MID(Tabla1[[#This Row],[Aplicación]],9,4)</f>
        <v>9241</v>
      </c>
      <c r="V229" s="44" t="str">
        <f>VLOOKUP(Tabla1[[#This Row],[PROGRAMA]],Hoja1!A:B,2,FALSE)</f>
        <v>9241. Participación ciudadana</v>
      </c>
      <c r="W229" s="44" t="str">
        <f>MID(Tabla1[[#This Row],[Aplicación]],14,2)</f>
        <v>21</v>
      </c>
      <c r="X229" s="44" t="str">
        <f>MID(Tabla1[[#This Row],[Aplicación]],14,6)</f>
        <v>212</v>
      </c>
    </row>
    <row r="230" spans="1:24" x14ac:dyDescent="0.25">
      <c r="A230" s="33">
        <v>220190031002</v>
      </c>
      <c r="B230" s="34" t="s">
        <v>9</v>
      </c>
      <c r="C230" s="35">
        <v>43908</v>
      </c>
      <c r="D230" s="33">
        <v>22019003651</v>
      </c>
      <c r="E230" s="34" t="s">
        <v>1080</v>
      </c>
      <c r="F230" s="36">
        <v>543.24</v>
      </c>
      <c r="G230" s="34" t="s">
        <v>205</v>
      </c>
      <c r="H230" s="34" t="s">
        <v>835</v>
      </c>
      <c r="I230" s="33" t="s">
        <v>209</v>
      </c>
      <c r="J230" s="34" t="s">
        <v>1249</v>
      </c>
      <c r="K230" s="34" t="s">
        <v>211</v>
      </c>
      <c r="L230" s="34" t="s">
        <v>12</v>
      </c>
      <c r="M230" s="34" t="s">
        <v>13</v>
      </c>
      <c r="N230" s="34" t="s">
        <v>14</v>
      </c>
      <c r="O230" s="37" t="s">
        <v>3127</v>
      </c>
      <c r="P230" s="37" t="s">
        <v>674</v>
      </c>
      <c r="Q230" s="44" t="str">
        <f>MID(Tabla1[[#This Row],[Aplicación]],14,1)</f>
        <v>6</v>
      </c>
      <c r="R230" s="44" t="s">
        <v>663</v>
      </c>
      <c r="S230" s="44" t="str">
        <f>MID(Tabla1[[#This Row],[Aplicación]],6,2)</f>
        <v>03</v>
      </c>
      <c r="T230" s="44" t="str">
        <f>VLOOKUP(Tabla1[[#This Row],[AREA]],Hoja1!A:B,2,FALSE)</f>
        <v>03. Participación ciudadana y deportes</v>
      </c>
      <c r="U230" s="44" t="str">
        <f>MID(Tabla1[[#This Row],[Aplicación]],9,4)</f>
        <v>9241</v>
      </c>
      <c r="V230" s="44" t="str">
        <f>VLOOKUP(Tabla1[[#This Row],[PROGRAMA]],Hoja1!A:B,2,FALSE)</f>
        <v>9241. Participación ciudadana</v>
      </c>
      <c r="W230" s="44" t="str">
        <f>MID(Tabla1[[#This Row],[Aplicación]],14,2)</f>
        <v>63</v>
      </c>
      <c r="X230" s="44" t="str">
        <f>MID(Tabla1[[#This Row],[Aplicación]],14,6)</f>
        <v>632</v>
      </c>
    </row>
    <row r="231" spans="1:24" x14ac:dyDescent="0.25">
      <c r="A231" s="33">
        <v>220200006389</v>
      </c>
      <c r="B231" s="34" t="s">
        <v>316</v>
      </c>
      <c r="C231" s="35">
        <v>43903</v>
      </c>
      <c r="D231" s="33">
        <v>22020001354</v>
      </c>
      <c r="E231" s="34" t="s">
        <v>1393</v>
      </c>
      <c r="F231" s="36">
        <v>267.95</v>
      </c>
      <c r="G231" s="34" t="s">
        <v>182</v>
      </c>
      <c r="H231" s="34" t="s">
        <v>2274</v>
      </c>
      <c r="I231" s="33" t="s">
        <v>317</v>
      </c>
      <c r="J231" s="34" t="s">
        <v>211</v>
      </c>
      <c r="K231" s="34" t="s">
        <v>211</v>
      </c>
      <c r="L231" s="34" t="s">
        <v>15</v>
      </c>
      <c r="M231" s="34" t="s">
        <v>13</v>
      </c>
      <c r="N231" s="34" t="s">
        <v>16</v>
      </c>
      <c r="O231" s="37" t="s">
        <v>3145</v>
      </c>
      <c r="P231" s="37" t="s">
        <v>674</v>
      </c>
      <c r="Q231" s="44" t="str">
        <f>MID(Tabla1[[#This Row],[Aplicación]],14,1)</f>
        <v>2</v>
      </c>
      <c r="R231" s="44" t="s">
        <v>662</v>
      </c>
      <c r="S231" s="44" t="str">
        <f>MID(Tabla1[[#This Row],[Aplicación]],6,2)</f>
        <v>03</v>
      </c>
      <c r="T231" s="44" t="str">
        <f>VLOOKUP(Tabla1[[#This Row],[AREA]],Hoja1!A:B,2,FALSE)</f>
        <v>03. Participación ciudadana y deportes</v>
      </c>
      <c r="U231" s="44" t="str">
        <f>MID(Tabla1[[#This Row],[Aplicación]],9,4)</f>
        <v>9241</v>
      </c>
      <c r="V231" s="44" t="str">
        <f>VLOOKUP(Tabla1[[#This Row],[PROGRAMA]],Hoja1!A:B,2,FALSE)</f>
        <v>9241. Participación ciudadana</v>
      </c>
      <c r="W231" s="44" t="str">
        <f>MID(Tabla1[[#This Row],[Aplicación]],14,2)</f>
        <v>21</v>
      </c>
      <c r="X231" s="44" t="str">
        <f>MID(Tabla1[[#This Row],[Aplicación]],14,6)</f>
        <v>213</v>
      </c>
    </row>
    <row r="232" spans="1:24" x14ac:dyDescent="0.25">
      <c r="A232" s="33">
        <v>220200006407</v>
      </c>
      <c r="B232" s="34" t="s">
        <v>316</v>
      </c>
      <c r="C232" s="35">
        <v>43903</v>
      </c>
      <c r="D232" s="33">
        <v>22020001354</v>
      </c>
      <c r="E232" s="34" t="s">
        <v>1393</v>
      </c>
      <c r="F232" s="36">
        <v>155.59</v>
      </c>
      <c r="G232" s="34" t="s">
        <v>182</v>
      </c>
      <c r="H232" s="34" t="s">
        <v>2326</v>
      </c>
      <c r="I232" s="33" t="s">
        <v>317</v>
      </c>
      <c r="J232" s="34" t="s">
        <v>211</v>
      </c>
      <c r="K232" s="34" t="s">
        <v>211</v>
      </c>
      <c r="L232" s="34" t="s">
        <v>15</v>
      </c>
      <c r="M232" s="34" t="s">
        <v>13</v>
      </c>
      <c r="N232" s="34" t="s">
        <v>16</v>
      </c>
      <c r="O232" s="37" t="s">
        <v>3145</v>
      </c>
      <c r="P232" s="37" t="s">
        <v>674</v>
      </c>
      <c r="Q232" s="44" t="str">
        <f>MID(Tabla1[[#This Row],[Aplicación]],14,1)</f>
        <v>2</v>
      </c>
      <c r="R232" s="44" t="s">
        <v>662</v>
      </c>
      <c r="S232" s="44" t="str">
        <f>MID(Tabla1[[#This Row],[Aplicación]],6,2)</f>
        <v>03</v>
      </c>
      <c r="T232" s="44" t="str">
        <f>VLOOKUP(Tabla1[[#This Row],[AREA]],Hoja1!A:B,2,FALSE)</f>
        <v>03. Participación ciudadana y deportes</v>
      </c>
      <c r="U232" s="44" t="str">
        <f>MID(Tabla1[[#This Row],[Aplicación]],9,4)</f>
        <v>9241</v>
      </c>
      <c r="V232" s="44" t="str">
        <f>VLOOKUP(Tabla1[[#This Row],[PROGRAMA]],Hoja1!A:B,2,FALSE)</f>
        <v>9241. Participación ciudadana</v>
      </c>
      <c r="W232" s="44" t="str">
        <f>MID(Tabla1[[#This Row],[Aplicación]],14,2)</f>
        <v>21</v>
      </c>
      <c r="X232" s="44" t="str">
        <f>MID(Tabla1[[#This Row],[Aplicación]],14,6)</f>
        <v>213</v>
      </c>
    </row>
    <row r="233" spans="1:24" x14ac:dyDescent="0.25">
      <c r="A233" s="33">
        <v>220190048156</v>
      </c>
      <c r="B233" s="34" t="s">
        <v>9</v>
      </c>
      <c r="C233" s="35">
        <v>43908</v>
      </c>
      <c r="D233" s="33">
        <v>22019007343</v>
      </c>
      <c r="E233" s="34" t="s">
        <v>1186</v>
      </c>
      <c r="F233" s="36">
        <v>277.35000000000002</v>
      </c>
      <c r="G233" s="34" t="s">
        <v>204</v>
      </c>
      <c r="H233" s="34" t="s">
        <v>2390</v>
      </c>
      <c r="I233" s="33" t="s">
        <v>209</v>
      </c>
      <c r="J233" s="34" t="s">
        <v>210</v>
      </c>
      <c r="K233" s="34" t="s">
        <v>210</v>
      </c>
      <c r="L233" s="34" t="s">
        <v>12</v>
      </c>
      <c r="M233" s="34" t="s">
        <v>13</v>
      </c>
      <c r="N233" s="34" t="s">
        <v>16</v>
      </c>
      <c r="O233" s="37" t="s">
        <v>3127</v>
      </c>
      <c r="P233" s="37" t="s">
        <v>674</v>
      </c>
      <c r="Q233" s="44" t="str">
        <f>MID(Tabla1[[#This Row],[Aplicación]],14,1)</f>
        <v>6</v>
      </c>
      <c r="R233" s="44" t="s">
        <v>663</v>
      </c>
      <c r="S233" s="44" t="str">
        <f>MID(Tabla1[[#This Row],[Aplicación]],6,2)</f>
        <v>03</v>
      </c>
      <c r="T233" s="44" t="str">
        <f>VLOOKUP(Tabla1[[#This Row],[AREA]],Hoja1!A:B,2,FALSE)</f>
        <v>03. Participación ciudadana y deportes</v>
      </c>
      <c r="U233" s="44" t="str">
        <f>MID(Tabla1[[#This Row],[Aplicación]],9,4)</f>
        <v>9333</v>
      </c>
      <c r="V233" s="44" t="str">
        <f>VLOOKUP(Tabla1[[#This Row],[PROGRAMA]],Hoja1!A:B,2,FALSE)</f>
        <v>9333. Patrimonio I.F.S. Area 03</v>
      </c>
      <c r="W233" s="44" t="str">
        <f>MID(Tabla1[[#This Row],[Aplicación]],14,2)</f>
        <v>63</v>
      </c>
      <c r="X233" s="44" t="str">
        <f>MID(Tabla1[[#This Row],[Aplicación]],14,6)</f>
        <v>632</v>
      </c>
    </row>
    <row r="234" spans="1:24" x14ac:dyDescent="0.25">
      <c r="A234" s="33">
        <v>220200004255</v>
      </c>
      <c r="B234" s="34" t="s">
        <v>9</v>
      </c>
      <c r="C234" s="35">
        <v>43896</v>
      </c>
      <c r="D234" s="33">
        <v>22020002407</v>
      </c>
      <c r="E234" s="34" t="s">
        <v>2392</v>
      </c>
      <c r="F234" s="36">
        <v>120</v>
      </c>
      <c r="G234" s="34" t="s">
        <v>485</v>
      </c>
      <c r="H234" s="34" t="s">
        <v>2393</v>
      </c>
      <c r="I234" s="33" t="s">
        <v>209</v>
      </c>
      <c r="J234" s="34" t="s">
        <v>211</v>
      </c>
      <c r="K234" s="34" t="s">
        <v>211</v>
      </c>
      <c r="L234" s="34" t="s">
        <v>17</v>
      </c>
      <c r="M234" s="34" t="s">
        <v>10</v>
      </c>
      <c r="N234" s="34" t="s">
        <v>11</v>
      </c>
      <c r="O234" s="37" t="s">
        <v>3146</v>
      </c>
      <c r="P234" s="37" t="s">
        <v>674</v>
      </c>
      <c r="Q234" s="44" t="str">
        <f>MID(Tabla1[[#This Row],[Aplicación]],14,1)</f>
        <v>2</v>
      </c>
      <c r="R234" s="44" t="s">
        <v>662</v>
      </c>
      <c r="S234" s="44" t="str">
        <f>MID(Tabla1[[#This Row],[Aplicación]],6,2)</f>
        <v>03</v>
      </c>
      <c r="T234" s="44" t="str">
        <f>VLOOKUP(Tabla1[[#This Row],[AREA]],Hoja1!A:B,2,FALSE)</f>
        <v>03. Participación ciudadana y deportes</v>
      </c>
      <c r="U234" s="44" t="str">
        <f>MID(Tabla1[[#This Row],[Aplicación]],9,4)</f>
        <v>9241</v>
      </c>
      <c r="V234" s="44" t="str">
        <f>VLOOKUP(Tabla1[[#This Row],[PROGRAMA]],Hoja1!A:B,2,FALSE)</f>
        <v>9241. Participación ciudadana</v>
      </c>
      <c r="W234" s="44" t="str">
        <f>MID(Tabla1[[#This Row],[Aplicación]],14,2)</f>
        <v>22</v>
      </c>
      <c r="X234" s="44" t="str">
        <f>MID(Tabla1[[#This Row],[Aplicación]],14,6)</f>
        <v>22699</v>
      </c>
    </row>
    <row r="235" spans="1:24" x14ac:dyDescent="0.25">
      <c r="A235" s="33">
        <v>220200004256</v>
      </c>
      <c r="B235" s="34" t="s">
        <v>9</v>
      </c>
      <c r="C235" s="35">
        <v>43896</v>
      </c>
      <c r="D235" s="33">
        <v>22020002408</v>
      </c>
      <c r="E235" s="34" t="s">
        <v>1723</v>
      </c>
      <c r="F235" s="36">
        <v>112.41</v>
      </c>
      <c r="G235" s="34" t="s">
        <v>162</v>
      </c>
      <c r="H235" s="34" t="s">
        <v>2400</v>
      </c>
      <c r="I235" s="33" t="s">
        <v>209</v>
      </c>
      <c r="J235" s="34" t="s">
        <v>211</v>
      </c>
      <c r="K235" s="34" t="s">
        <v>211</v>
      </c>
      <c r="L235" s="34" t="s">
        <v>15</v>
      </c>
      <c r="M235" s="34" t="s">
        <v>10</v>
      </c>
      <c r="N235" s="34" t="s">
        <v>11</v>
      </c>
      <c r="O235" s="37" t="s">
        <v>3146</v>
      </c>
      <c r="P235" s="37" t="s">
        <v>674</v>
      </c>
      <c r="Q235" s="44" t="str">
        <f>MID(Tabla1[[#This Row],[Aplicación]],14,1)</f>
        <v>2</v>
      </c>
      <c r="R235" s="44" t="s">
        <v>662</v>
      </c>
      <c r="S235" s="44" t="str">
        <f>MID(Tabla1[[#This Row],[Aplicación]],6,2)</f>
        <v>03</v>
      </c>
      <c r="T235" s="44" t="str">
        <f>VLOOKUP(Tabla1[[#This Row],[AREA]],Hoja1!A:B,2,FALSE)</f>
        <v>03. Participación ciudadana y deportes</v>
      </c>
      <c r="U235" s="44" t="str">
        <f>MID(Tabla1[[#This Row],[Aplicación]],9,4)</f>
        <v>9241</v>
      </c>
      <c r="V235" s="44" t="str">
        <f>VLOOKUP(Tabla1[[#This Row],[PROGRAMA]],Hoja1!A:B,2,FALSE)</f>
        <v>9241. Participación ciudadana</v>
      </c>
      <c r="W235" s="44" t="str">
        <f>MID(Tabla1[[#This Row],[Aplicación]],14,2)</f>
        <v>21</v>
      </c>
      <c r="X235" s="44" t="str">
        <f>MID(Tabla1[[#This Row],[Aplicación]],14,6)</f>
        <v>212</v>
      </c>
    </row>
    <row r="236" spans="1:24" x14ac:dyDescent="0.25">
      <c r="A236" s="33">
        <v>220200010072</v>
      </c>
      <c r="B236" s="34" t="s">
        <v>316</v>
      </c>
      <c r="C236" s="35">
        <v>43920</v>
      </c>
      <c r="D236" s="33">
        <v>22020001354</v>
      </c>
      <c r="E236" s="34" t="s">
        <v>1393</v>
      </c>
      <c r="F236" s="36">
        <v>108.75</v>
      </c>
      <c r="G236" s="34" t="s">
        <v>182</v>
      </c>
      <c r="H236" s="34" t="s">
        <v>2409</v>
      </c>
      <c r="I236" s="33" t="s">
        <v>317</v>
      </c>
      <c r="J236" s="34" t="s">
        <v>211</v>
      </c>
      <c r="K236" s="34" t="s">
        <v>211</v>
      </c>
      <c r="L236" s="34" t="s">
        <v>15</v>
      </c>
      <c r="M236" s="34" t="s">
        <v>13</v>
      </c>
      <c r="N236" s="34" t="s">
        <v>16</v>
      </c>
      <c r="O236" s="37" t="s">
        <v>3145</v>
      </c>
      <c r="P236" s="37" t="s">
        <v>674</v>
      </c>
      <c r="Q236" s="44" t="str">
        <f>MID(Tabla1[[#This Row],[Aplicación]],14,1)</f>
        <v>2</v>
      </c>
      <c r="R236" s="44" t="s">
        <v>662</v>
      </c>
      <c r="S236" s="44" t="str">
        <f>MID(Tabla1[[#This Row],[Aplicación]],6,2)</f>
        <v>03</v>
      </c>
      <c r="T236" s="44" t="str">
        <f>VLOOKUP(Tabla1[[#This Row],[AREA]],Hoja1!A:B,2,FALSE)</f>
        <v>03. Participación ciudadana y deportes</v>
      </c>
      <c r="U236" s="44" t="str">
        <f>MID(Tabla1[[#This Row],[Aplicación]],9,4)</f>
        <v>9241</v>
      </c>
      <c r="V236" s="44" t="str">
        <f>VLOOKUP(Tabla1[[#This Row],[PROGRAMA]],Hoja1!A:B,2,FALSE)</f>
        <v>9241. Participación ciudadana</v>
      </c>
      <c r="W236" s="44" t="str">
        <f>MID(Tabla1[[#This Row],[Aplicación]],14,2)</f>
        <v>21</v>
      </c>
      <c r="X236" s="44" t="str">
        <f>MID(Tabla1[[#This Row],[Aplicación]],14,6)</f>
        <v>213</v>
      </c>
    </row>
    <row r="237" spans="1:24" x14ac:dyDescent="0.25">
      <c r="A237" s="33">
        <v>220200006393</v>
      </c>
      <c r="B237" s="34" t="s">
        <v>316</v>
      </c>
      <c r="C237" s="35">
        <v>43903</v>
      </c>
      <c r="D237" s="33">
        <v>22020001354</v>
      </c>
      <c r="E237" s="34" t="s">
        <v>1393</v>
      </c>
      <c r="F237" s="36">
        <v>99.64</v>
      </c>
      <c r="G237" s="34" t="s">
        <v>182</v>
      </c>
      <c r="H237" s="34" t="s">
        <v>2527</v>
      </c>
      <c r="I237" s="33" t="s">
        <v>317</v>
      </c>
      <c r="J237" s="34" t="s">
        <v>211</v>
      </c>
      <c r="K237" s="34" t="s">
        <v>211</v>
      </c>
      <c r="L237" s="34" t="s">
        <v>15</v>
      </c>
      <c r="M237" s="34" t="s">
        <v>13</v>
      </c>
      <c r="N237" s="34" t="s">
        <v>16</v>
      </c>
      <c r="O237" s="37" t="s">
        <v>3145</v>
      </c>
      <c r="P237" s="37" t="s">
        <v>674</v>
      </c>
      <c r="Q237" s="44" t="str">
        <f>MID(Tabla1[[#This Row],[Aplicación]],14,1)</f>
        <v>2</v>
      </c>
      <c r="R237" s="44" t="s">
        <v>662</v>
      </c>
      <c r="S237" s="44" t="str">
        <f>MID(Tabla1[[#This Row],[Aplicación]],6,2)</f>
        <v>03</v>
      </c>
      <c r="T237" s="44" t="str">
        <f>VLOOKUP(Tabla1[[#This Row],[AREA]],Hoja1!A:B,2,FALSE)</f>
        <v>03. Participación ciudadana y deportes</v>
      </c>
      <c r="U237" s="44" t="str">
        <f>MID(Tabla1[[#This Row],[Aplicación]],9,4)</f>
        <v>9241</v>
      </c>
      <c r="V237" s="44" t="str">
        <f>VLOOKUP(Tabla1[[#This Row],[PROGRAMA]],Hoja1!A:B,2,FALSE)</f>
        <v>9241. Participación ciudadana</v>
      </c>
      <c r="W237" s="44" t="str">
        <f>MID(Tabla1[[#This Row],[Aplicación]],14,2)</f>
        <v>21</v>
      </c>
      <c r="X237" s="44" t="str">
        <f>MID(Tabla1[[#This Row],[Aplicación]],14,6)</f>
        <v>213</v>
      </c>
    </row>
    <row r="238" spans="1:24" x14ac:dyDescent="0.25">
      <c r="A238" s="33">
        <v>220200006427</v>
      </c>
      <c r="B238" s="34" t="s">
        <v>316</v>
      </c>
      <c r="C238" s="35">
        <v>43903</v>
      </c>
      <c r="D238" s="33">
        <v>22020001354</v>
      </c>
      <c r="E238" s="34" t="s">
        <v>1393</v>
      </c>
      <c r="F238" s="36">
        <v>91.19</v>
      </c>
      <c r="G238" s="34" t="s">
        <v>182</v>
      </c>
      <c r="H238" s="34" t="s">
        <v>2580</v>
      </c>
      <c r="I238" s="33" t="s">
        <v>317</v>
      </c>
      <c r="J238" s="34" t="s">
        <v>211</v>
      </c>
      <c r="K238" s="34" t="s">
        <v>211</v>
      </c>
      <c r="L238" s="34" t="s">
        <v>15</v>
      </c>
      <c r="M238" s="34" t="s">
        <v>13</v>
      </c>
      <c r="N238" s="34" t="s">
        <v>16</v>
      </c>
      <c r="O238" s="37" t="s">
        <v>3145</v>
      </c>
      <c r="P238" s="37" t="s">
        <v>674</v>
      </c>
      <c r="Q238" s="44" t="str">
        <f>MID(Tabla1[[#This Row],[Aplicación]],14,1)</f>
        <v>2</v>
      </c>
      <c r="R238" s="44" t="s">
        <v>662</v>
      </c>
      <c r="S238" s="44" t="str">
        <f>MID(Tabla1[[#This Row],[Aplicación]],6,2)</f>
        <v>03</v>
      </c>
      <c r="T238" s="44" t="str">
        <f>VLOOKUP(Tabla1[[#This Row],[AREA]],Hoja1!A:B,2,FALSE)</f>
        <v>03. Participación ciudadana y deportes</v>
      </c>
      <c r="U238" s="44" t="str">
        <f>MID(Tabla1[[#This Row],[Aplicación]],9,4)</f>
        <v>9241</v>
      </c>
      <c r="V238" s="44" t="str">
        <f>VLOOKUP(Tabla1[[#This Row],[PROGRAMA]],Hoja1!A:B,2,FALSE)</f>
        <v>9241. Participación ciudadana</v>
      </c>
      <c r="W238" s="44" t="str">
        <f>MID(Tabla1[[#This Row],[Aplicación]],14,2)</f>
        <v>21</v>
      </c>
      <c r="X238" s="44" t="str">
        <f>MID(Tabla1[[#This Row],[Aplicación]],14,6)</f>
        <v>213</v>
      </c>
    </row>
    <row r="239" spans="1:24" x14ac:dyDescent="0.25">
      <c r="A239" s="33">
        <v>220200008026</v>
      </c>
      <c r="B239" s="34" t="s">
        <v>9</v>
      </c>
      <c r="C239" s="35">
        <v>43909</v>
      </c>
      <c r="D239" s="33">
        <v>22020002510</v>
      </c>
      <c r="E239" s="34" t="s">
        <v>2392</v>
      </c>
      <c r="F239" s="36">
        <v>18149</v>
      </c>
      <c r="G239" s="34" t="s">
        <v>240</v>
      </c>
      <c r="H239" s="34" t="s">
        <v>2583</v>
      </c>
      <c r="I239" s="33" t="s">
        <v>209</v>
      </c>
      <c r="J239" s="34" t="s">
        <v>211</v>
      </c>
      <c r="K239" s="34" t="s">
        <v>211</v>
      </c>
      <c r="L239" s="34" t="s">
        <v>12</v>
      </c>
      <c r="M239" s="34" t="s">
        <v>10</v>
      </c>
      <c r="N239" s="34" t="s">
        <v>11</v>
      </c>
      <c r="O239" s="37" t="s">
        <v>3146</v>
      </c>
      <c r="P239" s="37" t="s">
        <v>674</v>
      </c>
      <c r="Q239" s="44" t="str">
        <f>MID(Tabla1[[#This Row],[Aplicación]],14,1)</f>
        <v>2</v>
      </c>
      <c r="R239" s="44" t="s">
        <v>662</v>
      </c>
      <c r="S239" s="44" t="str">
        <f>MID(Tabla1[[#This Row],[Aplicación]],6,2)</f>
        <v>03</v>
      </c>
      <c r="T239" s="44" t="str">
        <f>VLOOKUP(Tabla1[[#This Row],[AREA]],Hoja1!A:B,2,FALSE)</f>
        <v>03. Participación ciudadana y deportes</v>
      </c>
      <c r="U239" s="44" t="str">
        <f>MID(Tabla1[[#This Row],[Aplicación]],9,4)</f>
        <v>9241</v>
      </c>
      <c r="V239" s="44" t="str">
        <f>VLOOKUP(Tabla1[[#This Row],[PROGRAMA]],Hoja1!A:B,2,FALSE)</f>
        <v>9241. Participación ciudadana</v>
      </c>
      <c r="W239" s="44" t="str">
        <f>MID(Tabla1[[#This Row],[Aplicación]],14,2)</f>
        <v>22</v>
      </c>
      <c r="X239" s="44" t="str">
        <f>MID(Tabla1[[#This Row],[Aplicación]],14,6)</f>
        <v>22699</v>
      </c>
    </row>
    <row r="240" spans="1:24" x14ac:dyDescent="0.25">
      <c r="A240" s="33">
        <v>220200008858</v>
      </c>
      <c r="B240" s="34" t="s">
        <v>9</v>
      </c>
      <c r="C240" s="35">
        <v>43910</v>
      </c>
      <c r="D240" s="33">
        <v>22020002682</v>
      </c>
      <c r="E240" s="34" t="s">
        <v>1661</v>
      </c>
      <c r="F240" s="36">
        <v>1320</v>
      </c>
      <c r="G240" s="34" t="s">
        <v>136</v>
      </c>
      <c r="H240" s="34" t="s">
        <v>2585</v>
      </c>
      <c r="I240" s="33" t="s">
        <v>209</v>
      </c>
      <c r="J240" s="34" t="s">
        <v>286</v>
      </c>
      <c r="K240" s="34" t="s">
        <v>286</v>
      </c>
      <c r="L240" s="34" t="s">
        <v>12</v>
      </c>
      <c r="M240" s="34" t="s">
        <v>10</v>
      </c>
      <c r="N240" s="34" t="s">
        <v>11</v>
      </c>
      <c r="O240" s="37" t="s">
        <v>3146</v>
      </c>
      <c r="P240" s="37" t="s">
        <v>674</v>
      </c>
      <c r="Q240" s="44" t="str">
        <f>MID(Tabla1[[#This Row],[Aplicación]],14,1)</f>
        <v>2</v>
      </c>
      <c r="R240" s="44" t="s">
        <v>662</v>
      </c>
      <c r="S240" s="44" t="str">
        <f>MID(Tabla1[[#This Row],[Aplicación]],6,2)</f>
        <v>03</v>
      </c>
      <c r="T240" s="44" t="str">
        <f>VLOOKUP(Tabla1[[#This Row],[AREA]],Hoja1!A:B,2,FALSE)</f>
        <v>03. Participación ciudadana y deportes</v>
      </c>
      <c r="U240" s="44" t="str">
        <f>MID(Tabla1[[#This Row],[Aplicación]],9,4)</f>
        <v>9241</v>
      </c>
      <c r="V240" s="44" t="str">
        <f>VLOOKUP(Tabla1[[#This Row],[PROGRAMA]],Hoja1!A:B,2,FALSE)</f>
        <v>9241. Participación ciudadana</v>
      </c>
      <c r="W240" s="44" t="str">
        <f>MID(Tabla1[[#This Row],[Aplicación]],14,2)</f>
        <v>22</v>
      </c>
      <c r="X240" s="44" t="str">
        <f>MID(Tabla1[[#This Row],[Aplicación]],14,6)</f>
        <v>22609</v>
      </c>
    </row>
    <row r="241" spans="1:24" x14ac:dyDescent="0.25">
      <c r="A241" s="33">
        <v>220200008859</v>
      </c>
      <c r="B241" s="34" t="s">
        <v>9</v>
      </c>
      <c r="C241" s="35">
        <v>43910</v>
      </c>
      <c r="D241" s="33">
        <v>22020002683</v>
      </c>
      <c r="E241" s="34" t="s">
        <v>1661</v>
      </c>
      <c r="F241" s="36">
        <v>800</v>
      </c>
      <c r="G241" s="34" t="s">
        <v>141</v>
      </c>
      <c r="H241" s="34" t="s">
        <v>2585</v>
      </c>
      <c r="I241" s="33" t="s">
        <v>209</v>
      </c>
      <c r="J241" s="34" t="s">
        <v>1398</v>
      </c>
      <c r="K241" s="34" t="s">
        <v>211</v>
      </c>
      <c r="L241" s="34" t="s">
        <v>12</v>
      </c>
      <c r="M241" s="34" t="s">
        <v>10</v>
      </c>
      <c r="N241" s="34" t="s">
        <v>11</v>
      </c>
      <c r="O241" s="37" t="s">
        <v>3146</v>
      </c>
      <c r="P241" s="37" t="s">
        <v>674</v>
      </c>
      <c r="Q241" s="44" t="str">
        <f>MID(Tabla1[[#This Row],[Aplicación]],14,1)</f>
        <v>2</v>
      </c>
      <c r="R241" s="44" t="s">
        <v>662</v>
      </c>
      <c r="S241" s="44" t="str">
        <f>MID(Tabla1[[#This Row],[Aplicación]],6,2)</f>
        <v>03</v>
      </c>
      <c r="T241" s="44" t="str">
        <f>VLOOKUP(Tabla1[[#This Row],[AREA]],Hoja1!A:B,2,FALSE)</f>
        <v>03. Participación ciudadana y deportes</v>
      </c>
      <c r="U241" s="44" t="str">
        <f>MID(Tabla1[[#This Row],[Aplicación]],9,4)</f>
        <v>9241</v>
      </c>
      <c r="V241" s="44" t="str">
        <f>VLOOKUP(Tabla1[[#This Row],[PROGRAMA]],Hoja1!A:B,2,FALSE)</f>
        <v>9241. Participación ciudadana</v>
      </c>
      <c r="W241" s="44" t="str">
        <f>MID(Tabla1[[#This Row],[Aplicación]],14,2)</f>
        <v>22</v>
      </c>
      <c r="X241" s="44" t="str">
        <f>MID(Tabla1[[#This Row],[Aplicación]],14,6)</f>
        <v>22609</v>
      </c>
    </row>
    <row r="242" spans="1:24" x14ac:dyDescent="0.25">
      <c r="A242" s="33">
        <v>220200008860</v>
      </c>
      <c r="B242" s="34" t="s">
        <v>9</v>
      </c>
      <c r="C242" s="35">
        <v>43910</v>
      </c>
      <c r="D242" s="33">
        <v>22020002684</v>
      </c>
      <c r="E242" s="34" t="s">
        <v>1661</v>
      </c>
      <c r="F242" s="36">
        <v>450</v>
      </c>
      <c r="G242" s="34" t="s">
        <v>453</v>
      </c>
      <c r="H242" s="34" t="s">
        <v>2588</v>
      </c>
      <c r="I242" s="33" t="s">
        <v>209</v>
      </c>
      <c r="J242" s="34" t="s">
        <v>1271</v>
      </c>
      <c r="K242" s="34" t="s">
        <v>211</v>
      </c>
      <c r="L242" s="34" t="s">
        <v>12</v>
      </c>
      <c r="M242" s="34" t="s">
        <v>10</v>
      </c>
      <c r="N242" s="34" t="s">
        <v>11</v>
      </c>
      <c r="O242" s="37" t="s">
        <v>3146</v>
      </c>
      <c r="P242" s="37" t="s">
        <v>674</v>
      </c>
      <c r="Q242" s="44" t="str">
        <f>MID(Tabla1[[#This Row],[Aplicación]],14,1)</f>
        <v>2</v>
      </c>
      <c r="R242" s="44" t="s">
        <v>662</v>
      </c>
      <c r="S242" s="44" t="str">
        <f>MID(Tabla1[[#This Row],[Aplicación]],6,2)</f>
        <v>03</v>
      </c>
      <c r="T242" s="44" t="str">
        <f>VLOOKUP(Tabla1[[#This Row],[AREA]],Hoja1!A:B,2,FALSE)</f>
        <v>03. Participación ciudadana y deportes</v>
      </c>
      <c r="U242" s="44" t="str">
        <f>MID(Tabla1[[#This Row],[Aplicación]],9,4)</f>
        <v>9241</v>
      </c>
      <c r="V242" s="44" t="str">
        <f>VLOOKUP(Tabla1[[#This Row],[PROGRAMA]],Hoja1!A:B,2,FALSE)</f>
        <v>9241. Participación ciudadana</v>
      </c>
      <c r="W242" s="44" t="str">
        <f>MID(Tabla1[[#This Row],[Aplicación]],14,2)</f>
        <v>22</v>
      </c>
      <c r="X242" s="44" t="str">
        <f>MID(Tabla1[[#This Row],[Aplicación]],14,6)</f>
        <v>22609</v>
      </c>
    </row>
    <row r="243" spans="1:24" x14ac:dyDescent="0.25">
      <c r="A243" s="33">
        <v>220200008861</v>
      </c>
      <c r="B243" s="34" t="s">
        <v>9</v>
      </c>
      <c r="C243" s="35">
        <v>43910</v>
      </c>
      <c r="D243" s="33">
        <v>22020002685</v>
      </c>
      <c r="E243" s="34" t="s">
        <v>1661</v>
      </c>
      <c r="F243" s="36">
        <v>484</v>
      </c>
      <c r="G243" s="34" t="s">
        <v>857</v>
      </c>
      <c r="H243" s="34" t="s">
        <v>2589</v>
      </c>
      <c r="I243" s="33" t="s">
        <v>209</v>
      </c>
      <c r="J243" s="34" t="s">
        <v>211</v>
      </c>
      <c r="K243" s="34" t="s">
        <v>211</v>
      </c>
      <c r="L243" s="34" t="s">
        <v>12</v>
      </c>
      <c r="M243" s="34" t="s">
        <v>10</v>
      </c>
      <c r="N243" s="34" t="s">
        <v>11</v>
      </c>
      <c r="O243" s="37" t="s">
        <v>3146</v>
      </c>
      <c r="P243" s="37" t="s">
        <v>674</v>
      </c>
      <c r="Q243" s="44" t="str">
        <f>MID(Tabla1[[#This Row],[Aplicación]],14,1)</f>
        <v>2</v>
      </c>
      <c r="R243" s="44" t="s">
        <v>662</v>
      </c>
      <c r="S243" s="44" t="str">
        <f>MID(Tabla1[[#This Row],[Aplicación]],6,2)</f>
        <v>03</v>
      </c>
      <c r="T243" s="44" t="str">
        <f>VLOOKUP(Tabla1[[#This Row],[AREA]],Hoja1!A:B,2,FALSE)</f>
        <v>03. Participación ciudadana y deportes</v>
      </c>
      <c r="U243" s="44" t="str">
        <f>MID(Tabla1[[#This Row],[Aplicación]],9,4)</f>
        <v>9241</v>
      </c>
      <c r="V243" s="44" t="str">
        <f>VLOOKUP(Tabla1[[#This Row],[PROGRAMA]],Hoja1!A:B,2,FALSE)</f>
        <v>9241. Participación ciudadana</v>
      </c>
      <c r="W243" s="44" t="str">
        <f>MID(Tabla1[[#This Row],[Aplicación]],14,2)</f>
        <v>22</v>
      </c>
      <c r="X243" s="44" t="str">
        <f>MID(Tabla1[[#This Row],[Aplicación]],14,6)</f>
        <v>22609</v>
      </c>
    </row>
    <row r="244" spans="1:24" x14ac:dyDescent="0.25">
      <c r="A244" s="33">
        <v>220200008862</v>
      </c>
      <c r="B244" s="34" t="s">
        <v>9</v>
      </c>
      <c r="C244" s="35">
        <v>43910</v>
      </c>
      <c r="D244" s="33">
        <v>22020002686</v>
      </c>
      <c r="E244" s="34" t="s">
        <v>1661</v>
      </c>
      <c r="F244" s="36">
        <v>880</v>
      </c>
      <c r="G244" s="34" t="s">
        <v>134</v>
      </c>
      <c r="H244" s="34" t="s">
        <v>2585</v>
      </c>
      <c r="I244" s="33" t="s">
        <v>209</v>
      </c>
      <c r="J244" s="34" t="s">
        <v>1271</v>
      </c>
      <c r="K244" s="34" t="s">
        <v>211</v>
      </c>
      <c r="L244" s="34" t="s">
        <v>12</v>
      </c>
      <c r="M244" s="34" t="s">
        <v>10</v>
      </c>
      <c r="N244" s="34" t="s">
        <v>11</v>
      </c>
      <c r="O244" s="37" t="s">
        <v>3146</v>
      </c>
      <c r="P244" s="37" t="s">
        <v>674</v>
      </c>
      <c r="Q244" s="44" t="str">
        <f>MID(Tabla1[[#This Row],[Aplicación]],14,1)</f>
        <v>2</v>
      </c>
      <c r="R244" s="44" t="s">
        <v>662</v>
      </c>
      <c r="S244" s="44" t="str">
        <f>MID(Tabla1[[#This Row],[Aplicación]],6,2)</f>
        <v>03</v>
      </c>
      <c r="T244" s="44" t="str">
        <f>VLOOKUP(Tabla1[[#This Row],[AREA]],Hoja1!A:B,2,FALSE)</f>
        <v>03. Participación ciudadana y deportes</v>
      </c>
      <c r="U244" s="44" t="str">
        <f>MID(Tabla1[[#This Row],[Aplicación]],9,4)</f>
        <v>9241</v>
      </c>
      <c r="V244" s="44" t="str">
        <f>VLOOKUP(Tabla1[[#This Row],[PROGRAMA]],Hoja1!A:B,2,FALSE)</f>
        <v>9241. Participación ciudadana</v>
      </c>
      <c r="W244" s="44" t="str">
        <f>MID(Tabla1[[#This Row],[Aplicación]],14,2)</f>
        <v>22</v>
      </c>
      <c r="X244" s="44" t="str">
        <f>MID(Tabla1[[#This Row],[Aplicación]],14,6)</f>
        <v>22609</v>
      </c>
    </row>
    <row r="245" spans="1:24" x14ac:dyDescent="0.25">
      <c r="A245" s="33">
        <v>220200008863</v>
      </c>
      <c r="B245" s="34" t="s">
        <v>9</v>
      </c>
      <c r="C245" s="35">
        <v>43910</v>
      </c>
      <c r="D245" s="33">
        <v>22020002687</v>
      </c>
      <c r="E245" s="34" t="s">
        <v>1661</v>
      </c>
      <c r="F245" s="36">
        <v>880</v>
      </c>
      <c r="G245" s="34" t="s">
        <v>137</v>
      </c>
      <c r="H245" s="34" t="s">
        <v>2585</v>
      </c>
      <c r="I245" s="33" t="s">
        <v>209</v>
      </c>
      <c r="J245" s="34" t="s">
        <v>2592</v>
      </c>
      <c r="K245" s="34" t="s">
        <v>211</v>
      </c>
      <c r="L245" s="34" t="s">
        <v>12</v>
      </c>
      <c r="M245" s="34" t="s">
        <v>10</v>
      </c>
      <c r="N245" s="34" t="s">
        <v>11</v>
      </c>
      <c r="O245" s="37" t="s">
        <v>3146</v>
      </c>
      <c r="P245" s="37" t="s">
        <v>674</v>
      </c>
      <c r="Q245" s="44" t="str">
        <f>MID(Tabla1[[#This Row],[Aplicación]],14,1)</f>
        <v>2</v>
      </c>
      <c r="R245" s="44" t="s">
        <v>662</v>
      </c>
      <c r="S245" s="44" t="str">
        <f>MID(Tabla1[[#This Row],[Aplicación]],6,2)</f>
        <v>03</v>
      </c>
      <c r="T245" s="44" t="str">
        <f>VLOOKUP(Tabla1[[#This Row],[AREA]],Hoja1!A:B,2,FALSE)</f>
        <v>03. Participación ciudadana y deportes</v>
      </c>
      <c r="U245" s="44" t="str">
        <f>MID(Tabla1[[#This Row],[Aplicación]],9,4)</f>
        <v>9241</v>
      </c>
      <c r="V245" s="44" t="str">
        <f>VLOOKUP(Tabla1[[#This Row],[PROGRAMA]],Hoja1!A:B,2,FALSE)</f>
        <v>9241. Participación ciudadana</v>
      </c>
      <c r="W245" s="44" t="str">
        <f>MID(Tabla1[[#This Row],[Aplicación]],14,2)</f>
        <v>22</v>
      </c>
      <c r="X245" s="44" t="str">
        <f>MID(Tabla1[[#This Row],[Aplicación]],14,6)</f>
        <v>22609</v>
      </c>
    </row>
    <row r="246" spans="1:24" x14ac:dyDescent="0.25">
      <c r="A246" s="33">
        <v>220200008864</v>
      </c>
      <c r="B246" s="34" t="s">
        <v>9</v>
      </c>
      <c r="C246" s="35">
        <v>43910</v>
      </c>
      <c r="D246" s="33">
        <v>22020002688</v>
      </c>
      <c r="E246" s="34" t="s">
        <v>1661</v>
      </c>
      <c r="F246" s="36">
        <v>440</v>
      </c>
      <c r="G246" s="34" t="s">
        <v>751</v>
      </c>
      <c r="H246" s="34" t="s">
        <v>2593</v>
      </c>
      <c r="I246" s="33" t="s">
        <v>209</v>
      </c>
      <c r="J246" s="34"/>
      <c r="K246" s="34" t="s">
        <v>211</v>
      </c>
      <c r="L246" s="34" t="s">
        <v>12</v>
      </c>
      <c r="M246" s="34" t="s">
        <v>10</v>
      </c>
      <c r="N246" s="34" t="s">
        <v>11</v>
      </c>
      <c r="O246" s="37" t="s">
        <v>3146</v>
      </c>
      <c r="P246" s="37" t="s">
        <v>674</v>
      </c>
      <c r="Q246" s="44" t="str">
        <f>MID(Tabla1[[#This Row],[Aplicación]],14,1)</f>
        <v>2</v>
      </c>
      <c r="R246" s="44" t="s">
        <v>662</v>
      </c>
      <c r="S246" s="44" t="str">
        <f>MID(Tabla1[[#This Row],[Aplicación]],6,2)</f>
        <v>03</v>
      </c>
      <c r="T246" s="44" t="str">
        <f>VLOOKUP(Tabla1[[#This Row],[AREA]],Hoja1!A:B,2,FALSE)</f>
        <v>03. Participación ciudadana y deportes</v>
      </c>
      <c r="U246" s="44" t="str">
        <f>MID(Tabla1[[#This Row],[Aplicación]],9,4)</f>
        <v>9241</v>
      </c>
      <c r="V246" s="44" t="str">
        <f>VLOOKUP(Tabla1[[#This Row],[PROGRAMA]],Hoja1!A:B,2,FALSE)</f>
        <v>9241. Participación ciudadana</v>
      </c>
      <c r="W246" s="44" t="str">
        <f>MID(Tabla1[[#This Row],[Aplicación]],14,2)</f>
        <v>22</v>
      </c>
      <c r="X246" s="44" t="str">
        <f>MID(Tabla1[[#This Row],[Aplicación]],14,6)</f>
        <v>22609</v>
      </c>
    </row>
    <row r="247" spans="1:24" x14ac:dyDescent="0.25">
      <c r="A247" s="33">
        <v>220200008865</v>
      </c>
      <c r="B247" s="34" t="s">
        <v>9</v>
      </c>
      <c r="C247" s="35">
        <v>43910</v>
      </c>
      <c r="D247" s="33">
        <v>22020002689</v>
      </c>
      <c r="E247" s="34" t="s">
        <v>1661</v>
      </c>
      <c r="F247" s="36">
        <v>440</v>
      </c>
      <c r="G247" s="34" t="s">
        <v>132</v>
      </c>
      <c r="H247" s="34" t="s">
        <v>2594</v>
      </c>
      <c r="I247" s="33" t="s">
        <v>209</v>
      </c>
      <c r="J247" s="34" t="s">
        <v>211</v>
      </c>
      <c r="K247" s="34" t="s">
        <v>211</v>
      </c>
      <c r="L247" s="34" t="s">
        <v>12</v>
      </c>
      <c r="M247" s="34" t="s">
        <v>10</v>
      </c>
      <c r="N247" s="34" t="s">
        <v>11</v>
      </c>
      <c r="O247" s="37" t="s">
        <v>3146</v>
      </c>
      <c r="P247" s="37" t="s">
        <v>674</v>
      </c>
      <c r="Q247" s="44" t="str">
        <f>MID(Tabla1[[#This Row],[Aplicación]],14,1)</f>
        <v>2</v>
      </c>
      <c r="R247" s="44" t="s">
        <v>662</v>
      </c>
      <c r="S247" s="44" t="str">
        <f>MID(Tabla1[[#This Row],[Aplicación]],6,2)</f>
        <v>03</v>
      </c>
      <c r="T247" s="44" t="str">
        <f>VLOOKUP(Tabla1[[#This Row],[AREA]],Hoja1!A:B,2,FALSE)</f>
        <v>03. Participación ciudadana y deportes</v>
      </c>
      <c r="U247" s="44" t="str">
        <f>MID(Tabla1[[#This Row],[Aplicación]],9,4)</f>
        <v>9241</v>
      </c>
      <c r="V247" s="44" t="str">
        <f>VLOOKUP(Tabla1[[#This Row],[PROGRAMA]],Hoja1!A:B,2,FALSE)</f>
        <v>9241. Participación ciudadana</v>
      </c>
      <c r="W247" s="44" t="str">
        <f>MID(Tabla1[[#This Row],[Aplicación]],14,2)</f>
        <v>22</v>
      </c>
      <c r="X247" s="44" t="str">
        <f>MID(Tabla1[[#This Row],[Aplicación]],14,6)</f>
        <v>22609</v>
      </c>
    </row>
    <row r="248" spans="1:24" x14ac:dyDescent="0.25">
      <c r="A248" s="33">
        <v>220200008866</v>
      </c>
      <c r="B248" s="34" t="s">
        <v>9</v>
      </c>
      <c r="C248" s="35">
        <v>43910</v>
      </c>
      <c r="D248" s="33">
        <v>22020002691</v>
      </c>
      <c r="E248" s="34" t="s">
        <v>1661</v>
      </c>
      <c r="F248" s="36">
        <v>1452</v>
      </c>
      <c r="G248" s="34" t="s">
        <v>477</v>
      </c>
      <c r="H248" s="34" t="s">
        <v>2597</v>
      </c>
      <c r="I248" s="33" t="s">
        <v>209</v>
      </c>
      <c r="J248" s="34" t="s">
        <v>211</v>
      </c>
      <c r="K248" s="34" t="s">
        <v>211</v>
      </c>
      <c r="L248" s="34" t="s">
        <v>12</v>
      </c>
      <c r="M248" s="34" t="s">
        <v>10</v>
      </c>
      <c r="N248" s="34" t="s">
        <v>11</v>
      </c>
      <c r="O248" s="37" t="s">
        <v>3146</v>
      </c>
      <c r="P248" s="37" t="s">
        <v>674</v>
      </c>
      <c r="Q248" s="44" t="str">
        <f>MID(Tabla1[[#This Row],[Aplicación]],14,1)</f>
        <v>2</v>
      </c>
      <c r="R248" s="44" t="s">
        <v>662</v>
      </c>
      <c r="S248" s="44" t="str">
        <f>MID(Tabla1[[#This Row],[Aplicación]],6,2)</f>
        <v>03</v>
      </c>
      <c r="T248" s="44" t="str">
        <f>VLOOKUP(Tabla1[[#This Row],[AREA]],Hoja1!A:B,2,FALSE)</f>
        <v>03. Participación ciudadana y deportes</v>
      </c>
      <c r="U248" s="44" t="str">
        <f>MID(Tabla1[[#This Row],[Aplicación]],9,4)</f>
        <v>9241</v>
      </c>
      <c r="V248" s="44" t="str">
        <f>VLOOKUP(Tabla1[[#This Row],[PROGRAMA]],Hoja1!A:B,2,FALSE)</f>
        <v>9241. Participación ciudadana</v>
      </c>
      <c r="W248" s="44" t="str">
        <f>MID(Tabla1[[#This Row],[Aplicación]],14,2)</f>
        <v>22</v>
      </c>
      <c r="X248" s="44" t="str">
        <f>MID(Tabla1[[#This Row],[Aplicación]],14,6)</f>
        <v>22609</v>
      </c>
    </row>
    <row r="249" spans="1:24" x14ac:dyDescent="0.25">
      <c r="A249" s="33">
        <v>220200008867</v>
      </c>
      <c r="B249" s="34" t="s">
        <v>9</v>
      </c>
      <c r="C249" s="35">
        <v>43910</v>
      </c>
      <c r="D249" s="33">
        <v>22020002692</v>
      </c>
      <c r="E249" s="34" t="s">
        <v>1661</v>
      </c>
      <c r="F249" s="36">
        <v>484</v>
      </c>
      <c r="G249" s="34" t="s">
        <v>870</v>
      </c>
      <c r="H249" s="34" t="s">
        <v>2603</v>
      </c>
      <c r="I249" s="33" t="s">
        <v>209</v>
      </c>
      <c r="J249" s="34" t="s">
        <v>1116</v>
      </c>
      <c r="K249" s="34" t="s">
        <v>211</v>
      </c>
      <c r="L249" s="34" t="s">
        <v>12</v>
      </c>
      <c r="M249" s="34" t="s">
        <v>10</v>
      </c>
      <c r="N249" s="34" t="s">
        <v>11</v>
      </c>
      <c r="O249" s="37" t="s">
        <v>3146</v>
      </c>
      <c r="P249" s="37" t="s">
        <v>674</v>
      </c>
      <c r="Q249" s="44" t="str">
        <f>MID(Tabla1[[#This Row],[Aplicación]],14,1)</f>
        <v>2</v>
      </c>
      <c r="R249" s="44" t="s">
        <v>662</v>
      </c>
      <c r="S249" s="44" t="str">
        <f>MID(Tabla1[[#This Row],[Aplicación]],6,2)</f>
        <v>03</v>
      </c>
      <c r="T249" s="44" t="str">
        <f>VLOOKUP(Tabla1[[#This Row],[AREA]],Hoja1!A:B,2,FALSE)</f>
        <v>03. Participación ciudadana y deportes</v>
      </c>
      <c r="U249" s="44" t="str">
        <f>MID(Tabla1[[#This Row],[Aplicación]],9,4)</f>
        <v>9241</v>
      </c>
      <c r="V249" s="44" t="str">
        <f>VLOOKUP(Tabla1[[#This Row],[PROGRAMA]],Hoja1!A:B,2,FALSE)</f>
        <v>9241. Participación ciudadana</v>
      </c>
      <c r="W249" s="44" t="str">
        <f>MID(Tabla1[[#This Row],[Aplicación]],14,2)</f>
        <v>22</v>
      </c>
      <c r="X249" s="44" t="str">
        <f>MID(Tabla1[[#This Row],[Aplicación]],14,6)</f>
        <v>22609</v>
      </c>
    </row>
    <row r="250" spans="1:24" x14ac:dyDescent="0.25">
      <c r="A250" s="33">
        <v>220200008868</v>
      </c>
      <c r="B250" s="34" t="s">
        <v>9</v>
      </c>
      <c r="C250" s="35">
        <v>43910</v>
      </c>
      <c r="D250" s="33">
        <v>22020002693</v>
      </c>
      <c r="E250" s="34" t="s">
        <v>1661</v>
      </c>
      <c r="F250" s="36">
        <v>440</v>
      </c>
      <c r="G250" s="34" t="s">
        <v>2604</v>
      </c>
      <c r="H250" s="34" t="s">
        <v>2605</v>
      </c>
      <c r="I250" s="33" t="s">
        <v>209</v>
      </c>
      <c r="J250" s="34" t="s">
        <v>263</v>
      </c>
      <c r="K250" s="34" t="s">
        <v>263</v>
      </c>
      <c r="L250" s="34" t="s">
        <v>12</v>
      </c>
      <c r="M250" s="34" t="s">
        <v>10</v>
      </c>
      <c r="N250" s="34" t="s">
        <v>11</v>
      </c>
      <c r="O250" s="37" t="s">
        <v>3146</v>
      </c>
      <c r="P250" s="37" t="s">
        <v>674</v>
      </c>
      <c r="Q250" s="44" t="str">
        <f>MID(Tabla1[[#This Row],[Aplicación]],14,1)</f>
        <v>2</v>
      </c>
      <c r="R250" s="44" t="s">
        <v>662</v>
      </c>
      <c r="S250" s="44" t="str">
        <f>MID(Tabla1[[#This Row],[Aplicación]],6,2)</f>
        <v>03</v>
      </c>
      <c r="T250" s="44" t="str">
        <f>VLOOKUP(Tabla1[[#This Row],[AREA]],Hoja1!A:B,2,FALSE)</f>
        <v>03. Participación ciudadana y deportes</v>
      </c>
      <c r="U250" s="44" t="str">
        <f>MID(Tabla1[[#This Row],[Aplicación]],9,4)</f>
        <v>9241</v>
      </c>
      <c r="V250" s="44" t="str">
        <f>VLOOKUP(Tabla1[[#This Row],[PROGRAMA]],Hoja1!A:B,2,FALSE)</f>
        <v>9241. Participación ciudadana</v>
      </c>
      <c r="W250" s="44" t="str">
        <f>MID(Tabla1[[#This Row],[Aplicación]],14,2)</f>
        <v>22</v>
      </c>
      <c r="X250" s="44" t="str">
        <f>MID(Tabla1[[#This Row],[Aplicación]],14,6)</f>
        <v>22609</v>
      </c>
    </row>
    <row r="251" spans="1:24" x14ac:dyDescent="0.25">
      <c r="A251" s="33">
        <v>220200008869</v>
      </c>
      <c r="B251" s="34" t="s">
        <v>9</v>
      </c>
      <c r="C251" s="35">
        <v>43910</v>
      </c>
      <c r="D251" s="33">
        <v>22020002694</v>
      </c>
      <c r="E251" s="34" t="s">
        <v>1661</v>
      </c>
      <c r="F251" s="36">
        <v>484</v>
      </c>
      <c r="G251" s="34" t="s">
        <v>747</v>
      </c>
      <c r="H251" s="34" t="s">
        <v>2606</v>
      </c>
      <c r="I251" s="33" t="s">
        <v>209</v>
      </c>
      <c r="J251" s="34" t="s">
        <v>211</v>
      </c>
      <c r="K251" s="34" t="s">
        <v>211</v>
      </c>
      <c r="L251" s="34" t="s">
        <v>12</v>
      </c>
      <c r="M251" s="34" t="s">
        <v>10</v>
      </c>
      <c r="N251" s="34" t="s">
        <v>11</v>
      </c>
      <c r="O251" s="37" t="s">
        <v>3146</v>
      </c>
      <c r="P251" s="37" t="s">
        <v>674</v>
      </c>
      <c r="Q251" s="44" t="str">
        <f>MID(Tabla1[[#This Row],[Aplicación]],14,1)</f>
        <v>2</v>
      </c>
      <c r="R251" s="44" t="s">
        <v>662</v>
      </c>
      <c r="S251" s="44" t="str">
        <f>MID(Tabla1[[#This Row],[Aplicación]],6,2)</f>
        <v>03</v>
      </c>
      <c r="T251" s="44" t="str">
        <f>VLOOKUP(Tabla1[[#This Row],[AREA]],Hoja1!A:B,2,FALSE)</f>
        <v>03. Participación ciudadana y deportes</v>
      </c>
      <c r="U251" s="44" t="str">
        <f>MID(Tabla1[[#This Row],[Aplicación]],9,4)</f>
        <v>9241</v>
      </c>
      <c r="V251" s="44" t="str">
        <f>VLOOKUP(Tabla1[[#This Row],[PROGRAMA]],Hoja1!A:B,2,FALSE)</f>
        <v>9241. Participación ciudadana</v>
      </c>
      <c r="W251" s="44" t="str">
        <f>MID(Tabla1[[#This Row],[Aplicación]],14,2)</f>
        <v>22</v>
      </c>
      <c r="X251" s="44" t="str">
        <f>MID(Tabla1[[#This Row],[Aplicación]],14,6)</f>
        <v>22609</v>
      </c>
    </row>
    <row r="252" spans="1:24" x14ac:dyDescent="0.25">
      <c r="A252" s="33">
        <v>220200008870</v>
      </c>
      <c r="B252" s="34" t="s">
        <v>9</v>
      </c>
      <c r="C252" s="35">
        <v>43910</v>
      </c>
      <c r="D252" s="33">
        <v>22020002696</v>
      </c>
      <c r="E252" s="34" t="s">
        <v>1661</v>
      </c>
      <c r="F252" s="36">
        <v>440</v>
      </c>
      <c r="G252" s="34" t="s">
        <v>139</v>
      </c>
      <c r="H252" s="34" t="s">
        <v>2607</v>
      </c>
      <c r="I252" s="33" t="s">
        <v>209</v>
      </c>
      <c r="J252" s="34" t="s">
        <v>2608</v>
      </c>
      <c r="K252" s="34" t="s">
        <v>211</v>
      </c>
      <c r="L252" s="34" t="s">
        <v>12</v>
      </c>
      <c r="M252" s="34" t="s">
        <v>10</v>
      </c>
      <c r="N252" s="34" t="s">
        <v>11</v>
      </c>
      <c r="O252" s="37" t="s">
        <v>3146</v>
      </c>
      <c r="P252" s="37" t="s">
        <v>674</v>
      </c>
      <c r="Q252" s="44" t="str">
        <f>MID(Tabla1[[#This Row],[Aplicación]],14,1)</f>
        <v>2</v>
      </c>
      <c r="R252" s="44" t="s">
        <v>662</v>
      </c>
      <c r="S252" s="44" t="str">
        <f>MID(Tabla1[[#This Row],[Aplicación]],6,2)</f>
        <v>03</v>
      </c>
      <c r="T252" s="44" t="str">
        <f>VLOOKUP(Tabla1[[#This Row],[AREA]],Hoja1!A:B,2,FALSE)</f>
        <v>03. Participación ciudadana y deportes</v>
      </c>
      <c r="U252" s="44" t="str">
        <f>MID(Tabla1[[#This Row],[Aplicación]],9,4)</f>
        <v>9241</v>
      </c>
      <c r="V252" s="44" t="str">
        <f>VLOOKUP(Tabla1[[#This Row],[PROGRAMA]],Hoja1!A:B,2,FALSE)</f>
        <v>9241. Participación ciudadana</v>
      </c>
      <c r="W252" s="44" t="str">
        <f>MID(Tabla1[[#This Row],[Aplicación]],14,2)</f>
        <v>22</v>
      </c>
      <c r="X252" s="44" t="str">
        <f>MID(Tabla1[[#This Row],[Aplicación]],14,6)</f>
        <v>22609</v>
      </c>
    </row>
    <row r="253" spans="1:24" x14ac:dyDescent="0.25">
      <c r="A253" s="33">
        <v>220200008871</v>
      </c>
      <c r="B253" s="34" t="s">
        <v>9</v>
      </c>
      <c r="C253" s="35">
        <v>43910</v>
      </c>
      <c r="D253" s="33">
        <v>22020002697</v>
      </c>
      <c r="E253" s="34" t="s">
        <v>1661</v>
      </c>
      <c r="F253" s="36">
        <v>440</v>
      </c>
      <c r="G253" s="34" t="s">
        <v>861</v>
      </c>
      <c r="H253" s="34" t="s">
        <v>2609</v>
      </c>
      <c r="I253" s="33" t="s">
        <v>209</v>
      </c>
      <c r="J253" s="34" t="s">
        <v>210</v>
      </c>
      <c r="K253" s="34" t="s">
        <v>210</v>
      </c>
      <c r="L253" s="34" t="s">
        <v>12</v>
      </c>
      <c r="M253" s="34" t="s">
        <v>10</v>
      </c>
      <c r="N253" s="34" t="s">
        <v>11</v>
      </c>
      <c r="O253" s="37" t="s">
        <v>3146</v>
      </c>
      <c r="P253" s="37" t="s">
        <v>674</v>
      </c>
      <c r="Q253" s="44" t="str">
        <f>MID(Tabla1[[#This Row],[Aplicación]],14,1)</f>
        <v>2</v>
      </c>
      <c r="R253" s="44" t="s">
        <v>662</v>
      </c>
      <c r="S253" s="44" t="str">
        <f>MID(Tabla1[[#This Row],[Aplicación]],6,2)</f>
        <v>03</v>
      </c>
      <c r="T253" s="44" t="str">
        <f>VLOOKUP(Tabla1[[#This Row],[AREA]],Hoja1!A:B,2,FALSE)</f>
        <v>03. Participación ciudadana y deportes</v>
      </c>
      <c r="U253" s="44" t="str">
        <f>MID(Tabla1[[#This Row],[Aplicación]],9,4)</f>
        <v>9241</v>
      </c>
      <c r="V253" s="44" t="str">
        <f>VLOOKUP(Tabla1[[#This Row],[PROGRAMA]],Hoja1!A:B,2,FALSE)</f>
        <v>9241. Participación ciudadana</v>
      </c>
      <c r="W253" s="44" t="str">
        <f>MID(Tabla1[[#This Row],[Aplicación]],14,2)</f>
        <v>22</v>
      </c>
      <c r="X253" s="44" t="str">
        <f>MID(Tabla1[[#This Row],[Aplicación]],14,6)</f>
        <v>22609</v>
      </c>
    </row>
    <row r="254" spans="1:24" x14ac:dyDescent="0.25">
      <c r="A254" s="33">
        <v>220200008872</v>
      </c>
      <c r="B254" s="34" t="s">
        <v>9</v>
      </c>
      <c r="C254" s="35">
        <v>43910</v>
      </c>
      <c r="D254" s="33">
        <v>22020002698</v>
      </c>
      <c r="E254" s="34" t="s">
        <v>1661</v>
      </c>
      <c r="F254" s="36">
        <v>968</v>
      </c>
      <c r="G254" s="34" t="s">
        <v>1707</v>
      </c>
      <c r="H254" s="34" t="s">
        <v>2597</v>
      </c>
      <c r="I254" s="33" t="s">
        <v>209</v>
      </c>
      <c r="J254" s="34" t="s">
        <v>1271</v>
      </c>
      <c r="K254" s="34" t="s">
        <v>211</v>
      </c>
      <c r="L254" s="34" t="s">
        <v>12</v>
      </c>
      <c r="M254" s="34" t="s">
        <v>10</v>
      </c>
      <c r="N254" s="34" t="s">
        <v>11</v>
      </c>
      <c r="O254" s="37" t="s">
        <v>3146</v>
      </c>
      <c r="P254" s="37" t="s">
        <v>674</v>
      </c>
      <c r="Q254" s="44" t="str">
        <f>MID(Tabla1[[#This Row],[Aplicación]],14,1)</f>
        <v>2</v>
      </c>
      <c r="R254" s="44" t="s">
        <v>662</v>
      </c>
      <c r="S254" s="44" t="str">
        <f>MID(Tabla1[[#This Row],[Aplicación]],6,2)</f>
        <v>03</v>
      </c>
      <c r="T254" s="44" t="str">
        <f>VLOOKUP(Tabla1[[#This Row],[AREA]],Hoja1!A:B,2,FALSE)</f>
        <v>03. Participación ciudadana y deportes</v>
      </c>
      <c r="U254" s="44" t="str">
        <f>MID(Tabla1[[#This Row],[Aplicación]],9,4)</f>
        <v>9241</v>
      </c>
      <c r="V254" s="44" t="str">
        <f>VLOOKUP(Tabla1[[#This Row],[PROGRAMA]],Hoja1!A:B,2,FALSE)</f>
        <v>9241. Participación ciudadana</v>
      </c>
      <c r="W254" s="44" t="str">
        <f>MID(Tabla1[[#This Row],[Aplicación]],14,2)</f>
        <v>22</v>
      </c>
      <c r="X254" s="44" t="str">
        <f>MID(Tabla1[[#This Row],[Aplicación]],14,6)</f>
        <v>22609</v>
      </c>
    </row>
    <row r="255" spans="1:24" x14ac:dyDescent="0.25">
      <c r="A255" s="33">
        <v>220200006391</v>
      </c>
      <c r="B255" s="34" t="s">
        <v>316</v>
      </c>
      <c r="C255" s="35">
        <v>43903</v>
      </c>
      <c r="D255" s="33">
        <v>22020001354</v>
      </c>
      <c r="E255" s="34" t="s">
        <v>1393</v>
      </c>
      <c r="F255" s="36">
        <v>81.89</v>
      </c>
      <c r="G255" s="34" t="s">
        <v>182</v>
      </c>
      <c r="H255" s="34" t="s">
        <v>2659</v>
      </c>
      <c r="I255" s="33" t="s">
        <v>317</v>
      </c>
      <c r="J255" s="34" t="s">
        <v>211</v>
      </c>
      <c r="K255" s="34" t="s">
        <v>211</v>
      </c>
      <c r="L255" s="34" t="s">
        <v>15</v>
      </c>
      <c r="M255" s="34" t="s">
        <v>13</v>
      </c>
      <c r="N255" s="34" t="s">
        <v>16</v>
      </c>
      <c r="O255" s="37" t="s">
        <v>3145</v>
      </c>
      <c r="P255" s="37" t="s">
        <v>674</v>
      </c>
      <c r="Q255" s="44" t="str">
        <f>MID(Tabla1[[#This Row],[Aplicación]],14,1)</f>
        <v>2</v>
      </c>
      <c r="R255" s="44" t="s">
        <v>662</v>
      </c>
      <c r="S255" s="44" t="str">
        <f>MID(Tabla1[[#This Row],[Aplicación]],6,2)</f>
        <v>03</v>
      </c>
      <c r="T255" s="44" t="str">
        <f>VLOOKUP(Tabla1[[#This Row],[AREA]],Hoja1!A:B,2,FALSE)</f>
        <v>03. Participación ciudadana y deportes</v>
      </c>
      <c r="U255" s="44" t="str">
        <f>MID(Tabla1[[#This Row],[Aplicación]],9,4)</f>
        <v>9241</v>
      </c>
      <c r="V255" s="44" t="str">
        <f>VLOOKUP(Tabla1[[#This Row],[PROGRAMA]],Hoja1!A:B,2,FALSE)</f>
        <v>9241. Participación ciudadana</v>
      </c>
      <c r="W255" s="44" t="str">
        <f>MID(Tabla1[[#This Row],[Aplicación]],14,2)</f>
        <v>21</v>
      </c>
      <c r="X255" s="44" t="str">
        <f>MID(Tabla1[[#This Row],[Aplicación]],14,6)</f>
        <v>213</v>
      </c>
    </row>
    <row r="256" spans="1:24" x14ac:dyDescent="0.25">
      <c r="A256" s="33">
        <v>220190031000</v>
      </c>
      <c r="B256" s="34" t="s">
        <v>9</v>
      </c>
      <c r="C256" s="35">
        <v>43908</v>
      </c>
      <c r="D256" s="33">
        <v>22019003549</v>
      </c>
      <c r="E256" s="34" t="s">
        <v>1080</v>
      </c>
      <c r="F256" s="36">
        <v>104.72</v>
      </c>
      <c r="G256" s="34" t="s">
        <v>204</v>
      </c>
      <c r="H256" s="34" t="s">
        <v>837</v>
      </c>
      <c r="I256" s="33" t="s">
        <v>209</v>
      </c>
      <c r="J256" s="34" t="s">
        <v>210</v>
      </c>
      <c r="K256" s="34" t="s">
        <v>210</v>
      </c>
      <c r="L256" s="34" t="s">
        <v>12</v>
      </c>
      <c r="M256" s="34" t="s">
        <v>13</v>
      </c>
      <c r="N256" s="34" t="s">
        <v>14</v>
      </c>
      <c r="O256" s="37" t="s">
        <v>3127</v>
      </c>
      <c r="P256" s="37" t="s">
        <v>674</v>
      </c>
      <c r="Q256" s="44" t="str">
        <f>MID(Tabla1[[#This Row],[Aplicación]],14,1)</f>
        <v>6</v>
      </c>
      <c r="R256" s="44" t="s">
        <v>663</v>
      </c>
      <c r="S256" s="44" t="str">
        <f>MID(Tabla1[[#This Row],[Aplicación]],6,2)</f>
        <v>03</v>
      </c>
      <c r="T256" s="44" t="str">
        <f>VLOOKUP(Tabla1[[#This Row],[AREA]],Hoja1!A:B,2,FALSE)</f>
        <v>03. Participación ciudadana y deportes</v>
      </c>
      <c r="U256" s="44" t="str">
        <f>MID(Tabla1[[#This Row],[Aplicación]],9,4)</f>
        <v>9241</v>
      </c>
      <c r="V256" s="44" t="str">
        <f>VLOOKUP(Tabla1[[#This Row],[PROGRAMA]],Hoja1!A:B,2,FALSE)</f>
        <v>9241. Participación ciudadana</v>
      </c>
      <c r="W256" s="44" t="str">
        <f>MID(Tabla1[[#This Row],[Aplicación]],14,2)</f>
        <v>63</v>
      </c>
      <c r="X256" s="44" t="str">
        <f>MID(Tabla1[[#This Row],[Aplicación]],14,6)</f>
        <v>632</v>
      </c>
    </row>
    <row r="257" spans="1:24" x14ac:dyDescent="0.25">
      <c r="A257" s="33">
        <v>220200006395</v>
      </c>
      <c r="B257" s="34" t="s">
        <v>316</v>
      </c>
      <c r="C257" s="35">
        <v>43903</v>
      </c>
      <c r="D257" s="33">
        <v>22020001354</v>
      </c>
      <c r="E257" s="34" t="s">
        <v>1393</v>
      </c>
      <c r="F257" s="36">
        <v>40.9</v>
      </c>
      <c r="G257" s="34" t="s">
        <v>182</v>
      </c>
      <c r="H257" s="34" t="s">
        <v>2710</v>
      </c>
      <c r="I257" s="33" t="s">
        <v>317</v>
      </c>
      <c r="J257" s="34" t="s">
        <v>211</v>
      </c>
      <c r="K257" s="34" t="s">
        <v>211</v>
      </c>
      <c r="L257" s="34" t="s">
        <v>15</v>
      </c>
      <c r="M257" s="34" t="s">
        <v>13</v>
      </c>
      <c r="N257" s="34" t="s">
        <v>16</v>
      </c>
      <c r="O257" s="37" t="s">
        <v>3145</v>
      </c>
      <c r="P257" s="37" t="s">
        <v>674</v>
      </c>
      <c r="Q257" s="44" t="str">
        <f>MID(Tabla1[[#This Row],[Aplicación]],14,1)</f>
        <v>2</v>
      </c>
      <c r="R257" s="44" t="s">
        <v>662</v>
      </c>
      <c r="S257" s="44" t="str">
        <f>MID(Tabla1[[#This Row],[Aplicación]],6,2)</f>
        <v>03</v>
      </c>
      <c r="T257" s="44" t="str">
        <f>VLOOKUP(Tabla1[[#This Row],[AREA]],Hoja1!A:B,2,FALSE)</f>
        <v>03. Participación ciudadana y deportes</v>
      </c>
      <c r="U257" s="44" t="str">
        <f>MID(Tabla1[[#This Row],[Aplicación]],9,4)</f>
        <v>9241</v>
      </c>
      <c r="V257" s="44" t="str">
        <f>VLOOKUP(Tabla1[[#This Row],[PROGRAMA]],Hoja1!A:B,2,FALSE)</f>
        <v>9241. Participación ciudadana</v>
      </c>
      <c r="W257" s="44" t="str">
        <f>MID(Tabla1[[#This Row],[Aplicación]],14,2)</f>
        <v>21</v>
      </c>
      <c r="X257" s="44" t="str">
        <f>MID(Tabla1[[#This Row],[Aplicación]],14,6)</f>
        <v>213</v>
      </c>
    </row>
    <row r="258" spans="1:24" x14ac:dyDescent="0.25">
      <c r="A258" s="33">
        <v>220200010053</v>
      </c>
      <c r="B258" s="34" t="s">
        <v>316</v>
      </c>
      <c r="C258" s="35">
        <v>43920</v>
      </c>
      <c r="D258" s="33">
        <v>22020001354</v>
      </c>
      <c r="E258" s="34" t="s">
        <v>1393</v>
      </c>
      <c r="F258" s="36">
        <v>462.23</v>
      </c>
      <c r="G258" s="34" t="s">
        <v>342</v>
      </c>
      <c r="H258" s="34" t="s">
        <v>2757</v>
      </c>
      <c r="I258" s="33" t="s">
        <v>317</v>
      </c>
      <c r="J258" s="34" t="s">
        <v>211</v>
      </c>
      <c r="K258" s="34" t="s">
        <v>211</v>
      </c>
      <c r="L258" s="34" t="s">
        <v>15</v>
      </c>
      <c r="M258" s="34" t="s">
        <v>13</v>
      </c>
      <c r="N258" s="34" t="s">
        <v>16</v>
      </c>
      <c r="O258" s="37" t="s">
        <v>3145</v>
      </c>
      <c r="P258" s="37" t="s">
        <v>674</v>
      </c>
      <c r="Q258" s="44" t="str">
        <f>MID(Tabla1[[#This Row],[Aplicación]],14,1)</f>
        <v>2</v>
      </c>
      <c r="R258" s="44" t="s">
        <v>662</v>
      </c>
      <c r="S258" s="44" t="str">
        <f>MID(Tabla1[[#This Row],[Aplicación]],6,2)</f>
        <v>03</v>
      </c>
      <c r="T258" s="44" t="str">
        <f>VLOOKUP(Tabla1[[#This Row],[AREA]],Hoja1!A:B,2,FALSE)</f>
        <v>03. Participación ciudadana y deportes</v>
      </c>
      <c r="U258" s="44" t="str">
        <f>MID(Tabla1[[#This Row],[Aplicación]],9,4)</f>
        <v>9241</v>
      </c>
      <c r="V258" s="44" t="str">
        <f>VLOOKUP(Tabla1[[#This Row],[PROGRAMA]],Hoja1!A:B,2,FALSE)</f>
        <v>9241. Participación ciudadana</v>
      </c>
      <c r="W258" s="44" t="str">
        <f>MID(Tabla1[[#This Row],[Aplicación]],14,2)</f>
        <v>21</v>
      </c>
      <c r="X258" s="44" t="str">
        <f>MID(Tabla1[[#This Row],[Aplicación]],14,6)</f>
        <v>213</v>
      </c>
    </row>
    <row r="259" spans="1:24" x14ac:dyDescent="0.25">
      <c r="A259" s="33">
        <v>220200009074</v>
      </c>
      <c r="B259" s="34" t="s">
        <v>9</v>
      </c>
      <c r="C259" s="35">
        <v>43914</v>
      </c>
      <c r="D259" s="33">
        <v>22020002867</v>
      </c>
      <c r="E259" s="34" t="s">
        <v>2154</v>
      </c>
      <c r="F259" s="36">
        <v>822.24</v>
      </c>
      <c r="G259" s="34" t="s">
        <v>160</v>
      </c>
      <c r="H259" s="34" t="s">
        <v>2764</v>
      </c>
      <c r="I259" s="33" t="s">
        <v>209</v>
      </c>
      <c r="J259" s="34" t="s">
        <v>211</v>
      </c>
      <c r="K259" s="34" t="s">
        <v>211</v>
      </c>
      <c r="L259" s="34" t="s">
        <v>15</v>
      </c>
      <c r="M259" s="34" t="s">
        <v>10</v>
      </c>
      <c r="N259" s="34" t="s">
        <v>11</v>
      </c>
      <c r="O259" s="37" t="s">
        <v>3146</v>
      </c>
      <c r="P259" s="37" t="s">
        <v>674</v>
      </c>
      <c r="Q259" s="44" t="str">
        <f>MID(Tabla1[[#This Row],[Aplicación]],14,1)</f>
        <v>2</v>
      </c>
      <c r="R259" s="44" t="s">
        <v>662</v>
      </c>
      <c r="S259" s="44" t="str">
        <f>MID(Tabla1[[#This Row],[Aplicación]],6,2)</f>
        <v>03</v>
      </c>
      <c r="T259" s="44" t="str">
        <f>VLOOKUP(Tabla1[[#This Row],[AREA]],Hoja1!A:B,2,FALSE)</f>
        <v>03. Participación ciudadana y deportes</v>
      </c>
      <c r="U259" s="44" t="str">
        <f>MID(Tabla1[[#This Row],[Aplicación]],9,4)</f>
        <v>9241</v>
      </c>
      <c r="V259" s="44" t="str">
        <f>VLOOKUP(Tabla1[[#This Row],[PROGRAMA]],Hoja1!A:B,2,FALSE)</f>
        <v>9241. Participación ciudadana</v>
      </c>
      <c r="W259" s="44" t="str">
        <f>MID(Tabla1[[#This Row],[Aplicación]],14,2)</f>
        <v>22</v>
      </c>
      <c r="X259" s="44" t="str">
        <f>MID(Tabla1[[#This Row],[Aplicación]],14,6)</f>
        <v>22602</v>
      </c>
    </row>
    <row r="260" spans="1:24" x14ac:dyDescent="0.25">
      <c r="A260" s="33">
        <v>220200009075</v>
      </c>
      <c r="B260" s="34" t="s">
        <v>9</v>
      </c>
      <c r="C260" s="35">
        <v>43914</v>
      </c>
      <c r="D260" s="33">
        <v>22020002868</v>
      </c>
      <c r="E260" s="34" t="s">
        <v>1393</v>
      </c>
      <c r="F260" s="36">
        <v>67.64</v>
      </c>
      <c r="G260" s="34" t="s">
        <v>118</v>
      </c>
      <c r="H260" s="34" t="s">
        <v>2766</v>
      </c>
      <c r="I260" s="33" t="s">
        <v>209</v>
      </c>
      <c r="J260" s="34" t="s">
        <v>211</v>
      </c>
      <c r="K260" s="34" t="s">
        <v>211</v>
      </c>
      <c r="L260" s="34" t="s">
        <v>15</v>
      </c>
      <c r="M260" s="34" t="s">
        <v>10</v>
      </c>
      <c r="N260" s="34" t="s">
        <v>11</v>
      </c>
      <c r="O260" s="37" t="s">
        <v>3146</v>
      </c>
      <c r="P260" s="37" t="s">
        <v>674</v>
      </c>
      <c r="Q260" s="44" t="str">
        <f>MID(Tabla1[[#This Row],[Aplicación]],14,1)</f>
        <v>2</v>
      </c>
      <c r="R260" s="44" t="s">
        <v>662</v>
      </c>
      <c r="S260" s="44" t="str">
        <f>MID(Tabla1[[#This Row],[Aplicación]],6,2)</f>
        <v>03</v>
      </c>
      <c r="T260" s="44" t="str">
        <f>VLOOKUP(Tabla1[[#This Row],[AREA]],Hoja1!A:B,2,FALSE)</f>
        <v>03. Participación ciudadana y deportes</v>
      </c>
      <c r="U260" s="44" t="str">
        <f>MID(Tabla1[[#This Row],[Aplicación]],9,4)</f>
        <v>9241</v>
      </c>
      <c r="V260" s="44" t="str">
        <f>VLOOKUP(Tabla1[[#This Row],[PROGRAMA]],Hoja1!A:B,2,FALSE)</f>
        <v>9241. Participación ciudadana</v>
      </c>
      <c r="W260" s="44" t="str">
        <f>MID(Tabla1[[#This Row],[Aplicación]],14,2)</f>
        <v>21</v>
      </c>
      <c r="X260" s="44" t="str">
        <f>MID(Tabla1[[#This Row],[Aplicación]],14,6)</f>
        <v>213</v>
      </c>
    </row>
    <row r="261" spans="1:24" x14ac:dyDescent="0.25">
      <c r="A261" s="33">
        <v>220200006399</v>
      </c>
      <c r="B261" s="34" t="s">
        <v>316</v>
      </c>
      <c r="C261" s="35">
        <v>43903</v>
      </c>
      <c r="D261" s="33">
        <v>22020001354</v>
      </c>
      <c r="E261" s="34" t="s">
        <v>1393</v>
      </c>
      <c r="F261" s="36">
        <v>294.62</v>
      </c>
      <c r="G261" s="34" t="s">
        <v>342</v>
      </c>
      <c r="H261" s="34" t="s">
        <v>2775</v>
      </c>
      <c r="I261" s="33" t="s">
        <v>317</v>
      </c>
      <c r="J261" s="34" t="s">
        <v>211</v>
      </c>
      <c r="K261" s="34" t="s">
        <v>211</v>
      </c>
      <c r="L261" s="34" t="s">
        <v>15</v>
      </c>
      <c r="M261" s="34" t="s">
        <v>13</v>
      </c>
      <c r="N261" s="34" t="s">
        <v>16</v>
      </c>
      <c r="O261" s="37" t="s">
        <v>3145</v>
      </c>
      <c r="P261" s="37" t="s">
        <v>674</v>
      </c>
      <c r="Q261" s="44" t="str">
        <f>MID(Tabla1[[#This Row],[Aplicación]],14,1)</f>
        <v>2</v>
      </c>
      <c r="R261" s="44" t="s">
        <v>662</v>
      </c>
      <c r="S261" s="44" t="str">
        <f>MID(Tabla1[[#This Row],[Aplicación]],6,2)</f>
        <v>03</v>
      </c>
      <c r="T261" s="44" t="str">
        <f>VLOOKUP(Tabla1[[#This Row],[AREA]],Hoja1!A:B,2,FALSE)</f>
        <v>03. Participación ciudadana y deportes</v>
      </c>
      <c r="U261" s="44" t="str">
        <f>MID(Tabla1[[#This Row],[Aplicación]],9,4)</f>
        <v>9241</v>
      </c>
      <c r="V261" s="44" t="str">
        <f>VLOOKUP(Tabla1[[#This Row],[PROGRAMA]],Hoja1!A:B,2,FALSE)</f>
        <v>9241. Participación ciudadana</v>
      </c>
      <c r="W261" s="44" t="str">
        <f>MID(Tabla1[[#This Row],[Aplicación]],14,2)</f>
        <v>21</v>
      </c>
      <c r="X261" s="44" t="str">
        <f>MID(Tabla1[[#This Row],[Aplicación]],14,6)</f>
        <v>213</v>
      </c>
    </row>
    <row r="262" spans="1:24" x14ac:dyDescent="0.25">
      <c r="A262" s="33">
        <v>220200009076</v>
      </c>
      <c r="B262" s="34" t="s">
        <v>9</v>
      </c>
      <c r="C262" s="35">
        <v>43914</v>
      </c>
      <c r="D262" s="33">
        <v>22020002869</v>
      </c>
      <c r="E262" s="34" t="s">
        <v>1393</v>
      </c>
      <c r="F262" s="36">
        <v>93.92</v>
      </c>
      <c r="G262" s="34" t="s">
        <v>318</v>
      </c>
      <c r="H262" s="34" t="s">
        <v>2783</v>
      </c>
      <c r="I262" s="33" t="s">
        <v>209</v>
      </c>
      <c r="J262" s="34" t="s">
        <v>1357</v>
      </c>
      <c r="K262" s="34" t="s">
        <v>211</v>
      </c>
      <c r="L262" s="34" t="s">
        <v>15</v>
      </c>
      <c r="M262" s="34" t="s">
        <v>10</v>
      </c>
      <c r="N262" s="34" t="s">
        <v>11</v>
      </c>
      <c r="O262" s="37" t="s">
        <v>3146</v>
      </c>
      <c r="P262" s="37" t="s">
        <v>674</v>
      </c>
      <c r="Q262" s="44" t="str">
        <f>MID(Tabla1[[#This Row],[Aplicación]],14,1)</f>
        <v>2</v>
      </c>
      <c r="R262" s="44" t="s">
        <v>662</v>
      </c>
      <c r="S262" s="44" t="str">
        <f>MID(Tabla1[[#This Row],[Aplicación]],6,2)</f>
        <v>03</v>
      </c>
      <c r="T262" s="44" t="str">
        <f>VLOOKUP(Tabla1[[#This Row],[AREA]],Hoja1!A:B,2,FALSE)</f>
        <v>03. Participación ciudadana y deportes</v>
      </c>
      <c r="U262" s="44" t="str">
        <f>MID(Tabla1[[#This Row],[Aplicación]],9,4)</f>
        <v>9241</v>
      </c>
      <c r="V262" s="44" t="str">
        <f>VLOOKUP(Tabla1[[#This Row],[PROGRAMA]],Hoja1!A:B,2,FALSE)</f>
        <v>9241. Participación ciudadana</v>
      </c>
      <c r="W262" s="44" t="str">
        <f>MID(Tabla1[[#This Row],[Aplicación]],14,2)</f>
        <v>21</v>
      </c>
      <c r="X262" s="44" t="str">
        <f>MID(Tabla1[[#This Row],[Aplicación]],14,6)</f>
        <v>213</v>
      </c>
    </row>
    <row r="263" spans="1:24" x14ac:dyDescent="0.25">
      <c r="A263" s="33">
        <v>220200009077</v>
      </c>
      <c r="B263" s="34" t="s">
        <v>9</v>
      </c>
      <c r="C263" s="35">
        <v>43914</v>
      </c>
      <c r="D263" s="33">
        <v>22020002871</v>
      </c>
      <c r="E263" s="34" t="s">
        <v>1393</v>
      </c>
      <c r="F263" s="36">
        <v>5099.4399999999996</v>
      </c>
      <c r="G263" s="34" t="s">
        <v>256</v>
      </c>
      <c r="H263" s="34" t="s">
        <v>2785</v>
      </c>
      <c r="I263" s="33" t="s">
        <v>209</v>
      </c>
      <c r="J263" s="34" t="s">
        <v>211</v>
      </c>
      <c r="K263" s="34" t="s">
        <v>210</v>
      </c>
      <c r="L263" s="34" t="s">
        <v>12</v>
      </c>
      <c r="M263" s="34" t="s">
        <v>10</v>
      </c>
      <c r="N263" s="34" t="s">
        <v>11</v>
      </c>
      <c r="O263" s="37" t="s">
        <v>3146</v>
      </c>
      <c r="P263" s="37" t="s">
        <v>674</v>
      </c>
      <c r="Q263" s="44" t="str">
        <f>MID(Tabla1[[#This Row],[Aplicación]],14,1)</f>
        <v>2</v>
      </c>
      <c r="R263" s="44" t="s">
        <v>662</v>
      </c>
      <c r="S263" s="44" t="str">
        <f>MID(Tabla1[[#This Row],[Aplicación]],6,2)</f>
        <v>03</v>
      </c>
      <c r="T263" s="44" t="str">
        <f>VLOOKUP(Tabla1[[#This Row],[AREA]],Hoja1!A:B,2,FALSE)</f>
        <v>03. Participación ciudadana y deportes</v>
      </c>
      <c r="U263" s="44" t="str">
        <f>MID(Tabla1[[#This Row],[Aplicación]],9,4)</f>
        <v>9241</v>
      </c>
      <c r="V263" s="44" t="str">
        <f>VLOOKUP(Tabla1[[#This Row],[PROGRAMA]],Hoja1!A:B,2,FALSE)</f>
        <v>9241. Participación ciudadana</v>
      </c>
      <c r="W263" s="44" t="str">
        <f>MID(Tabla1[[#This Row],[Aplicación]],14,2)</f>
        <v>21</v>
      </c>
      <c r="X263" s="44" t="str">
        <f>MID(Tabla1[[#This Row],[Aplicación]],14,6)</f>
        <v>213</v>
      </c>
    </row>
    <row r="264" spans="1:24" x14ac:dyDescent="0.25">
      <c r="A264" s="33">
        <v>220200009078</v>
      </c>
      <c r="B264" s="34" t="s">
        <v>9</v>
      </c>
      <c r="C264" s="35">
        <v>43914</v>
      </c>
      <c r="D264" s="33">
        <v>22020002873</v>
      </c>
      <c r="E264" s="34" t="s">
        <v>1723</v>
      </c>
      <c r="F264" s="36">
        <v>105.9</v>
      </c>
      <c r="G264" s="34" t="s">
        <v>162</v>
      </c>
      <c r="H264" s="34" t="s">
        <v>2786</v>
      </c>
      <c r="I264" s="33" t="s">
        <v>209</v>
      </c>
      <c r="J264" s="34" t="s">
        <v>211</v>
      </c>
      <c r="K264" s="34" t="s">
        <v>211</v>
      </c>
      <c r="L264" s="34" t="s">
        <v>15</v>
      </c>
      <c r="M264" s="34" t="s">
        <v>10</v>
      </c>
      <c r="N264" s="34" t="s">
        <v>11</v>
      </c>
      <c r="O264" s="37" t="s">
        <v>3146</v>
      </c>
      <c r="P264" s="37" t="s">
        <v>674</v>
      </c>
      <c r="Q264" s="44" t="str">
        <f>MID(Tabla1[[#This Row],[Aplicación]],14,1)</f>
        <v>2</v>
      </c>
      <c r="R264" s="44" t="s">
        <v>662</v>
      </c>
      <c r="S264" s="44" t="str">
        <f>MID(Tabla1[[#This Row],[Aplicación]],6,2)</f>
        <v>03</v>
      </c>
      <c r="T264" s="44" t="str">
        <f>VLOOKUP(Tabla1[[#This Row],[AREA]],Hoja1!A:B,2,FALSE)</f>
        <v>03. Participación ciudadana y deportes</v>
      </c>
      <c r="U264" s="44" t="str">
        <f>MID(Tabla1[[#This Row],[Aplicación]],9,4)</f>
        <v>9241</v>
      </c>
      <c r="V264" s="44" t="str">
        <f>VLOOKUP(Tabla1[[#This Row],[PROGRAMA]],Hoja1!A:B,2,FALSE)</f>
        <v>9241. Participación ciudadana</v>
      </c>
      <c r="W264" s="44" t="str">
        <f>MID(Tabla1[[#This Row],[Aplicación]],14,2)</f>
        <v>21</v>
      </c>
      <c r="X264" s="44" t="str">
        <f>MID(Tabla1[[#This Row],[Aplicación]],14,6)</f>
        <v>212</v>
      </c>
    </row>
    <row r="265" spans="1:24" x14ac:dyDescent="0.25">
      <c r="A265" s="33">
        <v>220200009079</v>
      </c>
      <c r="B265" s="34" t="s">
        <v>9</v>
      </c>
      <c r="C265" s="35">
        <v>43914</v>
      </c>
      <c r="D265" s="33">
        <v>22020002876</v>
      </c>
      <c r="E265" s="34" t="s">
        <v>1661</v>
      </c>
      <c r="F265" s="36">
        <v>484</v>
      </c>
      <c r="G265" s="34" t="s">
        <v>2791</v>
      </c>
      <c r="H265" s="34" t="s">
        <v>2792</v>
      </c>
      <c r="I265" s="33" t="s">
        <v>209</v>
      </c>
      <c r="J265" s="34" t="s">
        <v>286</v>
      </c>
      <c r="K265" s="34" t="s">
        <v>286</v>
      </c>
      <c r="L265" s="34" t="s">
        <v>12</v>
      </c>
      <c r="M265" s="34" t="s">
        <v>10</v>
      </c>
      <c r="N265" s="34" t="s">
        <v>11</v>
      </c>
      <c r="O265" s="37" t="s">
        <v>3146</v>
      </c>
      <c r="P265" s="37" t="s">
        <v>674</v>
      </c>
      <c r="Q265" s="44" t="str">
        <f>MID(Tabla1[[#This Row],[Aplicación]],14,1)</f>
        <v>2</v>
      </c>
      <c r="R265" s="44" t="s">
        <v>662</v>
      </c>
      <c r="S265" s="44" t="str">
        <f>MID(Tabla1[[#This Row],[Aplicación]],6,2)</f>
        <v>03</v>
      </c>
      <c r="T265" s="44" t="str">
        <f>VLOOKUP(Tabla1[[#This Row],[AREA]],Hoja1!A:B,2,FALSE)</f>
        <v>03. Participación ciudadana y deportes</v>
      </c>
      <c r="U265" s="44" t="str">
        <f>MID(Tabla1[[#This Row],[Aplicación]],9,4)</f>
        <v>9241</v>
      </c>
      <c r="V265" s="44" t="str">
        <f>VLOOKUP(Tabla1[[#This Row],[PROGRAMA]],Hoja1!A:B,2,FALSE)</f>
        <v>9241. Participación ciudadana</v>
      </c>
      <c r="W265" s="44" t="str">
        <f>MID(Tabla1[[#This Row],[Aplicación]],14,2)</f>
        <v>22</v>
      </c>
      <c r="X265" s="44" t="str">
        <f>MID(Tabla1[[#This Row],[Aplicación]],14,6)</f>
        <v>22609</v>
      </c>
    </row>
    <row r="266" spans="1:24" x14ac:dyDescent="0.25">
      <c r="A266" s="33">
        <v>220200009080</v>
      </c>
      <c r="B266" s="34" t="s">
        <v>9</v>
      </c>
      <c r="C266" s="35">
        <v>43914</v>
      </c>
      <c r="D266" s="33">
        <v>22020002878</v>
      </c>
      <c r="E266" s="34" t="s">
        <v>2793</v>
      </c>
      <c r="F266" s="36">
        <v>388.79</v>
      </c>
      <c r="G266" s="34" t="s">
        <v>476</v>
      </c>
      <c r="H266" s="34" t="s">
        <v>2794</v>
      </c>
      <c r="I266" s="33" t="s">
        <v>209</v>
      </c>
      <c r="J266" s="34" t="s">
        <v>211</v>
      </c>
      <c r="K266" s="34" t="s">
        <v>211</v>
      </c>
      <c r="L266" s="34" t="s">
        <v>15</v>
      </c>
      <c r="M266" s="34" t="s">
        <v>10</v>
      </c>
      <c r="N266" s="34" t="s">
        <v>11</v>
      </c>
      <c r="O266" s="37" t="s">
        <v>3146</v>
      </c>
      <c r="P266" s="37" t="s">
        <v>674</v>
      </c>
      <c r="Q266" s="44" t="str">
        <f>MID(Tabla1[[#This Row],[Aplicación]],14,1)</f>
        <v>2</v>
      </c>
      <c r="R266" s="44" t="s">
        <v>662</v>
      </c>
      <c r="S266" s="44" t="str">
        <f>MID(Tabla1[[#This Row],[Aplicación]],6,2)</f>
        <v>03</v>
      </c>
      <c r="T266" s="44" t="str">
        <f>VLOOKUP(Tabla1[[#This Row],[AREA]],Hoja1!A:B,2,FALSE)</f>
        <v>03. Participación ciudadana y deportes</v>
      </c>
      <c r="U266" s="44" t="str">
        <f>MID(Tabla1[[#This Row],[Aplicación]],9,4)</f>
        <v>9241</v>
      </c>
      <c r="V266" s="44" t="str">
        <f>VLOOKUP(Tabla1[[#This Row],[PROGRAMA]],Hoja1!A:B,2,FALSE)</f>
        <v>9241. Participación ciudadana</v>
      </c>
      <c r="W266" s="44" t="str">
        <f>MID(Tabla1[[#This Row],[Aplicación]],14,2)</f>
        <v>22</v>
      </c>
      <c r="X266" s="44" t="str">
        <f>MID(Tabla1[[#This Row],[Aplicación]],14,6)</f>
        <v>22199</v>
      </c>
    </row>
    <row r="267" spans="1:24" x14ac:dyDescent="0.25">
      <c r="A267" s="33">
        <v>220200009081</v>
      </c>
      <c r="B267" s="34" t="s">
        <v>9</v>
      </c>
      <c r="C267" s="35">
        <v>43914</v>
      </c>
      <c r="D267" s="33">
        <v>22020002879</v>
      </c>
      <c r="E267" s="34" t="s">
        <v>1723</v>
      </c>
      <c r="F267" s="36">
        <v>1682.51</v>
      </c>
      <c r="G267" s="34" t="s">
        <v>814</v>
      </c>
      <c r="H267" s="34" t="s">
        <v>2795</v>
      </c>
      <c r="I267" s="33" t="s">
        <v>209</v>
      </c>
      <c r="J267" s="34" t="s">
        <v>211</v>
      </c>
      <c r="K267" s="34" t="s">
        <v>211</v>
      </c>
      <c r="L267" s="34" t="s">
        <v>15</v>
      </c>
      <c r="M267" s="34" t="s">
        <v>10</v>
      </c>
      <c r="N267" s="34" t="s">
        <v>11</v>
      </c>
      <c r="O267" s="37" t="s">
        <v>3146</v>
      </c>
      <c r="P267" s="37" t="s">
        <v>674</v>
      </c>
      <c r="Q267" s="44" t="str">
        <f>MID(Tabla1[[#This Row],[Aplicación]],14,1)</f>
        <v>2</v>
      </c>
      <c r="R267" s="44" t="s">
        <v>662</v>
      </c>
      <c r="S267" s="44" t="str">
        <f>MID(Tabla1[[#This Row],[Aplicación]],6,2)</f>
        <v>03</v>
      </c>
      <c r="T267" s="44" t="str">
        <f>VLOOKUP(Tabla1[[#This Row],[AREA]],Hoja1!A:B,2,FALSE)</f>
        <v>03. Participación ciudadana y deportes</v>
      </c>
      <c r="U267" s="44" t="str">
        <f>MID(Tabla1[[#This Row],[Aplicación]],9,4)</f>
        <v>9241</v>
      </c>
      <c r="V267" s="44" t="str">
        <f>VLOOKUP(Tabla1[[#This Row],[PROGRAMA]],Hoja1!A:B,2,FALSE)</f>
        <v>9241. Participación ciudadana</v>
      </c>
      <c r="W267" s="44" t="str">
        <f>MID(Tabla1[[#This Row],[Aplicación]],14,2)</f>
        <v>21</v>
      </c>
      <c r="X267" s="44" t="str">
        <f>MID(Tabla1[[#This Row],[Aplicación]],14,6)</f>
        <v>212</v>
      </c>
    </row>
    <row r="268" spans="1:24" x14ac:dyDescent="0.25">
      <c r="A268" s="33">
        <v>220200009082</v>
      </c>
      <c r="B268" s="34" t="s">
        <v>9</v>
      </c>
      <c r="C268" s="35">
        <v>43914</v>
      </c>
      <c r="D268" s="33">
        <v>22020002880</v>
      </c>
      <c r="E268" s="34" t="s">
        <v>1723</v>
      </c>
      <c r="F268" s="36">
        <v>360.58</v>
      </c>
      <c r="G268" s="34" t="s">
        <v>183</v>
      </c>
      <c r="H268" s="34" t="s">
        <v>2796</v>
      </c>
      <c r="I268" s="33" t="s">
        <v>209</v>
      </c>
      <c r="J268" s="34" t="s">
        <v>211</v>
      </c>
      <c r="K268" s="34" t="s">
        <v>211</v>
      </c>
      <c r="L268" s="34" t="s">
        <v>15</v>
      </c>
      <c r="M268" s="34" t="s">
        <v>10</v>
      </c>
      <c r="N268" s="34" t="s">
        <v>11</v>
      </c>
      <c r="O268" s="37" t="s">
        <v>3146</v>
      </c>
      <c r="P268" s="37" t="s">
        <v>674</v>
      </c>
      <c r="Q268" s="44" t="str">
        <f>MID(Tabla1[[#This Row],[Aplicación]],14,1)</f>
        <v>2</v>
      </c>
      <c r="R268" s="44" t="s">
        <v>662</v>
      </c>
      <c r="S268" s="44" t="str">
        <f>MID(Tabla1[[#This Row],[Aplicación]],6,2)</f>
        <v>03</v>
      </c>
      <c r="T268" s="44" t="str">
        <f>VLOOKUP(Tabla1[[#This Row],[AREA]],Hoja1!A:B,2,FALSE)</f>
        <v>03. Participación ciudadana y deportes</v>
      </c>
      <c r="U268" s="44" t="str">
        <f>MID(Tabla1[[#This Row],[Aplicación]],9,4)</f>
        <v>9241</v>
      </c>
      <c r="V268" s="44" t="str">
        <f>VLOOKUP(Tabla1[[#This Row],[PROGRAMA]],Hoja1!A:B,2,FALSE)</f>
        <v>9241. Participación ciudadana</v>
      </c>
      <c r="W268" s="44" t="str">
        <f>MID(Tabla1[[#This Row],[Aplicación]],14,2)</f>
        <v>21</v>
      </c>
      <c r="X268" s="44" t="str">
        <f>MID(Tabla1[[#This Row],[Aplicación]],14,6)</f>
        <v>212</v>
      </c>
    </row>
    <row r="269" spans="1:24" x14ac:dyDescent="0.25">
      <c r="A269" s="33">
        <v>220200009083</v>
      </c>
      <c r="B269" s="34" t="s">
        <v>9</v>
      </c>
      <c r="C269" s="35">
        <v>43914</v>
      </c>
      <c r="D269" s="33">
        <v>22020002882</v>
      </c>
      <c r="E269" s="34" t="s">
        <v>2154</v>
      </c>
      <c r="F269" s="36">
        <v>1020.97</v>
      </c>
      <c r="G269" s="34" t="s">
        <v>464</v>
      </c>
      <c r="H269" s="34" t="s">
        <v>2797</v>
      </c>
      <c r="I269" s="33" t="s">
        <v>209</v>
      </c>
      <c r="J269" s="34" t="s">
        <v>211</v>
      </c>
      <c r="K269" s="34" t="s">
        <v>211</v>
      </c>
      <c r="L269" s="34" t="s">
        <v>12</v>
      </c>
      <c r="M269" s="34" t="s">
        <v>10</v>
      </c>
      <c r="N269" s="34" t="s">
        <v>11</v>
      </c>
      <c r="O269" s="37" t="s">
        <v>3146</v>
      </c>
      <c r="P269" s="37" t="s">
        <v>674</v>
      </c>
      <c r="Q269" s="44" t="str">
        <f>MID(Tabla1[[#This Row],[Aplicación]],14,1)</f>
        <v>2</v>
      </c>
      <c r="R269" s="44" t="s">
        <v>662</v>
      </c>
      <c r="S269" s="44" t="str">
        <f>MID(Tabla1[[#This Row],[Aplicación]],6,2)</f>
        <v>03</v>
      </c>
      <c r="T269" s="44" t="str">
        <f>VLOOKUP(Tabla1[[#This Row],[AREA]],Hoja1!A:B,2,FALSE)</f>
        <v>03. Participación ciudadana y deportes</v>
      </c>
      <c r="U269" s="44" t="str">
        <f>MID(Tabla1[[#This Row],[Aplicación]],9,4)</f>
        <v>9241</v>
      </c>
      <c r="V269" s="44" t="str">
        <f>VLOOKUP(Tabla1[[#This Row],[PROGRAMA]],Hoja1!A:B,2,FALSE)</f>
        <v>9241. Participación ciudadana</v>
      </c>
      <c r="W269" s="44" t="str">
        <f>MID(Tabla1[[#This Row],[Aplicación]],14,2)</f>
        <v>22</v>
      </c>
      <c r="X269" s="44" t="str">
        <f>MID(Tabla1[[#This Row],[Aplicación]],14,6)</f>
        <v>22602</v>
      </c>
    </row>
    <row r="270" spans="1:24" x14ac:dyDescent="0.25">
      <c r="A270" s="33">
        <v>220200009084</v>
      </c>
      <c r="B270" s="34" t="s">
        <v>9</v>
      </c>
      <c r="C270" s="35">
        <v>43914</v>
      </c>
      <c r="D270" s="33">
        <v>22020002883</v>
      </c>
      <c r="E270" s="34" t="s">
        <v>2392</v>
      </c>
      <c r="F270" s="36">
        <v>1936</v>
      </c>
      <c r="G270" s="34" t="s">
        <v>729</v>
      </c>
      <c r="H270" s="34" t="s">
        <v>2798</v>
      </c>
      <c r="I270" s="33" t="s">
        <v>209</v>
      </c>
      <c r="J270" s="34" t="s">
        <v>211</v>
      </c>
      <c r="K270" s="34" t="s">
        <v>211</v>
      </c>
      <c r="L270" s="34" t="s">
        <v>12</v>
      </c>
      <c r="M270" s="34" t="s">
        <v>10</v>
      </c>
      <c r="N270" s="34" t="s">
        <v>11</v>
      </c>
      <c r="O270" s="37" t="s">
        <v>3146</v>
      </c>
      <c r="P270" s="37" t="s">
        <v>674</v>
      </c>
      <c r="Q270" s="44" t="str">
        <f>MID(Tabla1[[#This Row],[Aplicación]],14,1)</f>
        <v>2</v>
      </c>
      <c r="R270" s="44" t="s">
        <v>662</v>
      </c>
      <c r="S270" s="44" t="str">
        <f>MID(Tabla1[[#This Row],[Aplicación]],6,2)</f>
        <v>03</v>
      </c>
      <c r="T270" s="44" t="str">
        <f>VLOOKUP(Tabla1[[#This Row],[AREA]],Hoja1!A:B,2,FALSE)</f>
        <v>03. Participación ciudadana y deportes</v>
      </c>
      <c r="U270" s="44" t="str">
        <f>MID(Tabla1[[#This Row],[Aplicación]],9,4)</f>
        <v>9241</v>
      </c>
      <c r="V270" s="44" t="str">
        <f>VLOOKUP(Tabla1[[#This Row],[PROGRAMA]],Hoja1!A:B,2,FALSE)</f>
        <v>9241. Participación ciudadana</v>
      </c>
      <c r="W270" s="44" t="str">
        <f>MID(Tabla1[[#This Row],[Aplicación]],14,2)</f>
        <v>22</v>
      </c>
      <c r="X270" s="44" t="str">
        <f>MID(Tabla1[[#This Row],[Aplicación]],14,6)</f>
        <v>22699</v>
      </c>
    </row>
    <row r="271" spans="1:24" x14ac:dyDescent="0.25">
      <c r="A271" s="33">
        <v>220200009085</v>
      </c>
      <c r="B271" s="34" t="s">
        <v>9</v>
      </c>
      <c r="C271" s="35">
        <v>43914</v>
      </c>
      <c r="D271" s="33">
        <v>22020002886</v>
      </c>
      <c r="E271" s="34" t="s">
        <v>2154</v>
      </c>
      <c r="F271" s="36">
        <v>196.99</v>
      </c>
      <c r="G271" s="34" t="s">
        <v>125</v>
      </c>
      <c r="H271" s="34" t="s">
        <v>2799</v>
      </c>
      <c r="I271" s="33" t="s">
        <v>209</v>
      </c>
      <c r="J271" s="34" t="s">
        <v>211</v>
      </c>
      <c r="K271" s="34" t="s">
        <v>211</v>
      </c>
      <c r="L271" s="34" t="s">
        <v>15</v>
      </c>
      <c r="M271" s="34" t="s">
        <v>10</v>
      </c>
      <c r="N271" s="34" t="s">
        <v>11</v>
      </c>
      <c r="O271" s="37" t="s">
        <v>3146</v>
      </c>
      <c r="P271" s="37" t="s">
        <v>674</v>
      </c>
      <c r="Q271" s="44" t="str">
        <f>MID(Tabla1[[#This Row],[Aplicación]],14,1)</f>
        <v>2</v>
      </c>
      <c r="R271" s="44" t="s">
        <v>662</v>
      </c>
      <c r="S271" s="44" t="str">
        <f>MID(Tabla1[[#This Row],[Aplicación]],6,2)</f>
        <v>03</v>
      </c>
      <c r="T271" s="44" t="str">
        <f>VLOOKUP(Tabla1[[#This Row],[AREA]],Hoja1!A:B,2,FALSE)</f>
        <v>03. Participación ciudadana y deportes</v>
      </c>
      <c r="U271" s="44" t="str">
        <f>MID(Tabla1[[#This Row],[Aplicación]],9,4)</f>
        <v>9241</v>
      </c>
      <c r="V271" s="44" t="str">
        <f>VLOOKUP(Tabla1[[#This Row],[PROGRAMA]],Hoja1!A:B,2,FALSE)</f>
        <v>9241. Participación ciudadana</v>
      </c>
      <c r="W271" s="44" t="str">
        <f>MID(Tabla1[[#This Row],[Aplicación]],14,2)</f>
        <v>22</v>
      </c>
      <c r="X271" s="44" t="str">
        <f>MID(Tabla1[[#This Row],[Aplicación]],14,6)</f>
        <v>22602</v>
      </c>
    </row>
    <row r="272" spans="1:24" x14ac:dyDescent="0.25">
      <c r="A272" s="33">
        <v>220200009086</v>
      </c>
      <c r="B272" s="34" t="s">
        <v>9</v>
      </c>
      <c r="C272" s="35">
        <v>43914</v>
      </c>
      <c r="D272" s="33">
        <v>22020002889</v>
      </c>
      <c r="E272" s="34" t="s">
        <v>1723</v>
      </c>
      <c r="F272" s="36">
        <v>844.58</v>
      </c>
      <c r="G272" s="34" t="s">
        <v>329</v>
      </c>
      <c r="H272" s="34" t="s">
        <v>2800</v>
      </c>
      <c r="I272" s="33" t="s">
        <v>209</v>
      </c>
      <c r="J272" s="34" t="s">
        <v>211</v>
      </c>
      <c r="K272" s="34" t="s">
        <v>211</v>
      </c>
      <c r="L272" s="34" t="s">
        <v>15</v>
      </c>
      <c r="M272" s="34" t="s">
        <v>10</v>
      </c>
      <c r="N272" s="34" t="s">
        <v>11</v>
      </c>
      <c r="O272" s="37" t="s">
        <v>3146</v>
      </c>
      <c r="P272" s="37" t="s">
        <v>674</v>
      </c>
      <c r="Q272" s="44" t="str">
        <f>MID(Tabla1[[#This Row],[Aplicación]],14,1)</f>
        <v>2</v>
      </c>
      <c r="R272" s="44" t="s">
        <v>662</v>
      </c>
      <c r="S272" s="44" t="str">
        <f>MID(Tabla1[[#This Row],[Aplicación]],6,2)</f>
        <v>03</v>
      </c>
      <c r="T272" s="44" t="str">
        <f>VLOOKUP(Tabla1[[#This Row],[AREA]],Hoja1!A:B,2,FALSE)</f>
        <v>03. Participación ciudadana y deportes</v>
      </c>
      <c r="U272" s="44" t="str">
        <f>MID(Tabla1[[#This Row],[Aplicación]],9,4)</f>
        <v>9241</v>
      </c>
      <c r="V272" s="44" t="str">
        <f>VLOOKUP(Tabla1[[#This Row],[PROGRAMA]],Hoja1!A:B,2,FALSE)</f>
        <v>9241. Participación ciudadana</v>
      </c>
      <c r="W272" s="44" t="str">
        <f>MID(Tabla1[[#This Row],[Aplicación]],14,2)</f>
        <v>21</v>
      </c>
      <c r="X272" s="44" t="str">
        <f>MID(Tabla1[[#This Row],[Aplicación]],14,6)</f>
        <v>212</v>
      </c>
    </row>
    <row r="273" spans="1:24" x14ac:dyDescent="0.25">
      <c r="A273" s="33">
        <v>220200009090</v>
      </c>
      <c r="B273" s="34" t="s">
        <v>9</v>
      </c>
      <c r="C273" s="35">
        <v>43914</v>
      </c>
      <c r="D273" s="33">
        <v>22020002864</v>
      </c>
      <c r="E273" s="34" t="s">
        <v>2392</v>
      </c>
      <c r="F273" s="36">
        <v>7199.5</v>
      </c>
      <c r="G273" s="34" t="s">
        <v>2807</v>
      </c>
      <c r="H273" s="34" t="s">
        <v>2808</v>
      </c>
      <c r="I273" s="33" t="s">
        <v>209</v>
      </c>
      <c r="J273" s="34" t="s">
        <v>1398</v>
      </c>
      <c r="K273" s="34" t="s">
        <v>211</v>
      </c>
      <c r="L273" s="34" t="s">
        <v>12</v>
      </c>
      <c r="M273" s="34" t="s">
        <v>10</v>
      </c>
      <c r="N273" s="34" t="s">
        <v>11</v>
      </c>
      <c r="O273" s="37" t="s">
        <v>3146</v>
      </c>
      <c r="P273" s="37" t="s">
        <v>674</v>
      </c>
      <c r="Q273" s="44" t="str">
        <f>MID(Tabla1[[#This Row],[Aplicación]],14,1)</f>
        <v>2</v>
      </c>
      <c r="R273" s="44" t="s">
        <v>662</v>
      </c>
      <c r="S273" s="44" t="str">
        <f>MID(Tabla1[[#This Row],[Aplicación]],6,2)</f>
        <v>03</v>
      </c>
      <c r="T273" s="44" t="str">
        <f>VLOOKUP(Tabla1[[#This Row],[AREA]],Hoja1!A:B,2,FALSE)</f>
        <v>03. Participación ciudadana y deportes</v>
      </c>
      <c r="U273" s="44" t="str">
        <f>MID(Tabla1[[#This Row],[Aplicación]],9,4)</f>
        <v>9241</v>
      </c>
      <c r="V273" s="44" t="str">
        <f>VLOOKUP(Tabla1[[#This Row],[PROGRAMA]],Hoja1!A:B,2,FALSE)</f>
        <v>9241. Participación ciudadana</v>
      </c>
      <c r="W273" s="44" t="str">
        <f>MID(Tabla1[[#This Row],[Aplicación]],14,2)</f>
        <v>22</v>
      </c>
      <c r="X273" s="44" t="str">
        <f>MID(Tabla1[[#This Row],[Aplicación]],14,6)</f>
        <v>22699</v>
      </c>
    </row>
    <row r="274" spans="1:24" x14ac:dyDescent="0.25">
      <c r="A274" s="33">
        <v>220200009094</v>
      </c>
      <c r="B274" s="34" t="s">
        <v>9</v>
      </c>
      <c r="C274" s="35">
        <v>43914</v>
      </c>
      <c r="D274" s="33">
        <v>22020002888</v>
      </c>
      <c r="E274" s="34" t="s">
        <v>2154</v>
      </c>
      <c r="F274" s="36">
        <v>447.7</v>
      </c>
      <c r="G274" s="34" t="s">
        <v>744</v>
      </c>
      <c r="H274" s="34" t="s">
        <v>2813</v>
      </c>
      <c r="I274" s="33" t="s">
        <v>209</v>
      </c>
      <c r="J274" s="34" t="s">
        <v>211</v>
      </c>
      <c r="K274" s="34" t="s">
        <v>211</v>
      </c>
      <c r="L274" s="34" t="s">
        <v>12</v>
      </c>
      <c r="M274" s="34" t="s">
        <v>10</v>
      </c>
      <c r="N274" s="34" t="s">
        <v>11</v>
      </c>
      <c r="O274" s="37" t="s">
        <v>3146</v>
      </c>
      <c r="P274" s="37" t="s">
        <v>674</v>
      </c>
      <c r="Q274" s="44" t="str">
        <f>MID(Tabla1[[#This Row],[Aplicación]],14,1)</f>
        <v>2</v>
      </c>
      <c r="R274" s="44" t="s">
        <v>662</v>
      </c>
      <c r="S274" s="44" t="str">
        <f>MID(Tabla1[[#This Row],[Aplicación]],6,2)</f>
        <v>03</v>
      </c>
      <c r="T274" s="44" t="str">
        <f>VLOOKUP(Tabla1[[#This Row],[AREA]],Hoja1!A:B,2,FALSE)</f>
        <v>03. Participación ciudadana y deportes</v>
      </c>
      <c r="U274" s="44" t="str">
        <f>MID(Tabla1[[#This Row],[Aplicación]],9,4)</f>
        <v>9241</v>
      </c>
      <c r="V274" s="44" t="str">
        <f>VLOOKUP(Tabla1[[#This Row],[PROGRAMA]],Hoja1!A:B,2,FALSE)</f>
        <v>9241. Participación ciudadana</v>
      </c>
      <c r="W274" s="44" t="str">
        <f>MID(Tabla1[[#This Row],[Aplicación]],14,2)</f>
        <v>22</v>
      </c>
      <c r="X274" s="44" t="str">
        <f>MID(Tabla1[[#This Row],[Aplicación]],14,6)</f>
        <v>22602</v>
      </c>
    </row>
    <row r="275" spans="1:24" x14ac:dyDescent="0.25">
      <c r="A275" s="33">
        <v>220200009095</v>
      </c>
      <c r="B275" s="34" t="s">
        <v>9</v>
      </c>
      <c r="C275" s="35">
        <v>43914</v>
      </c>
      <c r="D275" s="33">
        <v>22020002891</v>
      </c>
      <c r="E275" s="34" t="s">
        <v>2793</v>
      </c>
      <c r="F275" s="36">
        <v>400</v>
      </c>
      <c r="G275" s="34" t="s">
        <v>2814</v>
      </c>
      <c r="H275" s="34" t="s">
        <v>2815</v>
      </c>
      <c r="I275" s="33" t="s">
        <v>209</v>
      </c>
      <c r="J275" s="34" t="s">
        <v>2385</v>
      </c>
      <c r="K275" s="34" t="s">
        <v>211</v>
      </c>
      <c r="L275" s="34" t="s">
        <v>15</v>
      </c>
      <c r="M275" s="34" t="s">
        <v>10</v>
      </c>
      <c r="N275" s="34" t="s">
        <v>11</v>
      </c>
      <c r="O275" s="37" t="s">
        <v>3146</v>
      </c>
      <c r="P275" s="37" t="s">
        <v>674</v>
      </c>
      <c r="Q275" s="44" t="str">
        <f>MID(Tabla1[[#This Row],[Aplicación]],14,1)</f>
        <v>2</v>
      </c>
      <c r="R275" s="44" t="s">
        <v>662</v>
      </c>
      <c r="S275" s="44" t="str">
        <f>MID(Tabla1[[#This Row],[Aplicación]],6,2)</f>
        <v>03</v>
      </c>
      <c r="T275" s="44" t="str">
        <f>VLOOKUP(Tabla1[[#This Row],[AREA]],Hoja1!A:B,2,FALSE)</f>
        <v>03. Participación ciudadana y deportes</v>
      </c>
      <c r="U275" s="44" t="str">
        <f>MID(Tabla1[[#This Row],[Aplicación]],9,4)</f>
        <v>9241</v>
      </c>
      <c r="V275" s="44" t="str">
        <f>VLOOKUP(Tabla1[[#This Row],[PROGRAMA]],Hoja1!A:B,2,FALSE)</f>
        <v>9241. Participación ciudadana</v>
      </c>
      <c r="W275" s="44" t="str">
        <f>MID(Tabla1[[#This Row],[Aplicación]],14,2)</f>
        <v>22</v>
      </c>
      <c r="X275" s="44" t="str">
        <f>MID(Tabla1[[#This Row],[Aplicación]],14,6)</f>
        <v>22199</v>
      </c>
    </row>
    <row r="276" spans="1:24" x14ac:dyDescent="0.25">
      <c r="A276" s="33">
        <v>220200006415</v>
      </c>
      <c r="B276" s="34" t="s">
        <v>316</v>
      </c>
      <c r="C276" s="35">
        <v>43903</v>
      </c>
      <c r="D276" s="33">
        <v>22020001354</v>
      </c>
      <c r="E276" s="34" t="s">
        <v>1393</v>
      </c>
      <c r="F276" s="36">
        <v>47.01</v>
      </c>
      <c r="G276" s="34" t="s">
        <v>342</v>
      </c>
      <c r="H276" s="34" t="s">
        <v>2818</v>
      </c>
      <c r="I276" s="33" t="s">
        <v>317</v>
      </c>
      <c r="J276" s="34" t="s">
        <v>211</v>
      </c>
      <c r="K276" s="34" t="s">
        <v>211</v>
      </c>
      <c r="L276" s="34" t="s">
        <v>15</v>
      </c>
      <c r="M276" s="34" t="s">
        <v>13</v>
      </c>
      <c r="N276" s="34" t="s">
        <v>16</v>
      </c>
      <c r="O276" s="37" t="s">
        <v>3145</v>
      </c>
      <c r="P276" s="37" t="s">
        <v>674</v>
      </c>
      <c r="Q276" s="44" t="str">
        <f>MID(Tabla1[[#This Row],[Aplicación]],14,1)</f>
        <v>2</v>
      </c>
      <c r="R276" s="44" t="s">
        <v>662</v>
      </c>
      <c r="S276" s="44" t="str">
        <f>MID(Tabla1[[#This Row],[Aplicación]],6,2)</f>
        <v>03</v>
      </c>
      <c r="T276" s="44" t="str">
        <f>VLOOKUP(Tabla1[[#This Row],[AREA]],Hoja1!A:B,2,FALSE)</f>
        <v>03. Participación ciudadana y deportes</v>
      </c>
      <c r="U276" s="44" t="str">
        <f>MID(Tabla1[[#This Row],[Aplicación]],9,4)</f>
        <v>9241</v>
      </c>
      <c r="V276" s="44" t="str">
        <f>VLOOKUP(Tabla1[[#This Row],[PROGRAMA]],Hoja1!A:B,2,FALSE)</f>
        <v>9241. Participación ciudadana</v>
      </c>
      <c r="W276" s="44" t="str">
        <f>MID(Tabla1[[#This Row],[Aplicación]],14,2)</f>
        <v>21</v>
      </c>
      <c r="X276" s="44" t="str">
        <f>MID(Tabla1[[#This Row],[Aplicación]],14,6)</f>
        <v>213</v>
      </c>
    </row>
    <row r="277" spans="1:24" x14ac:dyDescent="0.25">
      <c r="A277" s="33">
        <v>220200009096</v>
      </c>
      <c r="B277" s="34" t="s">
        <v>9</v>
      </c>
      <c r="C277" s="35">
        <v>43914</v>
      </c>
      <c r="D277" s="33">
        <v>22020002892</v>
      </c>
      <c r="E277" s="34" t="s">
        <v>2793</v>
      </c>
      <c r="F277" s="36">
        <v>750.68</v>
      </c>
      <c r="G277" s="34" t="s">
        <v>692</v>
      </c>
      <c r="H277" s="34" t="s">
        <v>2823</v>
      </c>
      <c r="I277" s="33" t="s">
        <v>209</v>
      </c>
      <c r="J277" s="34" t="s">
        <v>211</v>
      </c>
      <c r="K277" s="34" t="s">
        <v>211</v>
      </c>
      <c r="L277" s="34" t="s">
        <v>15</v>
      </c>
      <c r="M277" s="34" t="s">
        <v>10</v>
      </c>
      <c r="N277" s="34" t="s">
        <v>11</v>
      </c>
      <c r="O277" s="37" t="s">
        <v>3146</v>
      </c>
      <c r="P277" s="37" t="s">
        <v>674</v>
      </c>
      <c r="Q277" s="44" t="str">
        <f>MID(Tabla1[[#This Row],[Aplicación]],14,1)</f>
        <v>2</v>
      </c>
      <c r="R277" s="44" t="s">
        <v>662</v>
      </c>
      <c r="S277" s="44" t="str">
        <f>MID(Tabla1[[#This Row],[Aplicación]],6,2)</f>
        <v>03</v>
      </c>
      <c r="T277" s="44" t="str">
        <f>VLOOKUP(Tabla1[[#This Row],[AREA]],Hoja1!A:B,2,FALSE)</f>
        <v>03. Participación ciudadana y deportes</v>
      </c>
      <c r="U277" s="44" t="str">
        <f>MID(Tabla1[[#This Row],[Aplicación]],9,4)</f>
        <v>9241</v>
      </c>
      <c r="V277" s="44" t="str">
        <f>VLOOKUP(Tabla1[[#This Row],[PROGRAMA]],Hoja1!A:B,2,FALSE)</f>
        <v>9241. Participación ciudadana</v>
      </c>
      <c r="W277" s="44" t="str">
        <f>MID(Tabla1[[#This Row],[Aplicación]],14,2)</f>
        <v>22</v>
      </c>
      <c r="X277" s="44" t="str">
        <f>MID(Tabla1[[#This Row],[Aplicación]],14,6)</f>
        <v>22199</v>
      </c>
    </row>
    <row r="278" spans="1:24" x14ac:dyDescent="0.25">
      <c r="A278" s="33">
        <v>220200009097</v>
      </c>
      <c r="B278" s="34" t="s">
        <v>9</v>
      </c>
      <c r="C278" s="35">
        <v>43914</v>
      </c>
      <c r="D278" s="33">
        <v>22020002894</v>
      </c>
      <c r="E278" s="34" t="s">
        <v>1661</v>
      </c>
      <c r="F278" s="36">
        <v>1452</v>
      </c>
      <c r="G278" s="34" t="s">
        <v>713</v>
      </c>
      <c r="H278" s="34" t="s">
        <v>2824</v>
      </c>
      <c r="I278" s="33" t="s">
        <v>209</v>
      </c>
      <c r="J278" s="34" t="s">
        <v>2825</v>
      </c>
      <c r="K278" s="34" t="s">
        <v>211</v>
      </c>
      <c r="L278" s="34" t="s">
        <v>12</v>
      </c>
      <c r="M278" s="34" t="s">
        <v>10</v>
      </c>
      <c r="N278" s="34" t="s">
        <v>11</v>
      </c>
      <c r="O278" s="37" t="s">
        <v>3146</v>
      </c>
      <c r="P278" s="37" t="s">
        <v>674</v>
      </c>
      <c r="Q278" s="44" t="str">
        <f>MID(Tabla1[[#This Row],[Aplicación]],14,1)</f>
        <v>2</v>
      </c>
      <c r="R278" s="44" t="s">
        <v>662</v>
      </c>
      <c r="S278" s="44" t="str">
        <f>MID(Tabla1[[#This Row],[Aplicación]],6,2)</f>
        <v>03</v>
      </c>
      <c r="T278" s="44" t="str">
        <f>VLOOKUP(Tabla1[[#This Row],[AREA]],Hoja1!A:B,2,FALSE)</f>
        <v>03. Participación ciudadana y deportes</v>
      </c>
      <c r="U278" s="44" t="str">
        <f>MID(Tabla1[[#This Row],[Aplicación]],9,4)</f>
        <v>9241</v>
      </c>
      <c r="V278" s="44" t="str">
        <f>VLOOKUP(Tabla1[[#This Row],[PROGRAMA]],Hoja1!A:B,2,FALSE)</f>
        <v>9241. Participación ciudadana</v>
      </c>
      <c r="W278" s="44" t="str">
        <f>MID(Tabla1[[#This Row],[Aplicación]],14,2)</f>
        <v>22</v>
      </c>
      <c r="X278" s="44" t="str">
        <f>MID(Tabla1[[#This Row],[Aplicación]],14,6)</f>
        <v>22609</v>
      </c>
    </row>
    <row r="279" spans="1:24" x14ac:dyDescent="0.25">
      <c r="A279" s="33">
        <v>220200009098</v>
      </c>
      <c r="B279" s="34" t="s">
        <v>9</v>
      </c>
      <c r="C279" s="35">
        <v>43914</v>
      </c>
      <c r="D279" s="33">
        <v>22020002895</v>
      </c>
      <c r="E279" s="34" t="s">
        <v>1393</v>
      </c>
      <c r="F279" s="36">
        <v>3080.36</v>
      </c>
      <c r="G279" s="34" t="s">
        <v>131</v>
      </c>
      <c r="H279" s="34" t="s">
        <v>2826</v>
      </c>
      <c r="I279" s="33" t="s">
        <v>209</v>
      </c>
      <c r="J279" s="34" t="s">
        <v>211</v>
      </c>
      <c r="K279" s="34" t="s">
        <v>211</v>
      </c>
      <c r="L279" s="34" t="s">
        <v>15</v>
      </c>
      <c r="M279" s="34" t="s">
        <v>10</v>
      </c>
      <c r="N279" s="34" t="s">
        <v>11</v>
      </c>
      <c r="O279" s="37" t="s">
        <v>3146</v>
      </c>
      <c r="P279" s="37" t="s">
        <v>674</v>
      </c>
      <c r="Q279" s="44" t="str">
        <f>MID(Tabla1[[#This Row],[Aplicación]],14,1)</f>
        <v>2</v>
      </c>
      <c r="R279" s="44" t="s">
        <v>662</v>
      </c>
      <c r="S279" s="44" t="str">
        <f>MID(Tabla1[[#This Row],[Aplicación]],6,2)</f>
        <v>03</v>
      </c>
      <c r="T279" s="44" t="str">
        <f>VLOOKUP(Tabla1[[#This Row],[AREA]],Hoja1!A:B,2,FALSE)</f>
        <v>03. Participación ciudadana y deportes</v>
      </c>
      <c r="U279" s="44" t="str">
        <f>MID(Tabla1[[#This Row],[Aplicación]],9,4)</f>
        <v>9241</v>
      </c>
      <c r="V279" s="44" t="str">
        <f>VLOOKUP(Tabla1[[#This Row],[PROGRAMA]],Hoja1!A:B,2,FALSE)</f>
        <v>9241. Participación ciudadana</v>
      </c>
      <c r="W279" s="44" t="str">
        <f>MID(Tabla1[[#This Row],[Aplicación]],14,2)</f>
        <v>21</v>
      </c>
      <c r="X279" s="44" t="str">
        <f>MID(Tabla1[[#This Row],[Aplicación]],14,6)</f>
        <v>213</v>
      </c>
    </row>
    <row r="280" spans="1:24" x14ac:dyDescent="0.25">
      <c r="A280" s="33">
        <v>220200009099</v>
      </c>
      <c r="B280" s="34" t="s">
        <v>9</v>
      </c>
      <c r="C280" s="35">
        <v>43914</v>
      </c>
      <c r="D280" s="33">
        <v>22020002896</v>
      </c>
      <c r="E280" s="34" t="s">
        <v>1661</v>
      </c>
      <c r="F280" s="36">
        <v>350.9</v>
      </c>
      <c r="G280" s="34" t="s">
        <v>2827</v>
      </c>
      <c r="H280" s="34" t="s">
        <v>2828</v>
      </c>
      <c r="I280" s="33" t="s">
        <v>209</v>
      </c>
      <c r="J280" s="34" t="s">
        <v>211</v>
      </c>
      <c r="K280" s="34" t="s">
        <v>211</v>
      </c>
      <c r="L280" s="34" t="s">
        <v>12</v>
      </c>
      <c r="M280" s="34" t="s">
        <v>10</v>
      </c>
      <c r="N280" s="34" t="s">
        <v>11</v>
      </c>
      <c r="O280" s="37" t="s">
        <v>3146</v>
      </c>
      <c r="P280" s="37" t="s">
        <v>674</v>
      </c>
      <c r="Q280" s="44" t="str">
        <f>MID(Tabla1[[#This Row],[Aplicación]],14,1)</f>
        <v>2</v>
      </c>
      <c r="R280" s="44" t="s">
        <v>662</v>
      </c>
      <c r="S280" s="44" t="str">
        <f>MID(Tabla1[[#This Row],[Aplicación]],6,2)</f>
        <v>03</v>
      </c>
      <c r="T280" s="44" t="str">
        <f>VLOOKUP(Tabla1[[#This Row],[AREA]],Hoja1!A:B,2,FALSE)</f>
        <v>03. Participación ciudadana y deportes</v>
      </c>
      <c r="U280" s="44" t="str">
        <f>MID(Tabla1[[#This Row],[Aplicación]],9,4)</f>
        <v>9241</v>
      </c>
      <c r="V280" s="44" t="str">
        <f>VLOOKUP(Tabla1[[#This Row],[PROGRAMA]],Hoja1!A:B,2,FALSE)</f>
        <v>9241. Participación ciudadana</v>
      </c>
      <c r="W280" s="44" t="str">
        <f>MID(Tabla1[[#This Row],[Aplicación]],14,2)</f>
        <v>22</v>
      </c>
      <c r="X280" s="44" t="str">
        <f>MID(Tabla1[[#This Row],[Aplicación]],14,6)</f>
        <v>22609</v>
      </c>
    </row>
    <row r="281" spans="1:24" x14ac:dyDescent="0.25">
      <c r="A281" s="33">
        <v>220200009100</v>
      </c>
      <c r="B281" s="34" t="s">
        <v>9</v>
      </c>
      <c r="C281" s="35">
        <v>43914</v>
      </c>
      <c r="D281" s="33">
        <v>22020002897</v>
      </c>
      <c r="E281" s="34" t="s">
        <v>1661</v>
      </c>
      <c r="F281" s="36">
        <v>400</v>
      </c>
      <c r="G281" s="34" t="s">
        <v>1702</v>
      </c>
      <c r="H281" s="34" t="s">
        <v>2829</v>
      </c>
      <c r="I281" s="33" t="s">
        <v>209</v>
      </c>
      <c r="J281" s="34" t="s">
        <v>211</v>
      </c>
      <c r="K281" s="34" t="s">
        <v>211</v>
      </c>
      <c r="L281" s="34" t="s">
        <v>12</v>
      </c>
      <c r="M281" s="34" t="s">
        <v>10</v>
      </c>
      <c r="N281" s="34" t="s">
        <v>11</v>
      </c>
      <c r="O281" s="37" t="s">
        <v>3146</v>
      </c>
      <c r="P281" s="37" t="s">
        <v>674</v>
      </c>
      <c r="Q281" s="44" t="str">
        <f>MID(Tabla1[[#This Row],[Aplicación]],14,1)</f>
        <v>2</v>
      </c>
      <c r="R281" s="44" t="s">
        <v>662</v>
      </c>
      <c r="S281" s="44" t="str">
        <f>MID(Tabla1[[#This Row],[Aplicación]],6,2)</f>
        <v>03</v>
      </c>
      <c r="T281" s="44" t="str">
        <f>VLOOKUP(Tabla1[[#This Row],[AREA]],Hoja1!A:B,2,FALSE)</f>
        <v>03. Participación ciudadana y deportes</v>
      </c>
      <c r="U281" s="44" t="str">
        <f>MID(Tabla1[[#This Row],[Aplicación]],9,4)</f>
        <v>9241</v>
      </c>
      <c r="V281" s="44" t="str">
        <f>VLOOKUP(Tabla1[[#This Row],[PROGRAMA]],Hoja1!A:B,2,FALSE)</f>
        <v>9241. Participación ciudadana</v>
      </c>
      <c r="W281" s="44" t="str">
        <f>MID(Tabla1[[#This Row],[Aplicación]],14,2)</f>
        <v>22</v>
      </c>
      <c r="X281" s="44" t="str">
        <f>MID(Tabla1[[#This Row],[Aplicación]],14,6)</f>
        <v>22609</v>
      </c>
    </row>
    <row r="282" spans="1:24" x14ac:dyDescent="0.25">
      <c r="A282" s="33">
        <v>220200009101</v>
      </c>
      <c r="B282" s="34" t="s">
        <v>9</v>
      </c>
      <c r="C282" s="35">
        <v>43914</v>
      </c>
      <c r="D282" s="33">
        <v>22020002899</v>
      </c>
      <c r="E282" s="34" t="s">
        <v>1661</v>
      </c>
      <c r="F282" s="36">
        <v>400</v>
      </c>
      <c r="G282" s="34" t="s">
        <v>452</v>
      </c>
      <c r="H282" s="34" t="s">
        <v>2830</v>
      </c>
      <c r="I282" s="33" t="s">
        <v>209</v>
      </c>
      <c r="J282" s="34" t="s">
        <v>211</v>
      </c>
      <c r="K282" s="34" t="s">
        <v>211</v>
      </c>
      <c r="L282" s="34" t="s">
        <v>12</v>
      </c>
      <c r="M282" s="34" t="s">
        <v>10</v>
      </c>
      <c r="N282" s="34" t="s">
        <v>11</v>
      </c>
      <c r="O282" s="37" t="s">
        <v>3146</v>
      </c>
      <c r="P282" s="37" t="s">
        <v>674</v>
      </c>
      <c r="Q282" s="44" t="str">
        <f>MID(Tabla1[[#This Row],[Aplicación]],14,1)</f>
        <v>2</v>
      </c>
      <c r="R282" s="44" t="s">
        <v>662</v>
      </c>
      <c r="S282" s="44" t="str">
        <f>MID(Tabla1[[#This Row],[Aplicación]],6,2)</f>
        <v>03</v>
      </c>
      <c r="T282" s="44" t="str">
        <f>VLOOKUP(Tabla1[[#This Row],[AREA]],Hoja1!A:B,2,FALSE)</f>
        <v>03. Participación ciudadana y deportes</v>
      </c>
      <c r="U282" s="44" t="str">
        <f>MID(Tabla1[[#This Row],[Aplicación]],9,4)</f>
        <v>9241</v>
      </c>
      <c r="V282" s="44" t="str">
        <f>VLOOKUP(Tabla1[[#This Row],[PROGRAMA]],Hoja1!A:B,2,FALSE)</f>
        <v>9241. Participación ciudadana</v>
      </c>
      <c r="W282" s="44" t="str">
        <f>MID(Tabla1[[#This Row],[Aplicación]],14,2)</f>
        <v>22</v>
      </c>
      <c r="X282" s="44" t="str">
        <f>MID(Tabla1[[#This Row],[Aplicación]],14,6)</f>
        <v>22609</v>
      </c>
    </row>
    <row r="283" spans="1:24" x14ac:dyDescent="0.25">
      <c r="A283" s="33">
        <v>220200006417</v>
      </c>
      <c r="B283" s="34" t="s">
        <v>316</v>
      </c>
      <c r="C283" s="35">
        <v>43903</v>
      </c>
      <c r="D283" s="33">
        <v>22020001354</v>
      </c>
      <c r="E283" s="34" t="s">
        <v>1393</v>
      </c>
      <c r="F283" s="36">
        <v>19.34</v>
      </c>
      <c r="G283" s="34" t="s">
        <v>342</v>
      </c>
      <c r="H283" s="34" t="s">
        <v>2831</v>
      </c>
      <c r="I283" s="33" t="s">
        <v>317</v>
      </c>
      <c r="J283" s="34" t="s">
        <v>211</v>
      </c>
      <c r="K283" s="34" t="s">
        <v>211</v>
      </c>
      <c r="L283" s="34" t="s">
        <v>15</v>
      </c>
      <c r="M283" s="34" t="s">
        <v>13</v>
      </c>
      <c r="N283" s="34" t="s">
        <v>16</v>
      </c>
      <c r="O283" s="37" t="s">
        <v>3145</v>
      </c>
      <c r="P283" s="37" t="s">
        <v>674</v>
      </c>
      <c r="Q283" s="44" t="str">
        <f>MID(Tabla1[[#This Row],[Aplicación]],14,1)</f>
        <v>2</v>
      </c>
      <c r="R283" s="44" t="s">
        <v>662</v>
      </c>
      <c r="S283" s="44" t="str">
        <f>MID(Tabla1[[#This Row],[Aplicación]],6,2)</f>
        <v>03</v>
      </c>
      <c r="T283" s="44" t="str">
        <f>VLOOKUP(Tabla1[[#This Row],[AREA]],Hoja1!A:B,2,FALSE)</f>
        <v>03. Participación ciudadana y deportes</v>
      </c>
      <c r="U283" s="44" t="str">
        <f>MID(Tabla1[[#This Row],[Aplicación]],9,4)</f>
        <v>9241</v>
      </c>
      <c r="V283" s="44" t="str">
        <f>VLOOKUP(Tabla1[[#This Row],[PROGRAMA]],Hoja1!A:B,2,FALSE)</f>
        <v>9241. Participación ciudadana</v>
      </c>
      <c r="W283" s="44" t="str">
        <f>MID(Tabla1[[#This Row],[Aplicación]],14,2)</f>
        <v>21</v>
      </c>
      <c r="X283" s="44" t="str">
        <f>MID(Tabla1[[#This Row],[Aplicación]],14,6)</f>
        <v>213</v>
      </c>
    </row>
    <row r="284" spans="1:24" x14ac:dyDescent="0.25">
      <c r="A284" s="33">
        <v>220200009105</v>
      </c>
      <c r="B284" s="34" t="s">
        <v>9</v>
      </c>
      <c r="C284" s="35">
        <v>43914</v>
      </c>
      <c r="D284" s="33">
        <v>22020002900</v>
      </c>
      <c r="E284" s="34" t="s">
        <v>1661</v>
      </c>
      <c r="F284" s="36">
        <v>1200</v>
      </c>
      <c r="G284" s="34" t="s">
        <v>140</v>
      </c>
      <c r="H284" s="34" t="s">
        <v>2833</v>
      </c>
      <c r="I284" s="33" t="s">
        <v>209</v>
      </c>
      <c r="J284" s="34" t="s">
        <v>211</v>
      </c>
      <c r="K284" s="34" t="s">
        <v>211</v>
      </c>
      <c r="L284" s="34" t="s">
        <v>12</v>
      </c>
      <c r="M284" s="34" t="s">
        <v>10</v>
      </c>
      <c r="N284" s="34" t="s">
        <v>11</v>
      </c>
      <c r="O284" s="37" t="s">
        <v>3146</v>
      </c>
      <c r="P284" s="37" t="s">
        <v>674</v>
      </c>
      <c r="Q284" s="44" t="str">
        <f>MID(Tabla1[[#This Row],[Aplicación]],14,1)</f>
        <v>2</v>
      </c>
      <c r="R284" s="44" t="s">
        <v>662</v>
      </c>
      <c r="S284" s="44" t="str">
        <f>MID(Tabla1[[#This Row],[Aplicación]],6,2)</f>
        <v>03</v>
      </c>
      <c r="T284" s="44" t="str">
        <f>VLOOKUP(Tabla1[[#This Row],[AREA]],Hoja1!A:B,2,FALSE)</f>
        <v>03. Participación ciudadana y deportes</v>
      </c>
      <c r="U284" s="44" t="str">
        <f>MID(Tabla1[[#This Row],[Aplicación]],9,4)</f>
        <v>9241</v>
      </c>
      <c r="V284" s="44" t="str">
        <f>VLOOKUP(Tabla1[[#This Row],[PROGRAMA]],Hoja1!A:B,2,FALSE)</f>
        <v>9241. Participación ciudadana</v>
      </c>
      <c r="W284" s="44" t="str">
        <f>MID(Tabla1[[#This Row],[Aplicación]],14,2)</f>
        <v>22</v>
      </c>
      <c r="X284" s="44" t="str">
        <f>MID(Tabla1[[#This Row],[Aplicación]],14,6)</f>
        <v>22609</v>
      </c>
    </row>
    <row r="285" spans="1:24" x14ac:dyDescent="0.25">
      <c r="A285" s="33">
        <v>220200009106</v>
      </c>
      <c r="B285" s="34" t="s">
        <v>9</v>
      </c>
      <c r="C285" s="35">
        <v>43914</v>
      </c>
      <c r="D285" s="33">
        <v>22020002901</v>
      </c>
      <c r="E285" s="34" t="s">
        <v>1661</v>
      </c>
      <c r="F285" s="36">
        <v>400</v>
      </c>
      <c r="G285" s="34" t="s">
        <v>2834</v>
      </c>
      <c r="H285" s="34" t="s">
        <v>2835</v>
      </c>
      <c r="I285" s="33" t="s">
        <v>209</v>
      </c>
      <c r="J285" s="34" t="s">
        <v>211</v>
      </c>
      <c r="K285" s="34" t="s">
        <v>211</v>
      </c>
      <c r="L285" s="34" t="s">
        <v>12</v>
      </c>
      <c r="M285" s="34" t="s">
        <v>10</v>
      </c>
      <c r="N285" s="34" t="s">
        <v>11</v>
      </c>
      <c r="O285" s="37" t="s">
        <v>3146</v>
      </c>
      <c r="P285" s="37" t="s">
        <v>674</v>
      </c>
      <c r="Q285" s="44" t="str">
        <f>MID(Tabla1[[#This Row],[Aplicación]],14,1)</f>
        <v>2</v>
      </c>
      <c r="R285" s="44" t="s">
        <v>662</v>
      </c>
      <c r="S285" s="44" t="str">
        <f>MID(Tabla1[[#This Row],[Aplicación]],6,2)</f>
        <v>03</v>
      </c>
      <c r="T285" s="44" t="str">
        <f>VLOOKUP(Tabla1[[#This Row],[AREA]],Hoja1!A:B,2,FALSE)</f>
        <v>03. Participación ciudadana y deportes</v>
      </c>
      <c r="U285" s="44" t="str">
        <f>MID(Tabla1[[#This Row],[Aplicación]],9,4)</f>
        <v>9241</v>
      </c>
      <c r="V285" s="44" t="str">
        <f>VLOOKUP(Tabla1[[#This Row],[PROGRAMA]],Hoja1!A:B,2,FALSE)</f>
        <v>9241. Participación ciudadana</v>
      </c>
      <c r="W285" s="44" t="str">
        <f>MID(Tabla1[[#This Row],[Aplicación]],14,2)</f>
        <v>22</v>
      </c>
      <c r="X285" s="44" t="str">
        <f>MID(Tabla1[[#This Row],[Aplicación]],14,6)</f>
        <v>22609</v>
      </c>
    </row>
    <row r="286" spans="1:24" x14ac:dyDescent="0.25">
      <c r="A286" s="33">
        <v>220200009107</v>
      </c>
      <c r="B286" s="34" t="s">
        <v>9</v>
      </c>
      <c r="C286" s="35">
        <v>43914</v>
      </c>
      <c r="D286" s="33">
        <v>22020002902</v>
      </c>
      <c r="E286" s="34" t="s">
        <v>1661</v>
      </c>
      <c r="F286" s="36">
        <v>1200</v>
      </c>
      <c r="G286" s="34" t="s">
        <v>752</v>
      </c>
      <c r="H286" s="34" t="s">
        <v>2837</v>
      </c>
      <c r="I286" s="33" t="s">
        <v>209</v>
      </c>
      <c r="J286" s="34" t="s">
        <v>211</v>
      </c>
      <c r="K286" s="34" t="s">
        <v>211</v>
      </c>
      <c r="L286" s="34" t="s">
        <v>12</v>
      </c>
      <c r="M286" s="34" t="s">
        <v>10</v>
      </c>
      <c r="N286" s="34" t="s">
        <v>11</v>
      </c>
      <c r="O286" s="37" t="s">
        <v>3146</v>
      </c>
      <c r="P286" s="37" t="s">
        <v>674</v>
      </c>
      <c r="Q286" s="44" t="str">
        <f>MID(Tabla1[[#This Row],[Aplicación]],14,1)</f>
        <v>2</v>
      </c>
      <c r="R286" s="44" t="s">
        <v>662</v>
      </c>
      <c r="S286" s="44" t="str">
        <f>MID(Tabla1[[#This Row],[Aplicación]],6,2)</f>
        <v>03</v>
      </c>
      <c r="T286" s="44" t="str">
        <f>VLOOKUP(Tabla1[[#This Row],[AREA]],Hoja1!A:B,2,FALSE)</f>
        <v>03. Participación ciudadana y deportes</v>
      </c>
      <c r="U286" s="44" t="str">
        <f>MID(Tabla1[[#This Row],[Aplicación]],9,4)</f>
        <v>9241</v>
      </c>
      <c r="V286" s="44" t="str">
        <f>VLOOKUP(Tabla1[[#This Row],[PROGRAMA]],Hoja1!A:B,2,FALSE)</f>
        <v>9241. Participación ciudadana</v>
      </c>
      <c r="W286" s="44" t="str">
        <f>MID(Tabla1[[#This Row],[Aplicación]],14,2)</f>
        <v>22</v>
      </c>
      <c r="X286" s="44" t="str">
        <f>MID(Tabla1[[#This Row],[Aplicación]],14,6)</f>
        <v>22609</v>
      </c>
    </row>
    <row r="287" spans="1:24" x14ac:dyDescent="0.25">
      <c r="A287" s="33">
        <v>220200009108</v>
      </c>
      <c r="B287" s="34" t="s">
        <v>9</v>
      </c>
      <c r="C287" s="35">
        <v>43914</v>
      </c>
      <c r="D287" s="33">
        <v>22020002904</v>
      </c>
      <c r="E287" s="34" t="s">
        <v>1661</v>
      </c>
      <c r="F287" s="36">
        <v>1046</v>
      </c>
      <c r="G287" s="34" t="s">
        <v>743</v>
      </c>
      <c r="H287" s="34" t="s">
        <v>2846</v>
      </c>
      <c r="I287" s="33" t="s">
        <v>209</v>
      </c>
      <c r="J287" s="34" t="s">
        <v>211</v>
      </c>
      <c r="K287" s="34" t="s">
        <v>211</v>
      </c>
      <c r="L287" s="34" t="s">
        <v>12</v>
      </c>
      <c r="M287" s="34" t="s">
        <v>10</v>
      </c>
      <c r="N287" s="34" t="s">
        <v>11</v>
      </c>
      <c r="O287" s="37" t="s">
        <v>3146</v>
      </c>
      <c r="P287" s="37" t="s">
        <v>674</v>
      </c>
      <c r="Q287" s="44" t="str">
        <f>MID(Tabla1[[#This Row],[Aplicación]],14,1)</f>
        <v>2</v>
      </c>
      <c r="R287" s="44" t="s">
        <v>662</v>
      </c>
      <c r="S287" s="44" t="str">
        <f>MID(Tabla1[[#This Row],[Aplicación]],6,2)</f>
        <v>03</v>
      </c>
      <c r="T287" s="44" t="str">
        <f>VLOOKUP(Tabla1[[#This Row],[AREA]],Hoja1!A:B,2,FALSE)</f>
        <v>03. Participación ciudadana y deportes</v>
      </c>
      <c r="U287" s="44" t="str">
        <f>MID(Tabla1[[#This Row],[Aplicación]],9,4)</f>
        <v>9241</v>
      </c>
      <c r="V287" s="44" t="str">
        <f>VLOOKUP(Tabla1[[#This Row],[PROGRAMA]],Hoja1!A:B,2,FALSE)</f>
        <v>9241. Participación ciudadana</v>
      </c>
      <c r="W287" s="44" t="str">
        <f>MID(Tabla1[[#This Row],[Aplicación]],14,2)</f>
        <v>22</v>
      </c>
      <c r="X287" s="44" t="str">
        <f>MID(Tabla1[[#This Row],[Aplicación]],14,6)</f>
        <v>22609</v>
      </c>
    </row>
    <row r="288" spans="1:24" x14ac:dyDescent="0.25">
      <c r="A288" s="33">
        <v>220200010050</v>
      </c>
      <c r="B288" s="34" t="s">
        <v>316</v>
      </c>
      <c r="C288" s="35">
        <v>43920</v>
      </c>
      <c r="D288" s="33">
        <v>22020001354</v>
      </c>
      <c r="E288" s="34" t="s">
        <v>1393</v>
      </c>
      <c r="F288" s="36">
        <v>215.78</v>
      </c>
      <c r="G288" s="34" t="s">
        <v>238</v>
      </c>
      <c r="H288" s="34" t="s">
        <v>2848</v>
      </c>
      <c r="I288" s="33" t="s">
        <v>317</v>
      </c>
      <c r="J288" s="34" t="s">
        <v>233</v>
      </c>
      <c r="K288" s="34" t="s">
        <v>233</v>
      </c>
      <c r="L288" s="34" t="s">
        <v>15</v>
      </c>
      <c r="M288" s="34" t="s">
        <v>13</v>
      </c>
      <c r="N288" s="34" t="s">
        <v>16</v>
      </c>
      <c r="O288" s="37" t="s">
        <v>3145</v>
      </c>
      <c r="P288" s="37" t="s">
        <v>674</v>
      </c>
      <c r="Q288" s="44" t="str">
        <f>MID(Tabla1[[#This Row],[Aplicación]],14,1)</f>
        <v>2</v>
      </c>
      <c r="R288" s="44" t="s">
        <v>662</v>
      </c>
      <c r="S288" s="44" t="str">
        <f>MID(Tabla1[[#This Row],[Aplicación]],6,2)</f>
        <v>03</v>
      </c>
      <c r="T288" s="44" t="str">
        <f>VLOOKUP(Tabla1[[#This Row],[AREA]],Hoja1!A:B,2,FALSE)</f>
        <v>03. Participación ciudadana y deportes</v>
      </c>
      <c r="U288" s="44" t="str">
        <f>MID(Tabla1[[#This Row],[Aplicación]],9,4)</f>
        <v>9241</v>
      </c>
      <c r="V288" s="44" t="str">
        <f>VLOOKUP(Tabla1[[#This Row],[PROGRAMA]],Hoja1!A:B,2,FALSE)</f>
        <v>9241. Participación ciudadana</v>
      </c>
      <c r="W288" s="44" t="str">
        <f>MID(Tabla1[[#This Row],[Aplicación]],14,2)</f>
        <v>21</v>
      </c>
      <c r="X288" s="44" t="str">
        <f>MID(Tabla1[[#This Row],[Aplicación]],14,6)</f>
        <v>213</v>
      </c>
    </row>
    <row r="289" spans="1:24" x14ac:dyDescent="0.25">
      <c r="A289" s="33">
        <v>220200009109</v>
      </c>
      <c r="B289" s="34" t="s">
        <v>9</v>
      </c>
      <c r="C289" s="35">
        <v>43914</v>
      </c>
      <c r="D289" s="33">
        <v>22020002905</v>
      </c>
      <c r="E289" s="34" t="s">
        <v>1723</v>
      </c>
      <c r="F289" s="36">
        <v>609.84</v>
      </c>
      <c r="G289" s="34" t="s">
        <v>868</v>
      </c>
      <c r="H289" s="34" t="s">
        <v>2857</v>
      </c>
      <c r="I289" s="33" t="s">
        <v>209</v>
      </c>
      <c r="J289" s="34" t="s">
        <v>211</v>
      </c>
      <c r="K289" s="34" t="s">
        <v>211</v>
      </c>
      <c r="L289" s="34" t="s">
        <v>15</v>
      </c>
      <c r="M289" s="34" t="s">
        <v>10</v>
      </c>
      <c r="N289" s="34" t="s">
        <v>11</v>
      </c>
      <c r="O289" s="37" t="s">
        <v>3146</v>
      </c>
      <c r="P289" s="37" t="s">
        <v>674</v>
      </c>
      <c r="Q289" s="44" t="str">
        <f>MID(Tabla1[[#This Row],[Aplicación]],14,1)</f>
        <v>2</v>
      </c>
      <c r="R289" s="44" t="s">
        <v>662</v>
      </c>
      <c r="S289" s="44" t="str">
        <f>MID(Tabla1[[#This Row],[Aplicación]],6,2)</f>
        <v>03</v>
      </c>
      <c r="T289" s="44" t="str">
        <f>VLOOKUP(Tabla1[[#This Row],[AREA]],Hoja1!A:B,2,FALSE)</f>
        <v>03. Participación ciudadana y deportes</v>
      </c>
      <c r="U289" s="44" t="str">
        <f>MID(Tabla1[[#This Row],[Aplicación]],9,4)</f>
        <v>9241</v>
      </c>
      <c r="V289" s="44" t="str">
        <f>VLOOKUP(Tabla1[[#This Row],[PROGRAMA]],Hoja1!A:B,2,FALSE)</f>
        <v>9241. Participación ciudadana</v>
      </c>
      <c r="W289" s="44" t="str">
        <f>MID(Tabla1[[#This Row],[Aplicación]],14,2)</f>
        <v>21</v>
      </c>
      <c r="X289" s="44" t="str">
        <f>MID(Tabla1[[#This Row],[Aplicación]],14,6)</f>
        <v>212</v>
      </c>
    </row>
    <row r="290" spans="1:24" x14ac:dyDescent="0.25">
      <c r="A290" s="33">
        <v>220200006372</v>
      </c>
      <c r="B290" s="34" t="s">
        <v>316</v>
      </c>
      <c r="C290" s="35">
        <v>43903</v>
      </c>
      <c r="D290" s="33">
        <v>22020001354</v>
      </c>
      <c r="E290" s="34" t="s">
        <v>1393</v>
      </c>
      <c r="F290" s="36">
        <v>184.03</v>
      </c>
      <c r="G290" s="34" t="s">
        <v>238</v>
      </c>
      <c r="H290" s="34" t="s">
        <v>2861</v>
      </c>
      <c r="I290" s="33" t="s">
        <v>317</v>
      </c>
      <c r="J290" s="34" t="s">
        <v>233</v>
      </c>
      <c r="K290" s="34" t="s">
        <v>233</v>
      </c>
      <c r="L290" s="34" t="s">
        <v>15</v>
      </c>
      <c r="M290" s="34" t="s">
        <v>13</v>
      </c>
      <c r="N290" s="34" t="s">
        <v>16</v>
      </c>
      <c r="O290" s="37" t="s">
        <v>3145</v>
      </c>
      <c r="P290" s="37" t="s">
        <v>674</v>
      </c>
      <c r="Q290" s="44" t="str">
        <f>MID(Tabla1[[#This Row],[Aplicación]],14,1)</f>
        <v>2</v>
      </c>
      <c r="R290" s="44" t="s">
        <v>662</v>
      </c>
      <c r="S290" s="44" t="str">
        <f>MID(Tabla1[[#This Row],[Aplicación]],6,2)</f>
        <v>03</v>
      </c>
      <c r="T290" s="44" t="str">
        <f>VLOOKUP(Tabla1[[#This Row],[AREA]],Hoja1!A:B,2,FALSE)</f>
        <v>03. Participación ciudadana y deportes</v>
      </c>
      <c r="U290" s="44" t="str">
        <f>MID(Tabla1[[#This Row],[Aplicación]],9,4)</f>
        <v>9241</v>
      </c>
      <c r="V290" s="44" t="str">
        <f>VLOOKUP(Tabla1[[#This Row],[PROGRAMA]],Hoja1!A:B,2,FALSE)</f>
        <v>9241. Participación ciudadana</v>
      </c>
      <c r="W290" s="44" t="str">
        <f>MID(Tabla1[[#This Row],[Aplicación]],14,2)</f>
        <v>21</v>
      </c>
      <c r="X290" s="44" t="str">
        <f>MID(Tabla1[[#This Row],[Aplicación]],14,6)</f>
        <v>213</v>
      </c>
    </row>
    <row r="291" spans="1:24" x14ac:dyDescent="0.25">
      <c r="A291" s="33">
        <v>220200009110</v>
      </c>
      <c r="B291" s="34" t="s">
        <v>9</v>
      </c>
      <c r="C291" s="35">
        <v>43914</v>
      </c>
      <c r="D291" s="33">
        <v>22020002906</v>
      </c>
      <c r="E291" s="34" t="s">
        <v>1661</v>
      </c>
      <c r="F291" s="36">
        <v>400</v>
      </c>
      <c r="G291" s="34" t="s">
        <v>709</v>
      </c>
      <c r="H291" s="34" t="s">
        <v>2867</v>
      </c>
      <c r="I291" s="33" t="s">
        <v>209</v>
      </c>
      <c r="J291" s="34" t="s">
        <v>211</v>
      </c>
      <c r="K291" s="34" t="s">
        <v>211</v>
      </c>
      <c r="L291" s="34" t="s">
        <v>12</v>
      </c>
      <c r="M291" s="34" t="s">
        <v>10</v>
      </c>
      <c r="N291" s="34" t="s">
        <v>11</v>
      </c>
      <c r="O291" s="37" t="s">
        <v>3146</v>
      </c>
      <c r="P291" s="37" t="s">
        <v>674</v>
      </c>
      <c r="Q291" s="44" t="str">
        <f>MID(Tabla1[[#This Row],[Aplicación]],14,1)</f>
        <v>2</v>
      </c>
      <c r="R291" s="44" t="s">
        <v>662</v>
      </c>
      <c r="S291" s="44" t="str">
        <f>MID(Tabla1[[#This Row],[Aplicación]],6,2)</f>
        <v>03</v>
      </c>
      <c r="T291" s="44" t="str">
        <f>VLOOKUP(Tabla1[[#This Row],[AREA]],Hoja1!A:B,2,FALSE)</f>
        <v>03. Participación ciudadana y deportes</v>
      </c>
      <c r="U291" s="44" t="str">
        <f>MID(Tabla1[[#This Row],[Aplicación]],9,4)</f>
        <v>9241</v>
      </c>
      <c r="V291" s="44" t="str">
        <f>VLOOKUP(Tabla1[[#This Row],[PROGRAMA]],Hoja1!A:B,2,FALSE)</f>
        <v>9241. Participación ciudadana</v>
      </c>
      <c r="W291" s="44" t="str">
        <f>MID(Tabla1[[#This Row],[Aplicación]],14,2)</f>
        <v>22</v>
      </c>
      <c r="X291" s="44" t="str">
        <f>MID(Tabla1[[#This Row],[Aplicación]],14,6)</f>
        <v>22609</v>
      </c>
    </row>
    <row r="292" spans="1:24" x14ac:dyDescent="0.25">
      <c r="A292" s="33">
        <v>220200006413</v>
      </c>
      <c r="B292" s="34" t="s">
        <v>316</v>
      </c>
      <c r="C292" s="35">
        <v>43903</v>
      </c>
      <c r="D292" s="33">
        <v>22020001354</v>
      </c>
      <c r="E292" s="34" t="s">
        <v>1393</v>
      </c>
      <c r="F292" s="36">
        <v>60.92</v>
      </c>
      <c r="G292" s="34" t="s">
        <v>238</v>
      </c>
      <c r="H292" s="34" t="s">
        <v>2871</v>
      </c>
      <c r="I292" s="33" t="s">
        <v>317</v>
      </c>
      <c r="J292" s="34" t="s">
        <v>233</v>
      </c>
      <c r="K292" s="34" t="s">
        <v>233</v>
      </c>
      <c r="L292" s="34" t="s">
        <v>15</v>
      </c>
      <c r="M292" s="34" t="s">
        <v>13</v>
      </c>
      <c r="N292" s="34" t="s">
        <v>16</v>
      </c>
      <c r="O292" s="37" t="s">
        <v>3145</v>
      </c>
      <c r="P292" s="37" t="s">
        <v>674</v>
      </c>
      <c r="Q292" s="44" t="str">
        <f>MID(Tabla1[[#This Row],[Aplicación]],14,1)</f>
        <v>2</v>
      </c>
      <c r="R292" s="44" t="s">
        <v>662</v>
      </c>
      <c r="S292" s="44" t="str">
        <f>MID(Tabla1[[#This Row],[Aplicación]],6,2)</f>
        <v>03</v>
      </c>
      <c r="T292" s="44" t="str">
        <f>VLOOKUP(Tabla1[[#This Row],[AREA]],Hoja1!A:B,2,FALSE)</f>
        <v>03. Participación ciudadana y deportes</v>
      </c>
      <c r="U292" s="44" t="str">
        <f>MID(Tabla1[[#This Row],[Aplicación]],9,4)</f>
        <v>9241</v>
      </c>
      <c r="V292" s="44" t="str">
        <f>VLOOKUP(Tabla1[[#This Row],[PROGRAMA]],Hoja1!A:B,2,FALSE)</f>
        <v>9241. Participación ciudadana</v>
      </c>
      <c r="W292" s="44" t="str">
        <f>MID(Tabla1[[#This Row],[Aplicación]],14,2)</f>
        <v>21</v>
      </c>
      <c r="X292" s="44" t="str">
        <f>MID(Tabla1[[#This Row],[Aplicación]],14,6)</f>
        <v>213</v>
      </c>
    </row>
    <row r="293" spans="1:24" x14ac:dyDescent="0.25">
      <c r="A293" s="33">
        <v>220200009958</v>
      </c>
      <c r="B293" s="34" t="s">
        <v>316</v>
      </c>
      <c r="C293" s="35">
        <v>43920</v>
      </c>
      <c r="D293" s="33">
        <v>22020001354</v>
      </c>
      <c r="E293" s="34" t="s">
        <v>1393</v>
      </c>
      <c r="F293" s="36">
        <v>532.91</v>
      </c>
      <c r="G293" s="34" t="s">
        <v>359</v>
      </c>
      <c r="H293" s="34" t="s">
        <v>2872</v>
      </c>
      <c r="I293" s="33" t="s">
        <v>317</v>
      </c>
      <c r="J293" s="34" t="s">
        <v>2194</v>
      </c>
      <c r="K293" s="34" t="s">
        <v>258</v>
      </c>
      <c r="L293" s="34" t="s">
        <v>15</v>
      </c>
      <c r="M293" s="34" t="s">
        <v>13</v>
      </c>
      <c r="N293" s="34" t="s">
        <v>16</v>
      </c>
      <c r="O293" s="37" t="s">
        <v>3145</v>
      </c>
      <c r="P293" s="37" t="s">
        <v>674</v>
      </c>
      <c r="Q293" s="44" t="str">
        <f>MID(Tabla1[[#This Row],[Aplicación]],14,1)</f>
        <v>2</v>
      </c>
      <c r="R293" s="44" t="s">
        <v>662</v>
      </c>
      <c r="S293" s="44" t="str">
        <f>MID(Tabla1[[#This Row],[Aplicación]],6,2)</f>
        <v>03</v>
      </c>
      <c r="T293" s="44" t="str">
        <f>VLOOKUP(Tabla1[[#This Row],[AREA]],Hoja1!A:B,2,FALSE)</f>
        <v>03. Participación ciudadana y deportes</v>
      </c>
      <c r="U293" s="44" t="str">
        <f>MID(Tabla1[[#This Row],[Aplicación]],9,4)</f>
        <v>9241</v>
      </c>
      <c r="V293" s="44" t="str">
        <f>VLOOKUP(Tabla1[[#This Row],[PROGRAMA]],Hoja1!A:B,2,FALSE)</f>
        <v>9241. Participación ciudadana</v>
      </c>
      <c r="W293" s="44" t="str">
        <f>MID(Tabla1[[#This Row],[Aplicación]],14,2)</f>
        <v>21</v>
      </c>
      <c r="X293" s="44" t="str">
        <f>MID(Tabla1[[#This Row],[Aplicación]],14,6)</f>
        <v>213</v>
      </c>
    </row>
    <row r="294" spans="1:24" x14ac:dyDescent="0.25">
      <c r="A294" s="33">
        <v>220200009278</v>
      </c>
      <c r="B294" s="34" t="s">
        <v>9</v>
      </c>
      <c r="C294" s="35">
        <v>43915</v>
      </c>
      <c r="D294" s="33">
        <v>22020002907</v>
      </c>
      <c r="E294" s="34" t="s">
        <v>1723</v>
      </c>
      <c r="F294" s="36">
        <v>56.39</v>
      </c>
      <c r="G294" s="34" t="s">
        <v>436</v>
      </c>
      <c r="H294" s="34" t="s">
        <v>2873</v>
      </c>
      <c r="I294" s="33" t="s">
        <v>209</v>
      </c>
      <c r="J294" s="34" t="s">
        <v>1398</v>
      </c>
      <c r="K294" s="34" t="s">
        <v>211</v>
      </c>
      <c r="L294" s="34" t="s">
        <v>15</v>
      </c>
      <c r="M294" s="34" t="s">
        <v>10</v>
      </c>
      <c r="N294" s="34" t="s">
        <v>11</v>
      </c>
      <c r="O294" s="37" t="s">
        <v>3146</v>
      </c>
      <c r="P294" s="37" t="s">
        <v>674</v>
      </c>
      <c r="Q294" s="44" t="str">
        <f>MID(Tabla1[[#This Row],[Aplicación]],14,1)</f>
        <v>2</v>
      </c>
      <c r="R294" s="44" t="s">
        <v>662</v>
      </c>
      <c r="S294" s="44" t="str">
        <f>MID(Tabla1[[#This Row],[Aplicación]],6,2)</f>
        <v>03</v>
      </c>
      <c r="T294" s="44" t="str">
        <f>VLOOKUP(Tabla1[[#This Row],[AREA]],Hoja1!A:B,2,FALSE)</f>
        <v>03. Participación ciudadana y deportes</v>
      </c>
      <c r="U294" s="44" t="str">
        <f>MID(Tabla1[[#This Row],[Aplicación]],9,4)</f>
        <v>9241</v>
      </c>
      <c r="V294" s="44" t="str">
        <f>VLOOKUP(Tabla1[[#This Row],[PROGRAMA]],Hoja1!A:B,2,FALSE)</f>
        <v>9241. Participación ciudadana</v>
      </c>
      <c r="W294" s="44" t="str">
        <f>MID(Tabla1[[#This Row],[Aplicación]],14,2)</f>
        <v>21</v>
      </c>
      <c r="X294" s="44" t="str">
        <f>MID(Tabla1[[#This Row],[Aplicación]],14,6)</f>
        <v>212</v>
      </c>
    </row>
    <row r="295" spans="1:24" x14ac:dyDescent="0.25">
      <c r="A295" s="33">
        <v>220200009279</v>
      </c>
      <c r="B295" s="34" t="s">
        <v>9</v>
      </c>
      <c r="C295" s="35">
        <v>43915</v>
      </c>
      <c r="D295" s="33">
        <v>22020002908</v>
      </c>
      <c r="E295" s="34" t="s">
        <v>1661</v>
      </c>
      <c r="F295" s="36">
        <v>400</v>
      </c>
      <c r="G295" s="34" t="s">
        <v>747</v>
      </c>
      <c r="H295" s="34" t="s">
        <v>2874</v>
      </c>
      <c r="I295" s="33" t="s">
        <v>209</v>
      </c>
      <c r="J295" s="34" t="s">
        <v>211</v>
      </c>
      <c r="K295" s="34" t="s">
        <v>211</v>
      </c>
      <c r="L295" s="34" t="s">
        <v>12</v>
      </c>
      <c r="M295" s="34" t="s">
        <v>10</v>
      </c>
      <c r="N295" s="34" t="s">
        <v>11</v>
      </c>
      <c r="O295" s="37" t="s">
        <v>3146</v>
      </c>
      <c r="P295" s="37" t="s">
        <v>674</v>
      </c>
      <c r="Q295" s="44" t="str">
        <f>MID(Tabla1[[#This Row],[Aplicación]],14,1)</f>
        <v>2</v>
      </c>
      <c r="R295" s="44" t="s">
        <v>662</v>
      </c>
      <c r="S295" s="44" t="str">
        <f>MID(Tabla1[[#This Row],[Aplicación]],6,2)</f>
        <v>03</v>
      </c>
      <c r="T295" s="44" t="str">
        <f>VLOOKUP(Tabla1[[#This Row],[AREA]],Hoja1!A:B,2,FALSE)</f>
        <v>03. Participación ciudadana y deportes</v>
      </c>
      <c r="U295" s="44" t="str">
        <f>MID(Tabla1[[#This Row],[Aplicación]],9,4)</f>
        <v>9241</v>
      </c>
      <c r="V295" s="44" t="str">
        <f>VLOOKUP(Tabla1[[#This Row],[PROGRAMA]],Hoja1!A:B,2,FALSE)</f>
        <v>9241. Participación ciudadana</v>
      </c>
      <c r="W295" s="44" t="str">
        <f>MID(Tabla1[[#This Row],[Aplicación]],14,2)</f>
        <v>22</v>
      </c>
      <c r="X295" s="44" t="str">
        <f>MID(Tabla1[[#This Row],[Aplicación]],14,6)</f>
        <v>22609</v>
      </c>
    </row>
    <row r="296" spans="1:24" x14ac:dyDescent="0.25">
      <c r="A296" s="33">
        <v>220200009280</v>
      </c>
      <c r="B296" s="34" t="s">
        <v>9</v>
      </c>
      <c r="C296" s="35">
        <v>43915</v>
      </c>
      <c r="D296" s="33">
        <v>22020002909</v>
      </c>
      <c r="E296" s="34" t="s">
        <v>1661</v>
      </c>
      <c r="F296" s="36">
        <v>440</v>
      </c>
      <c r="G296" s="34" t="s">
        <v>706</v>
      </c>
      <c r="H296" s="34" t="s">
        <v>2875</v>
      </c>
      <c r="I296" s="33" t="s">
        <v>209</v>
      </c>
      <c r="J296" s="34" t="s">
        <v>2876</v>
      </c>
      <c r="K296" s="34" t="s">
        <v>255</v>
      </c>
      <c r="L296" s="34" t="s">
        <v>12</v>
      </c>
      <c r="M296" s="34" t="s">
        <v>10</v>
      </c>
      <c r="N296" s="34" t="s">
        <v>11</v>
      </c>
      <c r="O296" s="37" t="s">
        <v>3146</v>
      </c>
      <c r="P296" s="37" t="s">
        <v>674</v>
      </c>
      <c r="Q296" s="44" t="str">
        <f>MID(Tabla1[[#This Row],[Aplicación]],14,1)</f>
        <v>2</v>
      </c>
      <c r="R296" s="44" t="s">
        <v>662</v>
      </c>
      <c r="S296" s="44" t="str">
        <f>MID(Tabla1[[#This Row],[Aplicación]],6,2)</f>
        <v>03</v>
      </c>
      <c r="T296" s="44" t="str">
        <f>VLOOKUP(Tabla1[[#This Row],[AREA]],Hoja1!A:B,2,FALSE)</f>
        <v>03. Participación ciudadana y deportes</v>
      </c>
      <c r="U296" s="44" t="str">
        <f>MID(Tabla1[[#This Row],[Aplicación]],9,4)</f>
        <v>9241</v>
      </c>
      <c r="V296" s="44" t="str">
        <f>VLOOKUP(Tabla1[[#This Row],[PROGRAMA]],Hoja1!A:B,2,FALSE)</f>
        <v>9241. Participación ciudadana</v>
      </c>
      <c r="W296" s="44" t="str">
        <f>MID(Tabla1[[#This Row],[Aplicación]],14,2)</f>
        <v>22</v>
      </c>
      <c r="X296" s="44" t="str">
        <f>MID(Tabla1[[#This Row],[Aplicación]],14,6)</f>
        <v>22609</v>
      </c>
    </row>
    <row r="297" spans="1:24" x14ac:dyDescent="0.25">
      <c r="A297" s="33">
        <v>220200009281</v>
      </c>
      <c r="B297" s="34" t="s">
        <v>9</v>
      </c>
      <c r="C297" s="35">
        <v>43915</v>
      </c>
      <c r="D297" s="33">
        <v>22020002910</v>
      </c>
      <c r="E297" s="34" t="s">
        <v>1661</v>
      </c>
      <c r="F297" s="36">
        <v>400</v>
      </c>
      <c r="G297" s="34" t="s">
        <v>903</v>
      </c>
      <c r="H297" s="34" t="s">
        <v>2878</v>
      </c>
      <c r="I297" s="33" t="s">
        <v>209</v>
      </c>
      <c r="J297" s="34" t="s">
        <v>211</v>
      </c>
      <c r="K297" s="34" t="s">
        <v>211</v>
      </c>
      <c r="L297" s="34" t="s">
        <v>12</v>
      </c>
      <c r="M297" s="34" t="s">
        <v>10</v>
      </c>
      <c r="N297" s="34" t="s">
        <v>11</v>
      </c>
      <c r="O297" s="37" t="s">
        <v>3146</v>
      </c>
      <c r="P297" s="37" t="s">
        <v>674</v>
      </c>
      <c r="Q297" s="44" t="str">
        <f>MID(Tabla1[[#This Row],[Aplicación]],14,1)</f>
        <v>2</v>
      </c>
      <c r="R297" s="44" t="s">
        <v>662</v>
      </c>
      <c r="S297" s="44" t="str">
        <f>MID(Tabla1[[#This Row],[Aplicación]],6,2)</f>
        <v>03</v>
      </c>
      <c r="T297" s="44" t="str">
        <f>VLOOKUP(Tabla1[[#This Row],[AREA]],Hoja1!A:B,2,FALSE)</f>
        <v>03. Participación ciudadana y deportes</v>
      </c>
      <c r="U297" s="44" t="str">
        <f>MID(Tabla1[[#This Row],[Aplicación]],9,4)</f>
        <v>9241</v>
      </c>
      <c r="V297" s="44" t="str">
        <f>VLOOKUP(Tabla1[[#This Row],[PROGRAMA]],Hoja1!A:B,2,FALSE)</f>
        <v>9241. Participación ciudadana</v>
      </c>
      <c r="W297" s="44" t="str">
        <f>MID(Tabla1[[#This Row],[Aplicación]],14,2)</f>
        <v>22</v>
      </c>
      <c r="X297" s="44" t="str">
        <f>MID(Tabla1[[#This Row],[Aplicación]],14,6)</f>
        <v>22609</v>
      </c>
    </row>
    <row r="298" spans="1:24" x14ac:dyDescent="0.25">
      <c r="A298" s="33">
        <v>220200010067</v>
      </c>
      <c r="B298" s="34" t="s">
        <v>316</v>
      </c>
      <c r="C298" s="35">
        <v>43920</v>
      </c>
      <c r="D298" s="33">
        <v>22020001354</v>
      </c>
      <c r="E298" s="34" t="s">
        <v>1393</v>
      </c>
      <c r="F298" s="36">
        <v>130.41</v>
      </c>
      <c r="G298" s="34" t="s">
        <v>359</v>
      </c>
      <c r="H298" s="34" t="s">
        <v>2879</v>
      </c>
      <c r="I298" s="33" t="s">
        <v>317</v>
      </c>
      <c r="J298" s="34" t="s">
        <v>2194</v>
      </c>
      <c r="K298" s="34" t="s">
        <v>258</v>
      </c>
      <c r="L298" s="34" t="s">
        <v>15</v>
      </c>
      <c r="M298" s="34" t="s">
        <v>13</v>
      </c>
      <c r="N298" s="34" t="s">
        <v>16</v>
      </c>
      <c r="O298" s="37" t="s">
        <v>3145</v>
      </c>
      <c r="P298" s="37" t="s">
        <v>674</v>
      </c>
      <c r="Q298" s="44" t="str">
        <f>MID(Tabla1[[#This Row],[Aplicación]],14,1)</f>
        <v>2</v>
      </c>
      <c r="R298" s="44" t="s">
        <v>662</v>
      </c>
      <c r="S298" s="44" t="str">
        <f>MID(Tabla1[[#This Row],[Aplicación]],6,2)</f>
        <v>03</v>
      </c>
      <c r="T298" s="44" t="str">
        <f>VLOOKUP(Tabla1[[#This Row],[AREA]],Hoja1!A:B,2,FALSE)</f>
        <v>03. Participación ciudadana y deportes</v>
      </c>
      <c r="U298" s="44" t="str">
        <f>MID(Tabla1[[#This Row],[Aplicación]],9,4)</f>
        <v>9241</v>
      </c>
      <c r="V298" s="44" t="str">
        <f>VLOOKUP(Tabla1[[#This Row],[PROGRAMA]],Hoja1!A:B,2,FALSE)</f>
        <v>9241. Participación ciudadana</v>
      </c>
      <c r="W298" s="44" t="str">
        <f>MID(Tabla1[[#This Row],[Aplicación]],14,2)</f>
        <v>21</v>
      </c>
      <c r="X298" s="44" t="str">
        <f>MID(Tabla1[[#This Row],[Aplicación]],14,6)</f>
        <v>213</v>
      </c>
    </row>
    <row r="299" spans="1:24" x14ac:dyDescent="0.25">
      <c r="A299" s="33">
        <v>220200006430</v>
      </c>
      <c r="B299" s="34" t="s">
        <v>316</v>
      </c>
      <c r="C299" s="35">
        <v>43903</v>
      </c>
      <c r="D299" s="33">
        <v>22020001354</v>
      </c>
      <c r="E299" s="34" t="s">
        <v>1393</v>
      </c>
      <c r="F299" s="36">
        <v>54.18</v>
      </c>
      <c r="G299" s="34" t="s">
        <v>413</v>
      </c>
      <c r="H299" s="34" t="s">
        <v>2886</v>
      </c>
      <c r="I299" s="33" t="s">
        <v>317</v>
      </c>
      <c r="J299" s="34" t="s">
        <v>211</v>
      </c>
      <c r="K299" s="34" t="s">
        <v>211</v>
      </c>
      <c r="L299" s="34" t="s">
        <v>15</v>
      </c>
      <c r="M299" s="34" t="s">
        <v>13</v>
      </c>
      <c r="N299" s="34" t="s">
        <v>16</v>
      </c>
      <c r="O299" s="37" t="s">
        <v>3145</v>
      </c>
      <c r="P299" s="37" t="s">
        <v>674</v>
      </c>
      <c r="Q299" s="44" t="str">
        <f>MID(Tabla1[[#This Row],[Aplicación]],14,1)</f>
        <v>2</v>
      </c>
      <c r="R299" s="44" t="s">
        <v>662</v>
      </c>
      <c r="S299" s="44" t="str">
        <f>MID(Tabla1[[#This Row],[Aplicación]],6,2)</f>
        <v>03</v>
      </c>
      <c r="T299" s="44" t="str">
        <f>VLOOKUP(Tabla1[[#This Row],[AREA]],Hoja1!A:B,2,FALSE)</f>
        <v>03. Participación ciudadana y deportes</v>
      </c>
      <c r="U299" s="44" t="str">
        <f>MID(Tabla1[[#This Row],[Aplicación]],9,4)</f>
        <v>9241</v>
      </c>
      <c r="V299" s="44" t="str">
        <f>VLOOKUP(Tabla1[[#This Row],[PROGRAMA]],Hoja1!A:B,2,FALSE)</f>
        <v>9241. Participación ciudadana</v>
      </c>
      <c r="W299" s="44" t="str">
        <f>MID(Tabla1[[#This Row],[Aplicación]],14,2)</f>
        <v>21</v>
      </c>
      <c r="X299" s="44" t="str">
        <f>MID(Tabla1[[#This Row],[Aplicación]],14,6)</f>
        <v>213</v>
      </c>
    </row>
    <row r="300" spans="1:24" x14ac:dyDescent="0.25">
      <c r="A300" s="33">
        <v>220200009956</v>
      </c>
      <c r="B300" s="34" t="s">
        <v>316</v>
      </c>
      <c r="C300" s="35">
        <v>43920</v>
      </c>
      <c r="D300" s="33">
        <v>22020001354</v>
      </c>
      <c r="E300" s="34" t="s">
        <v>1393</v>
      </c>
      <c r="F300" s="36">
        <v>50.85</v>
      </c>
      <c r="G300" s="34" t="s">
        <v>413</v>
      </c>
      <c r="H300" s="34" t="s">
        <v>2887</v>
      </c>
      <c r="I300" s="33" t="s">
        <v>317</v>
      </c>
      <c r="J300" s="34" t="s">
        <v>211</v>
      </c>
      <c r="K300" s="34" t="s">
        <v>211</v>
      </c>
      <c r="L300" s="34" t="s">
        <v>15</v>
      </c>
      <c r="M300" s="34" t="s">
        <v>13</v>
      </c>
      <c r="N300" s="34" t="s">
        <v>16</v>
      </c>
      <c r="O300" s="37" t="s">
        <v>3145</v>
      </c>
      <c r="P300" s="37" t="s">
        <v>674</v>
      </c>
      <c r="Q300" s="44" t="str">
        <f>MID(Tabla1[[#This Row],[Aplicación]],14,1)</f>
        <v>2</v>
      </c>
      <c r="R300" s="44" t="s">
        <v>662</v>
      </c>
      <c r="S300" s="44" t="str">
        <f>MID(Tabla1[[#This Row],[Aplicación]],6,2)</f>
        <v>03</v>
      </c>
      <c r="T300" s="44" t="str">
        <f>VLOOKUP(Tabla1[[#This Row],[AREA]],Hoja1!A:B,2,FALSE)</f>
        <v>03. Participación ciudadana y deportes</v>
      </c>
      <c r="U300" s="44" t="str">
        <f>MID(Tabla1[[#This Row],[Aplicación]],9,4)</f>
        <v>9241</v>
      </c>
      <c r="V300" s="44" t="str">
        <f>VLOOKUP(Tabla1[[#This Row],[PROGRAMA]],Hoja1!A:B,2,FALSE)</f>
        <v>9241. Participación ciudadana</v>
      </c>
      <c r="W300" s="44" t="str">
        <f>MID(Tabla1[[#This Row],[Aplicación]],14,2)</f>
        <v>21</v>
      </c>
      <c r="X300" s="44" t="str">
        <f>MID(Tabla1[[#This Row],[Aplicación]],14,6)</f>
        <v>213</v>
      </c>
    </row>
    <row r="301" spans="1:24" x14ac:dyDescent="0.25">
      <c r="A301" s="33">
        <v>220200009282</v>
      </c>
      <c r="B301" s="34" t="s">
        <v>9</v>
      </c>
      <c r="C301" s="35">
        <v>43915</v>
      </c>
      <c r="D301" s="33">
        <v>22020002913</v>
      </c>
      <c r="E301" s="34" t="s">
        <v>1080</v>
      </c>
      <c r="F301" s="36">
        <v>1964.52</v>
      </c>
      <c r="G301" s="34" t="s">
        <v>780</v>
      </c>
      <c r="H301" s="34" t="s">
        <v>2899</v>
      </c>
      <c r="I301" s="33" t="s">
        <v>209</v>
      </c>
      <c r="J301" s="34" t="s">
        <v>1116</v>
      </c>
      <c r="K301" s="34" t="s">
        <v>211</v>
      </c>
      <c r="L301" s="34" t="s">
        <v>15</v>
      </c>
      <c r="M301" s="34" t="s">
        <v>10</v>
      </c>
      <c r="N301" s="34" t="s">
        <v>11</v>
      </c>
      <c r="O301" s="37" t="s">
        <v>3146</v>
      </c>
      <c r="P301" s="37" t="s">
        <v>674</v>
      </c>
      <c r="Q301" s="44" t="str">
        <f>MID(Tabla1[[#This Row],[Aplicación]],14,1)</f>
        <v>6</v>
      </c>
      <c r="R301" s="44" t="s">
        <v>663</v>
      </c>
      <c r="S301" s="44" t="str">
        <f>MID(Tabla1[[#This Row],[Aplicación]],6,2)</f>
        <v>03</v>
      </c>
      <c r="T301" s="44" t="str">
        <f>VLOOKUP(Tabla1[[#This Row],[AREA]],Hoja1!A:B,2,FALSE)</f>
        <v>03. Participación ciudadana y deportes</v>
      </c>
      <c r="U301" s="44" t="str">
        <f>MID(Tabla1[[#This Row],[Aplicación]],9,4)</f>
        <v>9241</v>
      </c>
      <c r="V301" s="44" t="str">
        <f>VLOOKUP(Tabla1[[#This Row],[PROGRAMA]],Hoja1!A:B,2,FALSE)</f>
        <v>9241. Participación ciudadana</v>
      </c>
      <c r="W301" s="44" t="str">
        <f>MID(Tabla1[[#This Row],[Aplicación]],14,2)</f>
        <v>63</v>
      </c>
      <c r="X301" s="44" t="str">
        <f>MID(Tabla1[[#This Row],[Aplicación]],14,6)</f>
        <v>632</v>
      </c>
    </row>
    <row r="302" spans="1:24" x14ac:dyDescent="0.25">
      <c r="A302" s="33">
        <v>220200009288</v>
      </c>
      <c r="B302" s="34" t="s">
        <v>9</v>
      </c>
      <c r="C302" s="35">
        <v>43915</v>
      </c>
      <c r="D302" s="33">
        <v>22020002921</v>
      </c>
      <c r="E302" s="34" t="s">
        <v>2910</v>
      </c>
      <c r="F302" s="36">
        <v>4800</v>
      </c>
      <c r="G302" s="34" t="s">
        <v>146</v>
      </c>
      <c r="H302" s="34" t="s">
        <v>2911</v>
      </c>
      <c r="I302" s="33" t="s">
        <v>209</v>
      </c>
      <c r="J302" s="34" t="s">
        <v>211</v>
      </c>
      <c r="K302" s="34" t="s">
        <v>211</v>
      </c>
      <c r="L302" s="34" t="s">
        <v>15</v>
      </c>
      <c r="M302" s="34" t="s">
        <v>10</v>
      </c>
      <c r="N302" s="34" t="s">
        <v>11</v>
      </c>
      <c r="O302" s="37" t="s">
        <v>3146</v>
      </c>
      <c r="P302" s="37" t="s">
        <v>674</v>
      </c>
      <c r="Q302" s="44" t="str">
        <f>MID(Tabla1[[#This Row],[Aplicación]],14,1)</f>
        <v>2</v>
      </c>
      <c r="R302" s="44" t="s">
        <v>662</v>
      </c>
      <c r="S302" s="44" t="str">
        <f>MID(Tabla1[[#This Row],[Aplicación]],6,2)</f>
        <v>03</v>
      </c>
      <c r="T302" s="44" t="str">
        <f>VLOOKUP(Tabla1[[#This Row],[AREA]],Hoja1!A:B,2,FALSE)</f>
        <v>03. Participación ciudadana y deportes</v>
      </c>
      <c r="U302" s="44" t="str">
        <f>MID(Tabla1[[#This Row],[Aplicación]],9,4)</f>
        <v>9241</v>
      </c>
      <c r="V302" s="44" t="str">
        <f>VLOOKUP(Tabla1[[#This Row],[PROGRAMA]],Hoja1!A:B,2,FALSE)</f>
        <v>9241. Participación ciudadana</v>
      </c>
      <c r="W302" s="44" t="str">
        <f>MID(Tabla1[[#This Row],[Aplicación]],14,2)</f>
        <v>22</v>
      </c>
      <c r="X302" s="44" t="str">
        <f>MID(Tabla1[[#This Row],[Aplicación]],14,6)</f>
        <v>22103</v>
      </c>
    </row>
    <row r="303" spans="1:24" x14ac:dyDescent="0.25">
      <c r="A303" s="33">
        <v>220200009954</v>
      </c>
      <c r="B303" s="34" t="s">
        <v>316</v>
      </c>
      <c r="C303" s="35">
        <v>43920</v>
      </c>
      <c r="D303" s="33">
        <v>22020001354</v>
      </c>
      <c r="E303" s="34" t="s">
        <v>1393</v>
      </c>
      <c r="F303" s="36">
        <v>40.32</v>
      </c>
      <c r="G303" s="34" t="s">
        <v>413</v>
      </c>
      <c r="H303" s="34" t="s">
        <v>2937</v>
      </c>
      <c r="I303" s="33" t="s">
        <v>317</v>
      </c>
      <c r="J303" s="34" t="s">
        <v>211</v>
      </c>
      <c r="K303" s="34" t="s">
        <v>211</v>
      </c>
      <c r="L303" s="34" t="s">
        <v>15</v>
      </c>
      <c r="M303" s="34" t="s">
        <v>13</v>
      </c>
      <c r="N303" s="34" t="s">
        <v>16</v>
      </c>
      <c r="O303" s="37" t="s">
        <v>3145</v>
      </c>
      <c r="P303" s="37" t="s">
        <v>674</v>
      </c>
      <c r="Q303" s="44" t="str">
        <f>MID(Tabla1[[#This Row],[Aplicación]],14,1)</f>
        <v>2</v>
      </c>
      <c r="R303" s="44" t="s">
        <v>662</v>
      </c>
      <c r="S303" s="44" t="str">
        <f>MID(Tabla1[[#This Row],[Aplicación]],6,2)</f>
        <v>03</v>
      </c>
      <c r="T303" s="44" t="str">
        <f>VLOOKUP(Tabla1[[#This Row],[AREA]],Hoja1!A:B,2,FALSE)</f>
        <v>03. Participación ciudadana y deportes</v>
      </c>
      <c r="U303" s="44" t="str">
        <f>MID(Tabla1[[#This Row],[Aplicación]],9,4)</f>
        <v>9241</v>
      </c>
      <c r="V303" s="44" t="str">
        <f>VLOOKUP(Tabla1[[#This Row],[PROGRAMA]],Hoja1!A:B,2,FALSE)</f>
        <v>9241. Participación ciudadana</v>
      </c>
      <c r="W303" s="44" t="str">
        <f>MID(Tabla1[[#This Row],[Aplicación]],14,2)</f>
        <v>21</v>
      </c>
      <c r="X303" s="44" t="str">
        <f>MID(Tabla1[[#This Row],[Aplicación]],14,6)</f>
        <v>213</v>
      </c>
    </row>
    <row r="304" spans="1:24" x14ac:dyDescent="0.25">
      <c r="A304" s="33">
        <v>220200006409</v>
      </c>
      <c r="B304" s="34" t="s">
        <v>316</v>
      </c>
      <c r="C304" s="35">
        <v>43903</v>
      </c>
      <c r="D304" s="33">
        <v>22020001354</v>
      </c>
      <c r="E304" s="34" t="s">
        <v>1393</v>
      </c>
      <c r="F304" s="36">
        <v>20.98</v>
      </c>
      <c r="G304" s="34" t="s">
        <v>413</v>
      </c>
      <c r="H304" s="34" t="s">
        <v>2957</v>
      </c>
      <c r="I304" s="33" t="s">
        <v>317</v>
      </c>
      <c r="J304" s="34" t="s">
        <v>211</v>
      </c>
      <c r="K304" s="34" t="s">
        <v>211</v>
      </c>
      <c r="L304" s="34" t="s">
        <v>15</v>
      </c>
      <c r="M304" s="34" t="s">
        <v>13</v>
      </c>
      <c r="N304" s="34" t="s">
        <v>16</v>
      </c>
      <c r="O304" s="37" t="s">
        <v>3145</v>
      </c>
      <c r="P304" s="37" t="s">
        <v>674</v>
      </c>
      <c r="Q304" s="44" t="str">
        <f>MID(Tabla1[[#This Row],[Aplicación]],14,1)</f>
        <v>2</v>
      </c>
      <c r="R304" s="44" t="s">
        <v>662</v>
      </c>
      <c r="S304" s="44" t="str">
        <f>MID(Tabla1[[#This Row],[Aplicación]],6,2)</f>
        <v>03</v>
      </c>
      <c r="T304" s="44" t="str">
        <f>VLOOKUP(Tabla1[[#This Row],[AREA]],Hoja1!A:B,2,FALSE)</f>
        <v>03. Participación ciudadana y deportes</v>
      </c>
      <c r="U304" s="44" t="str">
        <f>MID(Tabla1[[#This Row],[Aplicación]],9,4)</f>
        <v>9241</v>
      </c>
      <c r="V304" s="44" t="str">
        <f>VLOOKUP(Tabla1[[#This Row],[PROGRAMA]],Hoja1!A:B,2,FALSE)</f>
        <v>9241. Participación ciudadana</v>
      </c>
      <c r="W304" s="44" t="str">
        <f>MID(Tabla1[[#This Row],[Aplicación]],14,2)</f>
        <v>21</v>
      </c>
      <c r="X304" s="44" t="str">
        <f>MID(Tabla1[[#This Row],[Aplicación]],14,6)</f>
        <v>213</v>
      </c>
    </row>
    <row r="305" spans="1:24" x14ac:dyDescent="0.25">
      <c r="A305" s="33">
        <v>220190031001</v>
      </c>
      <c r="B305" s="34" t="s">
        <v>9</v>
      </c>
      <c r="C305" s="35">
        <v>43908</v>
      </c>
      <c r="D305" s="33">
        <v>22019003650</v>
      </c>
      <c r="E305" s="34" t="s">
        <v>1080</v>
      </c>
      <c r="F305" s="36">
        <v>34.08</v>
      </c>
      <c r="G305" s="34" t="s">
        <v>204</v>
      </c>
      <c r="H305" s="34" t="s">
        <v>836</v>
      </c>
      <c r="I305" s="33" t="s">
        <v>209</v>
      </c>
      <c r="J305" s="34" t="s">
        <v>210</v>
      </c>
      <c r="K305" s="34" t="s">
        <v>210</v>
      </c>
      <c r="L305" s="34" t="s">
        <v>12</v>
      </c>
      <c r="M305" s="34" t="s">
        <v>13</v>
      </c>
      <c r="N305" s="34" t="s">
        <v>14</v>
      </c>
      <c r="O305" s="37" t="s">
        <v>3127</v>
      </c>
      <c r="P305" s="37" t="s">
        <v>674</v>
      </c>
      <c r="Q305" s="44" t="str">
        <f>MID(Tabla1[[#This Row],[Aplicación]],14,1)</f>
        <v>6</v>
      </c>
      <c r="R305" s="44" t="s">
        <v>663</v>
      </c>
      <c r="S305" s="44" t="str">
        <f>MID(Tabla1[[#This Row],[Aplicación]],6,2)</f>
        <v>03</v>
      </c>
      <c r="T305" s="44" t="str">
        <f>VLOOKUP(Tabla1[[#This Row],[AREA]],Hoja1!A:B,2,FALSE)</f>
        <v>03. Participación ciudadana y deportes</v>
      </c>
      <c r="U305" s="44" t="str">
        <f>MID(Tabla1[[#This Row],[Aplicación]],9,4)</f>
        <v>9241</v>
      </c>
      <c r="V305" s="44" t="str">
        <f>VLOOKUP(Tabla1[[#This Row],[PROGRAMA]],Hoja1!A:B,2,FALSE)</f>
        <v>9241. Participación ciudadana</v>
      </c>
      <c r="W305" s="44" t="str">
        <f>MID(Tabla1[[#This Row],[Aplicación]],14,2)</f>
        <v>63</v>
      </c>
      <c r="X305" s="44" t="str">
        <f>MID(Tabla1[[#This Row],[Aplicación]],14,6)</f>
        <v>632</v>
      </c>
    </row>
    <row r="306" spans="1:24" x14ac:dyDescent="0.25">
      <c r="A306" s="33">
        <v>220200010371</v>
      </c>
      <c r="B306" s="34" t="s">
        <v>9</v>
      </c>
      <c r="C306" s="35">
        <v>43920</v>
      </c>
      <c r="D306" s="33">
        <v>22020002914</v>
      </c>
      <c r="E306" s="34" t="s">
        <v>1393</v>
      </c>
      <c r="F306" s="36">
        <v>4063.56</v>
      </c>
      <c r="G306" s="34" t="s">
        <v>118</v>
      </c>
      <c r="H306" s="34" t="s">
        <v>2994</v>
      </c>
      <c r="I306" s="33" t="s">
        <v>209</v>
      </c>
      <c r="J306" s="34" t="s">
        <v>211</v>
      </c>
      <c r="K306" s="34" t="s">
        <v>211</v>
      </c>
      <c r="L306" s="34" t="s">
        <v>12</v>
      </c>
      <c r="M306" s="34" t="s">
        <v>10</v>
      </c>
      <c r="N306" s="34" t="s">
        <v>11</v>
      </c>
      <c r="O306" s="37" t="s">
        <v>3146</v>
      </c>
      <c r="P306" s="37" t="s">
        <v>674</v>
      </c>
      <c r="Q306" s="44" t="str">
        <f>MID(Tabla1[[#This Row],[Aplicación]],14,1)</f>
        <v>2</v>
      </c>
      <c r="R306" s="44" t="s">
        <v>662</v>
      </c>
      <c r="S306" s="44" t="str">
        <f>MID(Tabla1[[#This Row],[Aplicación]],6,2)</f>
        <v>03</v>
      </c>
      <c r="T306" s="44" t="str">
        <f>VLOOKUP(Tabla1[[#This Row],[AREA]],Hoja1!A:B,2,FALSE)</f>
        <v>03. Participación ciudadana y deportes</v>
      </c>
      <c r="U306" s="44" t="str">
        <f>MID(Tabla1[[#This Row],[Aplicación]],9,4)</f>
        <v>9241</v>
      </c>
      <c r="V306" s="44" t="str">
        <f>VLOOKUP(Tabla1[[#This Row],[PROGRAMA]],Hoja1!A:B,2,FALSE)</f>
        <v>9241. Participación ciudadana</v>
      </c>
      <c r="W306" s="44" t="str">
        <f>MID(Tabla1[[#This Row],[Aplicación]],14,2)</f>
        <v>21</v>
      </c>
      <c r="X306" s="44" t="str">
        <f>MID(Tabla1[[#This Row],[Aplicación]],14,6)</f>
        <v>213</v>
      </c>
    </row>
    <row r="307" spans="1:24" x14ac:dyDescent="0.25">
      <c r="A307" s="33">
        <v>220200010519</v>
      </c>
      <c r="B307" s="34" t="s">
        <v>9</v>
      </c>
      <c r="C307" s="35">
        <v>43921</v>
      </c>
      <c r="D307" s="33">
        <v>22020003080</v>
      </c>
      <c r="E307" s="34" t="s">
        <v>1661</v>
      </c>
      <c r="F307" s="36">
        <v>880</v>
      </c>
      <c r="G307" s="34" t="s">
        <v>142</v>
      </c>
      <c r="H307" s="34" t="s">
        <v>3006</v>
      </c>
      <c r="I307" s="33" t="s">
        <v>209</v>
      </c>
      <c r="J307" s="34" t="s">
        <v>211</v>
      </c>
      <c r="K307" s="34" t="s">
        <v>211</v>
      </c>
      <c r="L307" s="34" t="s">
        <v>12</v>
      </c>
      <c r="M307" s="34" t="s">
        <v>10</v>
      </c>
      <c r="N307" s="34" t="s">
        <v>11</v>
      </c>
      <c r="O307" s="37" t="s">
        <v>3146</v>
      </c>
      <c r="P307" s="37" t="s">
        <v>674</v>
      </c>
      <c r="Q307" s="44" t="str">
        <f>MID(Tabla1[[#This Row],[Aplicación]],14,1)</f>
        <v>2</v>
      </c>
      <c r="R307" s="44" t="s">
        <v>662</v>
      </c>
      <c r="S307" s="44" t="str">
        <f>MID(Tabla1[[#This Row],[Aplicación]],6,2)</f>
        <v>03</v>
      </c>
      <c r="T307" s="44" t="str">
        <f>VLOOKUP(Tabla1[[#This Row],[AREA]],Hoja1!A:B,2,FALSE)</f>
        <v>03. Participación ciudadana y deportes</v>
      </c>
      <c r="U307" s="44" t="str">
        <f>MID(Tabla1[[#This Row],[Aplicación]],9,4)</f>
        <v>9241</v>
      </c>
      <c r="V307" s="44" t="str">
        <f>VLOOKUP(Tabla1[[#This Row],[PROGRAMA]],Hoja1!A:B,2,FALSE)</f>
        <v>9241. Participación ciudadana</v>
      </c>
      <c r="W307" s="44" t="str">
        <f>MID(Tabla1[[#This Row],[Aplicación]],14,2)</f>
        <v>22</v>
      </c>
      <c r="X307" s="44" t="str">
        <f>MID(Tabla1[[#This Row],[Aplicación]],14,6)</f>
        <v>22609</v>
      </c>
    </row>
    <row r="308" spans="1:24" x14ac:dyDescent="0.25">
      <c r="A308" s="33">
        <v>220200010520</v>
      </c>
      <c r="B308" s="34" t="s">
        <v>9</v>
      </c>
      <c r="C308" s="35">
        <v>43921</v>
      </c>
      <c r="D308" s="33">
        <v>22020003081</v>
      </c>
      <c r="E308" s="34" t="s">
        <v>2793</v>
      </c>
      <c r="F308" s="36">
        <v>173.66</v>
      </c>
      <c r="G308" s="34" t="s">
        <v>473</v>
      </c>
      <c r="H308" s="34" t="s">
        <v>3007</v>
      </c>
      <c r="I308" s="33" t="s">
        <v>209</v>
      </c>
      <c r="J308" s="34" t="s">
        <v>211</v>
      </c>
      <c r="K308" s="34" t="s">
        <v>211</v>
      </c>
      <c r="L308" s="34" t="s">
        <v>15</v>
      </c>
      <c r="M308" s="34" t="s">
        <v>10</v>
      </c>
      <c r="N308" s="34" t="s">
        <v>11</v>
      </c>
      <c r="O308" s="37" t="s">
        <v>3146</v>
      </c>
      <c r="P308" s="37" t="s">
        <v>674</v>
      </c>
      <c r="Q308" s="44" t="str">
        <f>MID(Tabla1[[#This Row],[Aplicación]],14,1)</f>
        <v>2</v>
      </c>
      <c r="R308" s="44" t="s">
        <v>662</v>
      </c>
      <c r="S308" s="44" t="str">
        <f>MID(Tabla1[[#This Row],[Aplicación]],6,2)</f>
        <v>03</v>
      </c>
      <c r="T308" s="44" t="str">
        <f>VLOOKUP(Tabla1[[#This Row],[AREA]],Hoja1!A:B,2,FALSE)</f>
        <v>03. Participación ciudadana y deportes</v>
      </c>
      <c r="U308" s="44" t="str">
        <f>MID(Tabla1[[#This Row],[Aplicación]],9,4)</f>
        <v>9241</v>
      </c>
      <c r="V308" s="44" t="str">
        <f>VLOOKUP(Tabla1[[#This Row],[PROGRAMA]],Hoja1!A:B,2,FALSE)</f>
        <v>9241. Participación ciudadana</v>
      </c>
      <c r="W308" s="44" t="str">
        <f>MID(Tabla1[[#This Row],[Aplicación]],14,2)</f>
        <v>22</v>
      </c>
      <c r="X308" s="44" t="str">
        <f>MID(Tabla1[[#This Row],[Aplicación]],14,6)</f>
        <v>22199</v>
      </c>
    </row>
    <row r="309" spans="1:24" x14ac:dyDescent="0.25">
      <c r="A309" s="33">
        <v>220200010521</v>
      </c>
      <c r="B309" s="34" t="s">
        <v>9</v>
      </c>
      <c r="C309" s="35">
        <v>43921</v>
      </c>
      <c r="D309" s="33">
        <v>22020003082</v>
      </c>
      <c r="E309" s="34" t="s">
        <v>1661</v>
      </c>
      <c r="F309" s="36">
        <v>440</v>
      </c>
      <c r="G309" s="34" t="s">
        <v>137</v>
      </c>
      <c r="H309" s="34" t="s">
        <v>3010</v>
      </c>
      <c r="I309" s="33" t="s">
        <v>209</v>
      </c>
      <c r="J309" s="34" t="s">
        <v>2592</v>
      </c>
      <c r="K309" s="34" t="s">
        <v>211</v>
      </c>
      <c r="L309" s="34" t="s">
        <v>12</v>
      </c>
      <c r="M309" s="34" t="s">
        <v>10</v>
      </c>
      <c r="N309" s="34" t="s">
        <v>11</v>
      </c>
      <c r="O309" s="37" t="s">
        <v>3146</v>
      </c>
      <c r="P309" s="37" t="s">
        <v>674</v>
      </c>
      <c r="Q309" s="44" t="str">
        <f>MID(Tabla1[[#This Row],[Aplicación]],14,1)</f>
        <v>2</v>
      </c>
      <c r="R309" s="44" t="s">
        <v>662</v>
      </c>
      <c r="S309" s="44" t="str">
        <f>MID(Tabla1[[#This Row],[Aplicación]],6,2)</f>
        <v>03</v>
      </c>
      <c r="T309" s="44" t="str">
        <f>VLOOKUP(Tabla1[[#This Row],[AREA]],Hoja1!A:B,2,FALSE)</f>
        <v>03. Participación ciudadana y deportes</v>
      </c>
      <c r="U309" s="44" t="str">
        <f>MID(Tabla1[[#This Row],[Aplicación]],9,4)</f>
        <v>9241</v>
      </c>
      <c r="V309" s="44" t="str">
        <f>VLOOKUP(Tabla1[[#This Row],[PROGRAMA]],Hoja1!A:B,2,FALSE)</f>
        <v>9241. Participación ciudadana</v>
      </c>
      <c r="W309" s="44" t="str">
        <f>MID(Tabla1[[#This Row],[Aplicación]],14,2)</f>
        <v>22</v>
      </c>
      <c r="X309" s="44" t="str">
        <f>MID(Tabla1[[#This Row],[Aplicación]],14,6)</f>
        <v>22609</v>
      </c>
    </row>
    <row r="310" spans="1:24" x14ac:dyDescent="0.25">
      <c r="A310" s="33">
        <v>220200010522</v>
      </c>
      <c r="B310" s="34" t="s">
        <v>9</v>
      </c>
      <c r="C310" s="35">
        <v>43921</v>
      </c>
      <c r="D310" s="33">
        <v>22020003083</v>
      </c>
      <c r="E310" s="34" t="s">
        <v>1002</v>
      </c>
      <c r="F310" s="36">
        <v>406.56</v>
      </c>
      <c r="G310" s="34" t="s">
        <v>893</v>
      </c>
      <c r="H310" s="34" t="s">
        <v>3011</v>
      </c>
      <c r="I310" s="33" t="s">
        <v>209</v>
      </c>
      <c r="J310" s="34" t="s">
        <v>211</v>
      </c>
      <c r="K310" s="34" t="s">
        <v>211</v>
      </c>
      <c r="L310" s="34" t="s">
        <v>12</v>
      </c>
      <c r="M310" s="34" t="s">
        <v>10</v>
      </c>
      <c r="N310" s="34" t="s">
        <v>11</v>
      </c>
      <c r="O310" s="37" t="s">
        <v>3146</v>
      </c>
      <c r="P310" s="37" t="s">
        <v>674</v>
      </c>
      <c r="Q310" s="44" t="str">
        <f>MID(Tabla1[[#This Row],[Aplicación]],14,1)</f>
        <v>2</v>
      </c>
      <c r="R310" s="44" t="s">
        <v>662</v>
      </c>
      <c r="S310" s="44" t="str">
        <f>MID(Tabla1[[#This Row],[Aplicación]],6,2)</f>
        <v>03</v>
      </c>
      <c r="T310" s="44" t="str">
        <f>VLOOKUP(Tabla1[[#This Row],[AREA]],Hoja1!A:B,2,FALSE)</f>
        <v>03. Participación ciudadana y deportes</v>
      </c>
      <c r="U310" s="44" t="str">
        <f>MID(Tabla1[[#This Row],[Aplicación]],9,4)</f>
        <v>9241</v>
      </c>
      <c r="V310" s="44" t="str">
        <f>VLOOKUP(Tabla1[[#This Row],[PROGRAMA]],Hoja1!A:B,2,FALSE)</f>
        <v>9241. Participación ciudadana</v>
      </c>
      <c r="W310" s="44" t="str">
        <f>MID(Tabla1[[#This Row],[Aplicación]],14,2)</f>
        <v>22</v>
      </c>
      <c r="X310" s="44" t="str">
        <f>MID(Tabla1[[#This Row],[Aplicación]],14,6)</f>
        <v>22700</v>
      </c>
    </row>
    <row r="311" spans="1:24" x14ac:dyDescent="0.25">
      <c r="A311" s="33">
        <v>220200010523</v>
      </c>
      <c r="B311" s="34" t="s">
        <v>9</v>
      </c>
      <c r="C311" s="35">
        <v>43921</v>
      </c>
      <c r="D311" s="33">
        <v>22020003079</v>
      </c>
      <c r="E311" s="34" t="s">
        <v>1661</v>
      </c>
      <c r="F311" s="36">
        <v>440</v>
      </c>
      <c r="G311" s="34" t="s">
        <v>2604</v>
      </c>
      <c r="H311" s="34" t="s">
        <v>3012</v>
      </c>
      <c r="I311" s="33" t="s">
        <v>209</v>
      </c>
      <c r="J311" s="34" t="s">
        <v>263</v>
      </c>
      <c r="K311" s="34" t="s">
        <v>263</v>
      </c>
      <c r="L311" s="34" t="s">
        <v>12</v>
      </c>
      <c r="M311" s="34" t="s">
        <v>10</v>
      </c>
      <c r="N311" s="34" t="s">
        <v>11</v>
      </c>
      <c r="O311" s="37" t="s">
        <v>3146</v>
      </c>
      <c r="P311" s="37" t="s">
        <v>674</v>
      </c>
      <c r="Q311" s="44" t="str">
        <f>MID(Tabla1[[#This Row],[Aplicación]],14,1)</f>
        <v>2</v>
      </c>
      <c r="R311" s="44" t="s">
        <v>662</v>
      </c>
      <c r="S311" s="44" t="str">
        <f>MID(Tabla1[[#This Row],[Aplicación]],6,2)</f>
        <v>03</v>
      </c>
      <c r="T311" s="44" t="str">
        <f>VLOOKUP(Tabla1[[#This Row],[AREA]],Hoja1!A:B,2,FALSE)</f>
        <v>03. Participación ciudadana y deportes</v>
      </c>
      <c r="U311" s="44" t="str">
        <f>MID(Tabla1[[#This Row],[Aplicación]],9,4)</f>
        <v>9241</v>
      </c>
      <c r="V311" s="44" t="str">
        <f>VLOOKUP(Tabla1[[#This Row],[PROGRAMA]],Hoja1!A:B,2,FALSE)</f>
        <v>9241. Participación ciudadana</v>
      </c>
      <c r="W311" s="44" t="str">
        <f>MID(Tabla1[[#This Row],[Aplicación]],14,2)</f>
        <v>22</v>
      </c>
      <c r="X311" s="44" t="str">
        <f>MID(Tabla1[[#This Row],[Aplicación]],14,6)</f>
        <v>22609</v>
      </c>
    </row>
    <row r="312" spans="1:24" x14ac:dyDescent="0.25">
      <c r="A312" s="33">
        <v>220200010524</v>
      </c>
      <c r="B312" s="34" t="s">
        <v>9</v>
      </c>
      <c r="C312" s="35">
        <v>43921</v>
      </c>
      <c r="D312" s="33">
        <v>22020003062</v>
      </c>
      <c r="E312" s="34" t="s">
        <v>1661</v>
      </c>
      <c r="F312" s="36">
        <v>440</v>
      </c>
      <c r="G312" s="34" t="s">
        <v>869</v>
      </c>
      <c r="H312" s="34" t="s">
        <v>2833</v>
      </c>
      <c r="I312" s="33" t="s">
        <v>209</v>
      </c>
      <c r="J312" s="34" t="s">
        <v>247</v>
      </c>
      <c r="K312" s="34" t="s">
        <v>247</v>
      </c>
      <c r="L312" s="34" t="s">
        <v>12</v>
      </c>
      <c r="M312" s="34" t="s">
        <v>10</v>
      </c>
      <c r="N312" s="34" t="s">
        <v>11</v>
      </c>
      <c r="O312" s="37" t="s">
        <v>3146</v>
      </c>
      <c r="P312" s="37" t="s">
        <v>674</v>
      </c>
      <c r="Q312" s="44" t="str">
        <f>MID(Tabla1[[#This Row],[Aplicación]],14,1)</f>
        <v>2</v>
      </c>
      <c r="R312" s="44" t="s">
        <v>662</v>
      </c>
      <c r="S312" s="44" t="str">
        <f>MID(Tabla1[[#This Row],[Aplicación]],6,2)</f>
        <v>03</v>
      </c>
      <c r="T312" s="44" t="str">
        <f>VLOOKUP(Tabla1[[#This Row],[AREA]],Hoja1!A:B,2,FALSE)</f>
        <v>03. Participación ciudadana y deportes</v>
      </c>
      <c r="U312" s="44" t="str">
        <f>MID(Tabla1[[#This Row],[Aplicación]],9,4)</f>
        <v>9241</v>
      </c>
      <c r="V312" s="44" t="str">
        <f>VLOOKUP(Tabla1[[#This Row],[PROGRAMA]],Hoja1!A:B,2,FALSE)</f>
        <v>9241. Participación ciudadana</v>
      </c>
      <c r="W312" s="44" t="str">
        <f>MID(Tabla1[[#This Row],[Aplicación]],14,2)</f>
        <v>22</v>
      </c>
      <c r="X312" s="44" t="str">
        <f>MID(Tabla1[[#This Row],[Aplicación]],14,6)</f>
        <v>22609</v>
      </c>
    </row>
    <row r="313" spans="1:24" x14ac:dyDescent="0.25">
      <c r="A313" s="33">
        <v>220200010525</v>
      </c>
      <c r="B313" s="34" t="s">
        <v>9</v>
      </c>
      <c r="C313" s="35">
        <v>43921</v>
      </c>
      <c r="D313" s="33">
        <v>22020003065</v>
      </c>
      <c r="E313" s="34" t="s">
        <v>1661</v>
      </c>
      <c r="F313" s="36">
        <v>440</v>
      </c>
      <c r="G313" s="34" t="s">
        <v>136</v>
      </c>
      <c r="H313" s="34" t="s">
        <v>3017</v>
      </c>
      <c r="I313" s="33" t="s">
        <v>209</v>
      </c>
      <c r="J313" s="34" t="s">
        <v>286</v>
      </c>
      <c r="K313" s="34" t="s">
        <v>286</v>
      </c>
      <c r="L313" s="34" t="s">
        <v>12</v>
      </c>
      <c r="M313" s="34" t="s">
        <v>10</v>
      </c>
      <c r="N313" s="34" t="s">
        <v>11</v>
      </c>
      <c r="O313" s="37" t="s">
        <v>3146</v>
      </c>
      <c r="P313" s="37" t="s">
        <v>674</v>
      </c>
      <c r="Q313" s="44" t="str">
        <f>MID(Tabla1[[#This Row],[Aplicación]],14,1)</f>
        <v>2</v>
      </c>
      <c r="R313" s="44" t="s">
        <v>662</v>
      </c>
      <c r="S313" s="44" t="str">
        <f>MID(Tabla1[[#This Row],[Aplicación]],6,2)</f>
        <v>03</v>
      </c>
      <c r="T313" s="44" t="str">
        <f>VLOOKUP(Tabla1[[#This Row],[AREA]],Hoja1!A:B,2,FALSE)</f>
        <v>03. Participación ciudadana y deportes</v>
      </c>
      <c r="U313" s="44" t="str">
        <f>MID(Tabla1[[#This Row],[Aplicación]],9,4)</f>
        <v>9241</v>
      </c>
      <c r="V313" s="44" t="str">
        <f>VLOOKUP(Tabla1[[#This Row],[PROGRAMA]],Hoja1!A:B,2,FALSE)</f>
        <v>9241. Participación ciudadana</v>
      </c>
      <c r="W313" s="44" t="str">
        <f>MID(Tabla1[[#This Row],[Aplicación]],14,2)</f>
        <v>22</v>
      </c>
      <c r="X313" s="44" t="str">
        <f>MID(Tabla1[[#This Row],[Aplicación]],14,6)</f>
        <v>22609</v>
      </c>
    </row>
    <row r="314" spans="1:24" x14ac:dyDescent="0.25">
      <c r="A314" s="33">
        <v>220200010526</v>
      </c>
      <c r="B314" s="34" t="s">
        <v>9</v>
      </c>
      <c r="C314" s="35">
        <v>43921</v>
      </c>
      <c r="D314" s="33">
        <v>22020003069</v>
      </c>
      <c r="E314" s="34" t="s">
        <v>1393</v>
      </c>
      <c r="F314" s="36">
        <v>326.16000000000003</v>
      </c>
      <c r="G314" s="34" t="s">
        <v>131</v>
      </c>
      <c r="H314" s="34" t="s">
        <v>3026</v>
      </c>
      <c r="I314" s="33" t="s">
        <v>209</v>
      </c>
      <c r="J314" s="34" t="s">
        <v>211</v>
      </c>
      <c r="K314" s="34" t="s">
        <v>211</v>
      </c>
      <c r="L314" s="34" t="s">
        <v>15</v>
      </c>
      <c r="M314" s="34" t="s">
        <v>10</v>
      </c>
      <c r="N314" s="34" t="s">
        <v>16</v>
      </c>
      <c r="O314" s="37" t="s">
        <v>3146</v>
      </c>
      <c r="P314" s="37" t="s">
        <v>674</v>
      </c>
      <c r="Q314" s="44" t="str">
        <f>MID(Tabla1[[#This Row],[Aplicación]],14,1)</f>
        <v>2</v>
      </c>
      <c r="R314" s="44" t="s">
        <v>662</v>
      </c>
      <c r="S314" s="44" t="str">
        <f>MID(Tabla1[[#This Row],[Aplicación]],6,2)</f>
        <v>03</v>
      </c>
      <c r="T314" s="44" t="str">
        <f>VLOOKUP(Tabla1[[#This Row],[AREA]],Hoja1!A:B,2,FALSE)</f>
        <v>03. Participación ciudadana y deportes</v>
      </c>
      <c r="U314" s="44" t="str">
        <f>MID(Tabla1[[#This Row],[Aplicación]],9,4)</f>
        <v>9241</v>
      </c>
      <c r="V314" s="44" t="str">
        <f>VLOOKUP(Tabla1[[#This Row],[PROGRAMA]],Hoja1!A:B,2,FALSE)</f>
        <v>9241. Participación ciudadana</v>
      </c>
      <c r="W314" s="44" t="str">
        <f>MID(Tabla1[[#This Row],[Aplicación]],14,2)</f>
        <v>21</v>
      </c>
      <c r="X314" s="44" t="str">
        <f>MID(Tabla1[[#This Row],[Aplicación]],14,6)</f>
        <v>213</v>
      </c>
    </row>
    <row r="315" spans="1:24" x14ac:dyDescent="0.25">
      <c r="A315" s="33">
        <v>220200010527</v>
      </c>
      <c r="B315" s="34" t="s">
        <v>9</v>
      </c>
      <c r="C315" s="35">
        <v>43921</v>
      </c>
      <c r="D315" s="33">
        <v>22020003070</v>
      </c>
      <c r="E315" s="34" t="s">
        <v>1661</v>
      </c>
      <c r="F315" s="36">
        <v>484</v>
      </c>
      <c r="G315" s="34" t="s">
        <v>1714</v>
      </c>
      <c r="H315" s="34" t="s">
        <v>3027</v>
      </c>
      <c r="I315" s="33" t="s">
        <v>209</v>
      </c>
      <c r="J315" s="34" t="s">
        <v>1716</v>
      </c>
      <c r="K315" s="34" t="s">
        <v>255</v>
      </c>
      <c r="L315" s="34" t="s">
        <v>12</v>
      </c>
      <c r="M315" s="34" t="s">
        <v>10</v>
      </c>
      <c r="N315" s="34" t="s">
        <v>11</v>
      </c>
      <c r="O315" s="37" t="s">
        <v>3146</v>
      </c>
      <c r="P315" s="37" t="s">
        <v>674</v>
      </c>
      <c r="Q315" s="44" t="str">
        <f>MID(Tabla1[[#This Row],[Aplicación]],14,1)</f>
        <v>2</v>
      </c>
      <c r="R315" s="44" t="s">
        <v>662</v>
      </c>
      <c r="S315" s="44" t="str">
        <f>MID(Tabla1[[#This Row],[Aplicación]],6,2)</f>
        <v>03</v>
      </c>
      <c r="T315" s="44" t="str">
        <f>VLOOKUP(Tabla1[[#This Row],[AREA]],Hoja1!A:B,2,FALSE)</f>
        <v>03. Participación ciudadana y deportes</v>
      </c>
      <c r="U315" s="44" t="str">
        <f>MID(Tabla1[[#This Row],[Aplicación]],9,4)</f>
        <v>9241</v>
      </c>
      <c r="V315" s="44" t="str">
        <f>VLOOKUP(Tabla1[[#This Row],[PROGRAMA]],Hoja1!A:B,2,FALSE)</f>
        <v>9241. Participación ciudadana</v>
      </c>
      <c r="W315" s="44" t="str">
        <f>MID(Tabla1[[#This Row],[Aplicación]],14,2)</f>
        <v>22</v>
      </c>
      <c r="X315" s="44" t="str">
        <f>MID(Tabla1[[#This Row],[Aplicación]],14,6)</f>
        <v>22609</v>
      </c>
    </row>
    <row r="316" spans="1:24" x14ac:dyDescent="0.25">
      <c r="A316" s="33">
        <v>220200010079</v>
      </c>
      <c r="B316" s="34" t="s">
        <v>316</v>
      </c>
      <c r="C316" s="35">
        <v>43920</v>
      </c>
      <c r="D316" s="33">
        <v>22020001354</v>
      </c>
      <c r="E316" s="34" t="s">
        <v>1393</v>
      </c>
      <c r="F316" s="36">
        <v>11.81</v>
      </c>
      <c r="G316" s="34" t="s">
        <v>413</v>
      </c>
      <c r="H316" s="34" t="s">
        <v>2819</v>
      </c>
      <c r="I316" s="33" t="s">
        <v>317</v>
      </c>
      <c r="J316" s="34" t="s">
        <v>211</v>
      </c>
      <c r="K316" s="34" t="s">
        <v>211</v>
      </c>
      <c r="L316" s="34" t="s">
        <v>15</v>
      </c>
      <c r="M316" s="34" t="s">
        <v>13</v>
      </c>
      <c r="N316" s="34" t="s">
        <v>16</v>
      </c>
      <c r="O316" s="37" t="s">
        <v>3145</v>
      </c>
      <c r="P316" s="37" t="s">
        <v>674</v>
      </c>
      <c r="Q316" s="44" t="str">
        <f>MID(Tabla1[[#This Row],[Aplicación]],14,1)</f>
        <v>2</v>
      </c>
      <c r="R316" s="44" t="s">
        <v>662</v>
      </c>
      <c r="S316" s="44" t="str">
        <f>MID(Tabla1[[#This Row],[Aplicación]],6,2)</f>
        <v>03</v>
      </c>
      <c r="T316" s="44" t="str">
        <f>VLOOKUP(Tabla1[[#This Row],[AREA]],Hoja1!A:B,2,FALSE)</f>
        <v>03. Participación ciudadana y deportes</v>
      </c>
      <c r="U316" s="44" t="str">
        <f>MID(Tabla1[[#This Row],[Aplicación]],9,4)</f>
        <v>9241</v>
      </c>
      <c r="V316" s="44" t="str">
        <f>VLOOKUP(Tabla1[[#This Row],[PROGRAMA]],Hoja1!A:B,2,FALSE)</f>
        <v>9241. Participación ciudadana</v>
      </c>
      <c r="W316" s="44" t="str">
        <f>MID(Tabla1[[#This Row],[Aplicación]],14,2)</f>
        <v>21</v>
      </c>
      <c r="X316" s="44" t="str">
        <f>MID(Tabla1[[#This Row],[Aplicación]],14,6)</f>
        <v>213</v>
      </c>
    </row>
    <row r="317" spans="1:24" x14ac:dyDescent="0.25">
      <c r="A317" s="33">
        <v>220200010081</v>
      </c>
      <c r="B317" s="34" t="s">
        <v>316</v>
      </c>
      <c r="C317" s="35">
        <v>43920</v>
      </c>
      <c r="D317" s="33">
        <v>22020001354</v>
      </c>
      <c r="E317" s="34" t="s">
        <v>1393</v>
      </c>
      <c r="F317" s="36">
        <v>11.81</v>
      </c>
      <c r="G317" s="34" t="s">
        <v>413</v>
      </c>
      <c r="H317" s="34" t="s">
        <v>3040</v>
      </c>
      <c r="I317" s="33" t="s">
        <v>317</v>
      </c>
      <c r="J317" s="34" t="s">
        <v>211</v>
      </c>
      <c r="K317" s="34" t="s">
        <v>211</v>
      </c>
      <c r="L317" s="34" t="s">
        <v>15</v>
      </c>
      <c r="M317" s="34" t="s">
        <v>13</v>
      </c>
      <c r="N317" s="34" t="s">
        <v>16</v>
      </c>
      <c r="O317" s="37" t="s">
        <v>3145</v>
      </c>
      <c r="P317" s="37" t="s">
        <v>674</v>
      </c>
      <c r="Q317" s="44" t="str">
        <f>MID(Tabla1[[#This Row],[Aplicación]],14,1)</f>
        <v>2</v>
      </c>
      <c r="R317" s="44" t="s">
        <v>662</v>
      </c>
      <c r="S317" s="44" t="str">
        <f>MID(Tabla1[[#This Row],[Aplicación]],6,2)</f>
        <v>03</v>
      </c>
      <c r="T317" s="44" t="str">
        <f>VLOOKUP(Tabla1[[#This Row],[AREA]],Hoja1!A:B,2,FALSE)</f>
        <v>03. Participación ciudadana y deportes</v>
      </c>
      <c r="U317" s="44" t="str">
        <f>MID(Tabla1[[#This Row],[Aplicación]],9,4)</f>
        <v>9241</v>
      </c>
      <c r="V317" s="44" t="str">
        <f>VLOOKUP(Tabla1[[#This Row],[PROGRAMA]],Hoja1!A:B,2,FALSE)</f>
        <v>9241. Participación ciudadana</v>
      </c>
      <c r="W317" s="44" t="str">
        <f>MID(Tabla1[[#This Row],[Aplicación]],14,2)</f>
        <v>21</v>
      </c>
      <c r="X317" s="44" t="str">
        <f>MID(Tabla1[[#This Row],[Aplicación]],14,6)</f>
        <v>213</v>
      </c>
    </row>
    <row r="318" spans="1:24" x14ac:dyDescent="0.25">
      <c r="A318" s="33">
        <v>220200006397</v>
      </c>
      <c r="B318" s="34" t="s">
        <v>316</v>
      </c>
      <c r="C318" s="35">
        <v>43903</v>
      </c>
      <c r="D318" s="33">
        <v>22020001354</v>
      </c>
      <c r="E318" s="34" t="s">
        <v>1393</v>
      </c>
      <c r="F318" s="36">
        <v>7.93</v>
      </c>
      <c r="G318" s="34" t="s">
        <v>413</v>
      </c>
      <c r="H318" s="34" t="s">
        <v>3046</v>
      </c>
      <c r="I318" s="33" t="s">
        <v>317</v>
      </c>
      <c r="J318" s="34" t="s">
        <v>211</v>
      </c>
      <c r="K318" s="34" t="s">
        <v>211</v>
      </c>
      <c r="L318" s="34" t="s">
        <v>15</v>
      </c>
      <c r="M318" s="34" t="s">
        <v>13</v>
      </c>
      <c r="N318" s="34" t="s">
        <v>16</v>
      </c>
      <c r="O318" s="37" t="s">
        <v>3145</v>
      </c>
      <c r="P318" s="37" t="s">
        <v>674</v>
      </c>
      <c r="Q318" s="44" t="str">
        <f>MID(Tabla1[[#This Row],[Aplicación]],14,1)</f>
        <v>2</v>
      </c>
      <c r="R318" s="44" t="s">
        <v>662</v>
      </c>
      <c r="S318" s="44" t="str">
        <f>MID(Tabla1[[#This Row],[Aplicación]],6,2)</f>
        <v>03</v>
      </c>
      <c r="T318" s="44" t="str">
        <f>VLOOKUP(Tabla1[[#This Row],[AREA]],Hoja1!A:B,2,FALSE)</f>
        <v>03. Participación ciudadana y deportes</v>
      </c>
      <c r="U318" s="44" t="str">
        <f>MID(Tabla1[[#This Row],[Aplicación]],9,4)</f>
        <v>9241</v>
      </c>
      <c r="V318" s="44" t="str">
        <f>VLOOKUP(Tabla1[[#This Row],[PROGRAMA]],Hoja1!A:B,2,FALSE)</f>
        <v>9241. Participación ciudadana</v>
      </c>
      <c r="W318" s="44" t="str">
        <f>MID(Tabla1[[#This Row],[Aplicación]],14,2)</f>
        <v>21</v>
      </c>
      <c r="X318" s="44" t="str">
        <f>MID(Tabla1[[#This Row],[Aplicación]],14,6)</f>
        <v>213</v>
      </c>
    </row>
    <row r="319" spans="1:24" x14ac:dyDescent="0.25">
      <c r="A319" s="33">
        <v>220200010083</v>
      </c>
      <c r="B319" s="34" t="s">
        <v>316</v>
      </c>
      <c r="C319" s="35">
        <v>43920</v>
      </c>
      <c r="D319" s="33">
        <v>22020001354</v>
      </c>
      <c r="E319" s="34" t="s">
        <v>1393</v>
      </c>
      <c r="F319" s="36">
        <v>7.77</v>
      </c>
      <c r="G319" s="34" t="s">
        <v>413</v>
      </c>
      <c r="H319" s="34" t="s">
        <v>3046</v>
      </c>
      <c r="I319" s="33" t="s">
        <v>317</v>
      </c>
      <c r="J319" s="34" t="s">
        <v>211</v>
      </c>
      <c r="K319" s="34" t="s">
        <v>211</v>
      </c>
      <c r="L319" s="34" t="s">
        <v>15</v>
      </c>
      <c r="M319" s="34" t="s">
        <v>13</v>
      </c>
      <c r="N319" s="34" t="s">
        <v>16</v>
      </c>
      <c r="O319" s="37" t="s">
        <v>3145</v>
      </c>
      <c r="P319" s="37" t="s">
        <v>674</v>
      </c>
      <c r="Q319" s="44" t="str">
        <f>MID(Tabla1[[#This Row],[Aplicación]],14,1)</f>
        <v>2</v>
      </c>
      <c r="R319" s="44" t="s">
        <v>662</v>
      </c>
      <c r="S319" s="44" t="str">
        <f>MID(Tabla1[[#This Row],[Aplicación]],6,2)</f>
        <v>03</v>
      </c>
      <c r="T319" s="44" t="str">
        <f>VLOOKUP(Tabla1[[#This Row],[AREA]],Hoja1!A:B,2,FALSE)</f>
        <v>03. Participación ciudadana y deportes</v>
      </c>
      <c r="U319" s="44" t="str">
        <f>MID(Tabla1[[#This Row],[Aplicación]],9,4)</f>
        <v>9241</v>
      </c>
      <c r="V319" s="44" t="str">
        <f>VLOOKUP(Tabla1[[#This Row],[PROGRAMA]],Hoja1!A:B,2,FALSE)</f>
        <v>9241. Participación ciudadana</v>
      </c>
      <c r="W319" s="44" t="str">
        <f>MID(Tabla1[[#This Row],[Aplicación]],14,2)</f>
        <v>21</v>
      </c>
      <c r="X319" s="44" t="str">
        <f>MID(Tabla1[[#This Row],[Aplicación]],14,6)</f>
        <v>213</v>
      </c>
    </row>
    <row r="320" spans="1:24" x14ac:dyDescent="0.25">
      <c r="A320" s="33">
        <v>220200009952</v>
      </c>
      <c r="B320" s="34" t="s">
        <v>316</v>
      </c>
      <c r="C320" s="35">
        <v>43920</v>
      </c>
      <c r="D320" s="33">
        <v>22020001354</v>
      </c>
      <c r="E320" s="34" t="s">
        <v>1393</v>
      </c>
      <c r="F320" s="36">
        <v>7.43</v>
      </c>
      <c r="G320" s="34" t="s">
        <v>413</v>
      </c>
      <c r="H320" s="34" t="s">
        <v>3048</v>
      </c>
      <c r="I320" s="33" t="s">
        <v>317</v>
      </c>
      <c r="J320" s="34" t="s">
        <v>211</v>
      </c>
      <c r="K320" s="34" t="s">
        <v>211</v>
      </c>
      <c r="L320" s="34" t="s">
        <v>15</v>
      </c>
      <c r="M320" s="34" t="s">
        <v>13</v>
      </c>
      <c r="N320" s="34" t="s">
        <v>16</v>
      </c>
      <c r="O320" s="37" t="s">
        <v>3145</v>
      </c>
      <c r="P320" s="37" t="s">
        <v>674</v>
      </c>
      <c r="Q320" s="44" t="str">
        <f>MID(Tabla1[[#This Row],[Aplicación]],14,1)</f>
        <v>2</v>
      </c>
      <c r="R320" s="44" t="s">
        <v>662</v>
      </c>
      <c r="S320" s="44" t="str">
        <f>MID(Tabla1[[#This Row],[Aplicación]],6,2)</f>
        <v>03</v>
      </c>
      <c r="T320" s="44" t="str">
        <f>VLOOKUP(Tabla1[[#This Row],[AREA]],Hoja1!A:B,2,FALSE)</f>
        <v>03. Participación ciudadana y deportes</v>
      </c>
      <c r="U320" s="44" t="str">
        <f>MID(Tabla1[[#This Row],[Aplicación]],9,4)</f>
        <v>9241</v>
      </c>
      <c r="V320" s="44" t="str">
        <f>VLOOKUP(Tabla1[[#This Row],[PROGRAMA]],Hoja1!A:B,2,FALSE)</f>
        <v>9241. Participación ciudadana</v>
      </c>
      <c r="W320" s="44" t="str">
        <f>MID(Tabla1[[#This Row],[Aplicación]],14,2)</f>
        <v>21</v>
      </c>
      <c r="X320" s="44" t="str">
        <f>MID(Tabla1[[#This Row],[Aplicación]],14,6)</f>
        <v>213</v>
      </c>
    </row>
    <row r="321" spans="1:24" x14ac:dyDescent="0.25">
      <c r="A321" s="33">
        <v>220200004254</v>
      </c>
      <c r="B321" s="34" t="s">
        <v>9</v>
      </c>
      <c r="C321" s="35">
        <v>43896</v>
      </c>
      <c r="D321" s="33">
        <v>22020002404</v>
      </c>
      <c r="E321" s="34" t="s">
        <v>1723</v>
      </c>
      <c r="F321" s="36">
        <v>61.76</v>
      </c>
      <c r="G321" s="34" t="s">
        <v>425</v>
      </c>
      <c r="H321" s="34" t="s">
        <v>3051</v>
      </c>
      <c r="I321" s="33" t="s">
        <v>209</v>
      </c>
      <c r="J321" s="34" t="s">
        <v>211</v>
      </c>
      <c r="K321" s="34" t="s">
        <v>211</v>
      </c>
      <c r="L321" s="34" t="s">
        <v>15</v>
      </c>
      <c r="M321" s="34" t="s">
        <v>13</v>
      </c>
      <c r="N321" s="34" t="s">
        <v>14</v>
      </c>
      <c r="O321" s="37" t="s">
        <v>3145</v>
      </c>
      <c r="P321" s="37" t="s">
        <v>674</v>
      </c>
      <c r="Q321" s="44" t="str">
        <f>MID(Tabla1[[#This Row],[Aplicación]],14,1)</f>
        <v>2</v>
      </c>
      <c r="R321" s="44" t="s">
        <v>662</v>
      </c>
      <c r="S321" s="44" t="str">
        <f>MID(Tabla1[[#This Row],[Aplicación]],6,2)</f>
        <v>03</v>
      </c>
      <c r="T321" s="44" t="str">
        <f>VLOOKUP(Tabla1[[#This Row],[AREA]],Hoja1!A:B,2,FALSE)</f>
        <v>03. Participación ciudadana y deportes</v>
      </c>
      <c r="U321" s="44" t="str">
        <f>MID(Tabla1[[#This Row],[Aplicación]],9,4)</f>
        <v>9241</v>
      </c>
      <c r="V321" s="44" t="str">
        <f>VLOOKUP(Tabla1[[#This Row],[PROGRAMA]],Hoja1!A:B,2,FALSE)</f>
        <v>9241. Participación ciudadana</v>
      </c>
      <c r="W321" s="44" t="str">
        <f>MID(Tabla1[[#This Row],[Aplicación]],14,2)</f>
        <v>21</v>
      </c>
      <c r="X321" s="44" t="str">
        <f>MID(Tabla1[[#This Row],[Aplicación]],14,6)</f>
        <v>212</v>
      </c>
    </row>
    <row r="322" spans="1:24" x14ac:dyDescent="0.25">
      <c r="A322" s="33">
        <v>220200010528</v>
      </c>
      <c r="B322" s="34" t="s">
        <v>9</v>
      </c>
      <c r="C322" s="35">
        <v>43921</v>
      </c>
      <c r="D322" s="33">
        <v>22020003071</v>
      </c>
      <c r="E322" s="34" t="s">
        <v>1661</v>
      </c>
      <c r="F322" s="36">
        <v>580</v>
      </c>
      <c r="G322" s="34" t="s">
        <v>259</v>
      </c>
      <c r="H322" s="34" t="s">
        <v>3054</v>
      </c>
      <c r="I322" s="33" t="s">
        <v>209</v>
      </c>
      <c r="J322" s="34" t="s">
        <v>211</v>
      </c>
      <c r="K322" s="34" t="s">
        <v>211</v>
      </c>
      <c r="L322" s="34" t="s">
        <v>12</v>
      </c>
      <c r="M322" s="34" t="s">
        <v>10</v>
      </c>
      <c r="N322" s="34" t="s">
        <v>11</v>
      </c>
      <c r="O322" s="37" t="s">
        <v>3146</v>
      </c>
      <c r="P322" s="37" t="s">
        <v>674</v>
      </c>
      <c r="Q322" s="44" t="str">
        <f>MID(Tabla1[[#This Row],[Aplicación]],14,1)</f>
        <v>2</v>
      </c>
      <c r="R322" s="44" t="s">
        <v>662</v>
      </c>
      <c r="S322" s="44" t="str">
        <f>MID(Tabla1[[#This Row],[Aplicación]],6,2)</f>
        <v>03</v>
      </c>
      <c r="T322" s="44" t="str">
        <f>VLOOKUP(Tabla1[[#This Row],[AREA]],Hoja1!A:B,2,FALSE)</f>
        <v>03. Participación ciudadana y deportes</v>
      </c>
      <c r="U322" s="44" t="str">
        <f>MID(Tabla1[[#This Row],[Aplicación]],9,4)</f>
        <v>9241</v>
      </c>
      <c r="V322" s="44" t="str">
        <f>VLOOKUP(Tabla1[[#This Row],[PROGRAMA]],Hoja1!A:B,2,FALSE)</f>
        <v>9241. Participación ciudadana</v>
      </c>
      <c r="W322" s="44" t="str">
        <f>MID(Tabla1[[#This Row],[Aplicación]],14,2)</f>
        <v>22</v>
      </c>
      <c r="X322" s="44" t="str">
        <f>MID(Tabla1[[#This Row],[Aplicación]],14,6)</f>
        <v>22609</v>
      </c>
    </row>
    <row r="323" spans="1:24" x14ac:dyDescent="0.25">
      <c r="A323" s="33">
        <v>220200010529</v>
      </c>
      <c r="B323" s="34" t="s">
        <v>9</v>
      </c>
      <c r="C323" s="35">
        <v>43921</v>
      </c>
      <c r="D323" s="33">
        <v>22020003072</v>
      </c>
      <c r="E323" s="34" t="s">
        <v>1661</v>
      </c>
      <c r="F323" s="36">
        <v>600</v>
      </c>
      <c r="G323" s="34" t="s">
        <v>3061</v>
      </c>
      <c r="H323" s="34" t="s">
        <v>3062</v>
      </c>
      <c r="I323" s="33" t="s">
        <v>209</v>
      </c>
      <c r="J323" s="34" t="s">
        <v>211</v>
      </c>
      <c r="K323" s="34" t="s">
        <v>211</v>
      </c>
      <c r="L323" s="34" t="s">
        <v>12</v>
      </c>
      <c r="M323" s="34" t="s">
        <v>10</v>
      </c>
      <c r="N323" s="34" t="s">
        <v>11</v>
      </c>
      <c r="O323" s="37" t="s">
        <v>3146</v>
      </c>
      <c r="P323" s="37" t="s">
        <v>674</v>
      </c>
      <c r="Q323" s="44" t="str">
        <f>MID(Tabla1[[#This Row],[Aplicación]],14,1)</f>
        <v>2</v>
      </c>
      <c r="R323" s="44" t="s">
        <v>662</v>
      </c>
      <c r="S323" s="44" t="str">
        <f>MID(Tabla1[[#This Row],[Aplicación]],6,2)</f>
        <v>03</v>
      </c>
      <c r="T323" s="44" t="str">
        <f>VLOOKUP(Tabla1[[#This Row],[AREA]],Hoja1!A:B,2,FALSE)</f>
        <v>03. Participación ciudadana y deportes</v>
      </c>
      <c r="U323" s="44" t="str">
        <f>MID(Tabla1[[#This Row],[Aplicación]],9,4)</f>
        <v>9241</v>
      </c>
      <c r="V323" s="44" t="str">
        <f>VLOOKUP(Tabla1[[#This Row],[PROGRAMA]],Hoja1!A:B,2,FALSE)</f>
        <v>9241. Participación ciudadana</v>
      </c>
      <c r="W323" s="44" t="str">
        <f>MID(Tabla1[[#This Row],[Aplicación]],14,2)</f>
        <v>22</v>
      </c>
      <c r="X323" s="44" t="str">
        <f>MID(Tabla1[[#This Row],[Aplicación]],14,6)</f>
        <v>22609</v>
      </c>
    </row>
    <row r="324" spans="1:24" x14ac:dyDescent="0.25">
      <c r="A324" s="33">
        <v>220199000350</v>
      </c>
      <c r="B324" s="34" t="s">
        <v>9</v>
      </c>
      <c r="C324" s="35">
        <v>43832</v>
      </c>
      <c r="D324" s="33">
        <v>22020000729</v>
      </c>
      <c r="E324" s="34" t="s">
        <v>954</v>
      </c>
      <c r="F324" s="36">
        <v>686030</v>
      </c>
      <c r="G324" s="34" t="s">
        <v>268</v>
      </c>
      <c r="H324" s="34" t="s">
        <v>955</v>
      </c>
      <c r="I324" s="33" t="s">
        <v>209</v>
      </c>
      <c r="J324" s="34" t="s">
        <v>211</v>
      </c>
      <c r="K324" s="34" t="s">
        <v>211</v>
      </c>
      <c r="L324" s="34" t="s">
        <v>12</v>
      </c>
      <c r="M324" s="34" t="s">
        <v>13</v>
      </c>
      <c r="N324" s="34" t="s">
        <v>14</v>
      </c>
      <c r="O324" s="37" t="s">
        <v>3127</v>
      </c>
      <c r="P324" s="37" t="s">
        <v>674</v>
      </c>
      <c r="Q324" s="44" t="str">
        <f>MID(Tabla1[[#This Row],[Aplicación]],14,1)</f>
        <v>2</v>
      </c>
      <c r="R324" s="44" t="s">
        <v>662</v>
      </c>
      <c r="S324" s="44" t="str">
        <f>MID(Tabla1[[#This Row],[Aplicación]],6,2)</f>
        <v>04</v>
      </c>
      <c r="T324" s="44" t="str">
        <f>VLOOKUP(Tabla1[[#This Row],[AREA]],Hoja1!A:B,2,FALSE)</f>
        <v>04. Planificación y recursos</v>
      </c>
      <c r="U324" s="44" t="str">
        <f>MID(Tabla1[[#This Row],[Aplicación]],9,4)</f>
        <v>9231</v>
      </c>
      <c r="V324" s="44" t="str">
        <f>VLOOKUP(Tabla1[[#This Row],[PROGRAMA]],Hoja1!A:B,2,FALSE)</f>
        <v>9231. Información, registro y gestión del padrón</v>
      </c>
      <c r="W324" s="44" t="str">
        <f>MID(Tabla1[[#This Row],[Aplicación]],14,2)</f>
        <v>22</v>
      </c>
      <c r="X324" s="44" t="str">
        <f>MID(Tabla1[[#This Row],[Aplicación]],14,6)</f>
        <v>22200</v>
      </c>
    </row>
    <row r="325" spans="1:24" x14ac:dyDescent="0.25">
      <c r="A325" s="33">
        <v>220189000646</v>
      </c>
      <c r="B325" s="34" t="s">
        <v>9</v>
      </c>
      <c r="C325" s="35">
        <v>43832</v>
      </c>
      <c r="D325" s="33">
        <v>22020000522</v>
      </c>
      <c r="E325" s="34" t="s">
        <v>961</v>
      </c>
      <c r="F325" s="36">
        <v>513224.56</v>
      </c>
      <c r="G325" s="34" t="s">
        <v>310</v>
      </c>
      <c r="H325" s="34" t="s">
        <v>74</v>
      </c>
      <c r="I325" s="33" t="s">
        <v>209</v>
      </c>
      <c r="J325" s="34" t="s">
        <v>211</v>
      </c>
      <c r="K325" s="34" t="s">
        <v>211</v>
      </c>
      <c r="L325" s="34" t="s">
        <v>12</v>
      </c>
      <c r="M325" s="34" t="s">
        <v>13</v>
      </c>
      <c r="N325" s="34" t="s">
        <v>14</v>
      </c>
      <c r="O325" s="37" t="s">
        <v>3127</v>
      </c>
      <c r="P325" s="37" t="s">
        <v>674</v>
      </c>
      <c r="Q325" s="44" t="str">
        <f>MID(Tabla1[[#This Row],[Aplicación]],14,1)</f>
        <v>2</v>
      </c>
      <c r="R325" s="44" t="s">
        <v>662</v>
      </c>
      <c r="S325" s="44" t="str">
        <f>MID(Tabla1[[#This Row],[Aplicación]],6,2)</f>
        <v>04</v>
      </c>
      <c r="T325" s="44" t="str">
        <f>VLOOKUP(Tabla1[[#This Row],[AREA]],Hoja1!A:B,2,FALSE)</f>
        <v>04. Planificación y recursos</v>
      </c>
      <c r="U325" s="44" t="str">
        <f>MID(Tabla1[[#This Row],[Aplicación]],9,4)</f>
        <v>9204</v>
      </c>
      <c r="V325" s="44" t="str">
        <f>VLOOKUP(Tabla1[[#This Row],[PROGRAMA]],Hoja1!A:B,2,FALSE)</f>
        <v>9204. Tecnologías de la información y comunicación</v>
      </c>
      <c r="W325" s="44" t="str">
        <f>MID(Tabla1[[#This Row],[Aplicación]],14,2)</f>
        <v>21</v>
      </c>
      <c r="X325" s="44" t="str">
        <f>MID(Tabla1[[#This Row],[Aplicación]],14,6)</f>
        <v>216</v>
      </c>
    </row>
    <row r="326" spans="1:24" x14ac:dyDescent="0.25">
      <c r="A326" s="33">
        <v>220199000481</v>
      </c>
      <c r="B326" s="34" t="s">
        <v>9</v>
      </c>
      <c r="C326" s="35">
        <v>43832</v>
      </c>
      <c r="D326" s="33">
        <v>22020000796</v>
      </c>
      <c r="E326" s="34" t="s">
        <v>962</v>
      </c>
      <c r="F326" s="36">
        <v>513183.75</v>
      </c>
      <c r="G326" s="34" t="s">
        <v>302</v>
      </c>
      <c r="H326" s="34" t="s">
        <v>963</v>
      </c>
      <c r="I326" s="33" t="s">
        <v>209</v>
      </c>
      <c r="J326" s="34" t="s">
        <v>210</v>
      </c>
      <c r="K326" s="34" t="s">
        <v>210</v>
      </c>
      <c r="L326" s="34" t="s">
        <v>12</v>
      </c>
      <c r="M326" s="34" t="s">
        <v>13</v>
      </c>
      <c r="N326" s="34" t="s">
        <v>14</v>
      </c>
      <c r="O326" s="37" t="s">
        <v>3127</v>
      </c>
      <c r="P326" s="37" t="s">
        <v>674</v>
      </c>
      <c r="Q326" s="44" t="str">
        <f>MID(Tabla1[[#This Row],[Aplicación]],14,1)</f>
        <v>6</v>
      </c>
      <c r="R326" s="44" t="s">
        <v>663</v>
      </c>
      <c r="S326" s="44" t="str">
        <f>MID(Tabla1[[#This Row],[Aplicación]],6,2)</f>
        <v>04</v>
      </c>
      <c r="T326" s="44" t="str">
        <f>VLOOKUP(Tabla1[[#This Row],[AREA]],Hoja1!A:B,2,FALSE)</f>
        <v>04. Planificación y recursos</v>
      </c>
      <c r="U326" s="44" t="str">
        <f>MID(Tabla1[[#This Row],[Aplicación]],9,4)</f>
        <v>9204</v>
      </c>
      <c r="V326" s="44" t="str">
        <f>VLOOKUP(Tabla1[[#This Row],[PROGRAMA]],Hoja1!A:B,2,FALSE)</f>
        <v>9204. Tecnologías de la información y comunicación</v>
      </c>
      <c r="W326" s="44" t="str">
        <f>MID(Tabla1[[#This Row],[Aplicación]],14,2)</f>
        <v>63</v>
      </c>
      <c r="X326" s="44" t="str">
        <f>MID(Tabla1[[#This Row],[Aplicación]],14,6)</f>
        <v>636</v>
      </c>
    </row>
    <row r="327" spans="1:24" x14ac:dyDescent="0.25">
      <c r="A327" s="33">
        <v>220199000874</v>
      </c>
      <c r="B327" s="34" t="s">
        <v>9</v>
      </c>
      <c r="C327" s="35">
        <v>43832</v>
      </c>
      <c r="D327" s="33">
        <v>22020000103</v>
      </c>
      <c r="E327" s="34" t="s">
        <v>971</v>
      </c>
      <c r="F327" s="36">
        <v>198473.97</v>
      </c>
      <c r="G327" s="34" t="s">
        <v>784</v>
      </c>
      <c r="H327" s="34" t="s">
        <v>972</v>
      </c>
      <c r="I327" s="33" t="s">
        <v>209</v>
      </c>
      <c r="J327" s="34" t="s">
        <v>210</v>
      </c>
      <c r="K327" s="34" t="s">
        <v>210</v>
      </c>
      <c r="L327" s="34" t="s">
        <v>12</v>
      </c>
      <c r="M327" s="34" t="s">
        <v>13</v>
      </c>
      <c r="N327" s="34" t="s">
        <v>14</v>
      </c>
      <c r="O327" s="37" t="s">
        <v>3127</v>
      </c>
      <c r="P327" s="37" t="s">
        <v>674</v>
      </c>
      <c r="Q327" s="44" t="str">
        <f>MID(Tabla1[[#This Row],[Aplicación]],14,1)</f>
        <v>1</v>
      </c>
      <c r="R327" s="1" t="s">
        <v>671</v>
      </c>
      <c r="S327" s="44" t="str">
        <f>MID(Tabla1[[#This Row],[Aplicación]],6,2)</f>
        <v>04</v>
      </c>
      <c r="T327" s="44" t="str">
        <f>VLOOKUP(Tabla1[[#This Row],[AREA]],Hoja1!A:B,2,FALSE)</f>
        <v>04. Planificación y recursos</v>
      </c>
      <c r="U327" s="44" t="str">
        <f>MID(Tabla1[[#This Row],[Aplicación]],9,4)</f>
        <v>9202</v>
      </c>
      <c r="V327" s="44" t="str">
        <f>VLOOKUP(Tabla1[[#This Row],[PROGRAMA]],Hoja1!A:B,2,FALSE)</f>
        <v>9202. Gestión de recursos humanos</v>
      </c>
      <c r="W327" s="44" t="str">
        <f>MID(Tabla1[[#This Row],[Aplicación]],14,2)</f>
        <v>16</v>
      </c>
      <c r="X327" s="44" t="str">
        <f>MID(Tabla1[[#This Row],[Aplicación]],14,6)</f>
        <v>16205</v>
      </c>
    </row>
    <row r="328" spans="1:24" x14ac:dyDescent="0.25">
      <c r="A328" s="33">
        <v>220199000815</v>
      </c>
      <c r="B328" s="34" t="s">
        <v>9</v>
      </c>
      <c r="C328" s="35">
        <v>43832</v>
      </c>
      <c r="D328" s="33">
        <v>22020000930</v>
      </c>
      <c r="E328" s="34" t="s">
        <v>973</v>
      </c>
      <c r="F328" s="36">
        <v>186563.3</v>
      </c>
      <c r="G328" s="34" t="s">
        <v>974</v>
      </c>
      <c r="H328" s="34" t="s">
        <v>975</v>
      </c>
      <c r="I328" s="33" t="s">
        <v>209</v>
      </c>
      <c r="J328" s="34" t="s">
        <v>233</v>
      </c>
      <c r="K328" s="34" t="s">
        <v>233</v>
      </c>
      <c r="L328" s="34" t="s">
        <v>12</v>
      </c>
      <c r="M328" s="34" t="s">
        <v>13</v>
      </c>
      <c r="N328" s="34" t="s">
        <v>14</v>
      </c>
      <c r="O328" s="37" t="s">
        <v>3127</v>
      </c>
      <c r="P328" s="37" t="s">
        <v>674</v>
      </c>
      <c r="Q328" s="44" t="str">
        <f>MID(Tabla1[[#This Row],[Aplicación]],14,1)</f>
        <v>2</v>
      </c>
      <c r="R328" s="44" t="s">
        <v>662</v>
      </c>
      <c r="S328" s="44" t="str">
        <f>MID(Tabla1[[#This Row],[Aplicación]],6,2)</f>
        <v>04</v>
      </c>
      <c r="T328" s="44" t="str">
        <f>VLOOKUP(Tabla1[[#This Row],[AREA]],Hoja1!A:B,2,FALSE)</f>
        <v>04. Planificación y recursos</v>
      </c>
      <c r="U328" s="44" t="str">
        <f>MID(Tabla1[[#This Row],[Aplicación]],9,4)</f>
        <v>9331</v>
      </c>
      <c r="V328" s="44" t="str">
        <f>VLOOKUP(Tabla1[[#This Row],[PROGRAMA]],Hoja1!A:B,2,FALSE)</f>
        <v>9331. Gestión del patrimonio</v>
      </c>
      <c r="W328" s="44" t="str">
        <f>MID(Tabla1[[#This Row],[Aplicación]],14,2)</f>
        <v>22</v>
      </c>
      <c r="X328" s="44" t="str">
        <f>MID(Tabla1[[#This Row],[Aplicación]],14,6)</f>
        <v>224</v>
      </c>
    </row>
    <row r="329" spans="1:24" x14ac:dyDescent="0.25">
      <c r="A329" s="33">
        <v>220200000881</v>
      </c>
      <c r="B329" s="34" t="s">
        <v>316</v>
      </c>
      <c r="C329" s="35">
        <v>43867</v>
      </c>
      <c r="D329" s="33">
        <v>22020000501</v>
      </c>
      <c r="E329" s="34" t="s">
        <v>1024</v>
      </c>
      <c r="F329" s="36">
        <v>236250</v>
      </c>
      <c r="G329" s="34" t="s">
        <v>203</v>
      </c>
      <c r="H329" s="34" t="s">
        <v>51</v>
      </c>
      <c r="I329" s="33" t="s">
        <v>317</v>
      </c>
      <c r="J329" s="34" t="s">
        <v>211</v>
      </c>
      <c r="K329" s="34" t="s">
        <v>211</v>
      </c>
      <c r="L329" s="34" t="s">
        <v>12</v>
      </c>
      <c r="M329" s="34" t="s">
        <v>13</v>
      </c>
      <c r="N329" s="34" t="s">
        <v>14</v>
      </c>
      <c r="O329" s="37" t="s">
        <v>3127</v>
      </c>
      <c r="P329" s="37" t="s">
        <v>674</v>
      </c>
      <c r="Q329" s="44" t="str">
        <f>MID(Tabla1[[#This Row],[Aplicación]],14,1)</f>
        <v>2</v>
      </c>
      <c r="R329" s="44" t="s">
        <v>662</v>
      </c>
      <c r="S329" s="44" t="str">
        <f>MID(Tabla1[[#This Row],[Aplicación]],6,2)</f>
        <v>04</v>
      </c>
      <c r="T329" s="44" t="str">
        <f>VLOOKUP(Tabla1[[#This Row],[AREA]],Hoja1!A:B,2,FALSE)</f>
        <v>04. Planificación y recursos</v>
      </c>
      <c r="U329" s="44" t="str">
        <f>MID(Tabla1[[#This Row],[Aplicación]],9,4)</f>
        <v>9231</v>
      </c>
      <c r="V329" s="44" t="str">
        <f>VLOOKUP(Tabla1[[#This Row],[PROGRAMA]],Hoja1!A:B,2,FALSE)</f>
        <v>9231. Información, registro y gestión del padrón</v>
      </c>
      <c r="W329" s="44" t="str">
        <f>MID(Tabla1[[#This Row],[Aplicación]],14,2)</f>
        <v>22</v>
      </c>
      <c r="X329" s="44" t="str">
        <f>MID(Tabla1[[#This Row],[Aplicación]],14,6)</f>
        <v>22799</v>
      </c>
    </row>
    <row r="330" spans="1:24" x14ac:dyDescent="0.25">
      <c r="A330" s="33">
        <v>220200001571</v>
      </c>
      <c r="B330" s="34" t="s">
        <v>9</v>
      </c>
      <c r="C330" s="35">
        <v>43874</v>
      </c>
      <c r="D330" s="33">
        <v>22020001545</v>
      </c>
      <c r="E330" s="34" t="s">
        <v>1026</v>
      </c>
      <c r="F330" s="36">
        <v>20494.88</v>
      </c>
      <c r="G330" s="34" t="s">
        <v>846</v>
      </c>
      <c r="H330" s="34" t="s">
        <v>1027</v>
      </c>
      <c r="I330" s="33" t="s">
        <v>209</v>
      </c>
      <c r="J330" s="34" t="s">
        <v>233</v>
      </c>
      <c r="K330" s="34" t="s">
        <v>233</v>
      </c>
      <c r="L330" s="34" t="s">
        <v>12</v>
      </c>
      <c r="M330" s="34" t="s">
        <v>13</v>
      </c>
      <c r="N330" s="34" t="s">
        <v>14</v>
      </c>
      <c r="O330" s="37" t="s">
        <v>3127</v>
      </c>
      <c r="P330" s="37" t="s">
        <v>674</v>
      </c>
      <c r="Q330" s="44" t="str">
        <f>MID(Tabla1[[#This Row],[Aplicación]],14,1)</f>
        <v>6</v>
      </c>
      <c r="R330" s="44" t="s">
        <v>663</v>
      </c>
      <c r="S330" s="44" t="str">
        <f>MID(Tabla1[[#This Row],[Aplicación]],6,2)</f>
        <v>04</v>
      </c>
      <c r="T330" s="44" t="str">
        <f>VLOOKUP(Tabla1[[#This Row],[AREA]],Hoja1!A:B,2,FALSE)</f>
        <v>04. Planificación y recursos</v>
      </c>
      <c r="U330" s="44" t="str">
        <f>MID(Tabla1[[#This Row],[Aplicación]],9,4)</f>
        <v>9321</v>
      </c>
      <c r="V330" s="44" t="str">
        <f>VLOOKUP(Tabla1[[#This Row],[PROGRAMA]],Hoja1!A:B,2,FALSE)</f>
        <v>9321. Gestión de ingresos e inspección</v>
      </c>
      <c r="W330" s="44" t="str">
        <f>MID(Tabla1[[#This Row],[Aplicación]],14,2)</f>
        <v>64</v>
      </c>
      <c r="X330" s="44" t="str">
        <f>MID(Tabla1[[#This Row],[Aplicación]],14,6)</f>
        <v>641</v>
      </c>
    </row>
    <row r="331" spans="1:24" x14ac:dyDescent="0.25">
      <c r="A331" s="33">
        <v>220189000569</v>
      </c>
      <c r="B331" s="34" t="s">
        <v>9</v>
      </c>
      <c r="C331" s="35">
        <v>43832</v>
      </c>
      <c r="D331" s="33">
        <v>22020000511</v>
      </c>
      <c r="E331" s="34" t="s">
        <v>961</v>
      </c>
      <c r="F331" s="36">
        <v>227475.7</v>
      </c>
      <c r="G331" s="34" t="s">
        <v>302</v>
      </c>
      <c r="H331" s="34" t="s">
        <v>69</v>
      </c>
      <c r="I331" s="33" t="s">
        <v>209</v>
      </c>
      <c r="J331" s="34" t="s">
        <v>210</v>
      </c>
      <c r="K331" s="34" t="s">
        <v>210</v>
      </c>
      <c r="L331" s="34" t="s">
        <v>12</v>
      </c>
      <c r="M331" s="34" t="s">
        <v>13</v>
      </c>
      <c r="N331" s="34" t="s">
        <v>14</v>
      </c>
      <c r="O331" s="37" t="s">
        <v>3127</v>
      </c>
      <c r="P331" s="37" t="s">
        <v>674</v>
      </c>
      <c r="Q331" s="44" t="str">
        <f>MID(Tabla1[[#This Row],[Aplicación]],14,1)</f>
        <v>2</v>
      </c>
      <c r="R331" s="44" t="s">
        <v>662</v>
      </c>
      <c r="S331" s="44" t="str">
        <f>MID(Tabla1[[#This Row],[Aplicación]],6,2)</f>
        <v>04</v>
      </c>
      <c r="T331" s="44" t="str">
        <f>VLOOKUP(Tabla1[[#This Row],[AREA]],Hoja1!A:B,2,FALSE)</f>
        <v>04. Planificación y recursos</v>
      </c>
      <c r="U331" s="44" t="str">
        <f>MID(Tabla1[[#This Row],[Aplicación]],9,4)</f>
        <v>9204</v>
      </c>
      <c r="V331" s="44" t="str">
        <f>VLOOKUP(Tabla1[[#This Row],[PROGRAMA]],Hoja1!A:B,2,FALSE)</f>
        <v>9204. Tecnologías de la información y comunicación</v>
      </c>
      <c r="W331" s="44" t="str">
        <f>MID(Tabla1[[#This Row],[Aplicación]],14,2)</f>
        <v>21</v>
      </c>
      <c r="X331" s="44" t="str">
        <f>MID(Tabla1[[#This Row],[Aplicación]],14,6)</f>
        <v>216</v>
      </c>
    </row>
    <row r="332" spans="1:24" x14ac:dyDescent="0.25">
      <c r="A332" s="33">
        <v>220199000875</v>
      </c>
      <c r="B332" s="34" t="s">
        <v>9</v>
      </c>
      <c r="C332" s="35">
        <v>43832</v>
      </c>
      <c r="D332" s="33">
        <v>22020000104</v>
      </c>
      <c r="E332" s="34" t="s">
        <v>971</v>
      </c>
      <c r="F332" s="36">
        <v>18740</v>
      </c>
      <c r="G332" s="34" t="s">
        <v>851</v>
      </c>
      <c r="H332" s="34" t="s">
        <v>1031</v>
      </c>
      <c r="I332" s="33" t="s">
        <v>209</v>
      </c>
      <c r="J332" s="34" t="s">
        <v>210</v>
      </c>
      <c r="K332" s="34" t="s">
        <v>210</v>
      </c>
      <c r="L332" s="34" t="s">
        <v>12</v>
      </c>
      <c r="M332" s="34" t="s">
        <v>13</v>
      </c>
      <c r="N332" s="34" t="s">
        <v>14</v>
      </c>
      <c r="O332" s="37" t="s">
        <v>3127</v>
      </c>
      <c r="P332" s="37" t="s">
        <v>674</v>
      </c>
      <c r="Q332" s="44" t="str">
        <f>MID(Tabla1[[#This Row],[Aplicación]],14,1)</f>
        <v>1</v>
      </c>
      <c r="R332" s="1" t="s">
        <v>671</v>
      </c>
      <c r="S332" s="44" t="str">
        <f>MID(Tabla1[[#This Row],[Aplicación]],6,2)</f>
        <v>04</v>
      </c>
      <c r="T332" s="44" t="str">
        <f>VLOOKUP(Tabla1[[#This Row],[AREA]],Hoja1!A:B,2,FALSE)</f>
        <v>04. Planificación y recursos</v>
      </c>
      <c r="U332" s="44" t="str">
        <f>MID(Tabla1[[#This Row],[Aplicación]],9,4)</f>
        <v>9202</v>
      </c>
      <c r="V332" s="44" t="str">
        <f>VLOOKUP(Tabla1[[#This Row],[PROGRAMA]],Hoja1!A:B,2,FALSE)</f>
        <v>9202. Gestión de recursos humanos</v>
      </c>
      <c r="W332" s="44" t="str">
        <f>MID(Tabla1[[#This Row],[Aplicación]],14,2)</f>
        <v>16</v>
      </c>
      <c r="X332" s="44" t="str">
        <f>MID(Tabla1[[#This Row],[Aplicación]],14,6)</f>
        <v>16205</v>
      </c>
    </row>
    <row r="333" spans="1:24" x14ac:dyDescent="0.25">
      <c r="A333" s="33">
        <v>220199000693</v>
      </c>
      <c r="B333" s="34" t="s">
        <v>9</v>
      </c>
      <c r="C333" s="35">
        <v>43832</v>
      </c>
      <c r="D333" s="33">
        <v>22020000719</v>
      </c>
      <c r="E333" s="34" t="s">
        <v>973</v>
      </c>
      <c r="F333" s="36">
        <v>194502</v>
      </c>
      <c r="G333" s="34" t="s">
        <v>845</v>
      </c>
      <c r="H333" s="34" t="s">
        <v>1041</v>
      </c>
      <c r="I333" s="33" t="s">
        <v>209</v>
      </c>
      <c r="J333" s="34" t="s">
        <v>1042</v>
      </c>
      <c r="K333" s="34" t="s">
        <v>313</v>
      </c>
      <c r="L333" s="34" t="s">
        <v>17</v>
      </c>
      <c r="M333" s="34" t="s">
        <v>13</v>
      </c>
      <c r="N333" s="34" t="s">
        <v>11</v>
      </c>
      <c r="O333" s="37" t="s">
        <v>3127</v>
      </c>
      <c r="P333" s="37" t="s">
        <v>674</v>
      </c>
      <c r="Q333" s="44" t="str">
        <f>MID(Tabla1[[#This Row],[Aplicación]],14,1)</f>
        <v>2</v>
      </c>
      <c r="R333" s="44" t="s">
        <v>662</v>
      </c>
      <c r="S333" s="44" t="str">
        <f>MID(Tabla1[[#This Row],[Aplicación]],6,2)</f>
        <v>04</v>
      </c>
      <c r="T333" s="44" t="str">
        <f>VLOOKUP(Tabla1[[#This Row],[AREA]],Hoja1!A:B,2,FALSE)</f>
        <v>04. Planificación y recursos</v>
      </c>
      <c r="U333" s="44" t="str">
        <f>MID(Tabla1[[#This Row],[Aplicación]],9,4)</f>
        <v>9331</v>
      </c>
      <c r="V333" s="44" t="str">
        <f>VLOOKUP(Tabla1[[#This Row],[PROGRAMA]],Hoja1!A:B,2,FALSE)</f>
        <v>9331. Gestión del patrimonio</v>
      </c>
      <c r="W333" s="44" t="str">
        <f>MID(Tabla1[[#This Row],[Aplicación]],14,2)</f>
        <v>22</v>
      </c>
      <c r="X333" s="44" t="str">
        <f>MID(Tabla1[[#This Row],[Aplicación]],14,6)</f>
        <v>224</v>
      </c>
    </row>
    <row r="334" spans="1:24" x14ac:dyDescent="0.25">
      <c r="A334" s="33">
        <v>220200001305</v>
      </c>
      <c r="B334" s="34" t="s">
        <v>83</v>
      </c>
      <c r="C334" s="35">
        <v>43874</v>
      </c>
      <c r="D334" s="33">
        <v>22020001568</v>
      </c>
      <c r="E334" s="34" t="s">
        <v>1072</v>
      </c>
      <c r="F334" s="36">
        <v>571.12</v>
      </c>
      <c r="G334" s="34" t="s">
        <v>103</v>
      </c>
      <c r="H334" s="34" t="s">
        <v>1073</v>
      </c>
      <c r="I334" s="33" t="s">
        <v>358</v>
      </c>
      <c r="J334" s="34" t="s">
        <v>211</v>
      </c>
      <c r="K334" s="34" t="s">
        <v>211</v>
      </c>
      <c r="L334" s="34" t="s">
        <v>17</v>
      </c>
      <c r="M334" s="34" t="s">
        <v>10</v>
      </c>
      <c r="N334" s="34" t="s">
        <v>11</v>
      </c>
      <c r="O334" s="37" t="s">
        <v>3146</v>
      </c>
      <c r="P334" s="37" t="s">
        <v>674</v>
      </c>
      <c r="Q334" s="44" t="str">
        <f>MID(Tabla1[[#This Row],[Aplicación]],14,1)</f>
        <v>8</v>
      </c>
      <c r="R334" s="1" t="s">
        <v>664</v>
      </c>
      <c r="S334" s="44" t="str">
        <f>MID(Tabla1[[#This Row],[Aplicación]],6,2)</f>
        <v>04</v>
      </c>
      <c r="T334" s="44" t="str">
        <f>VLOOKUP(Tabla1[[#This Row],[AREA]],Hoja1!A:B,2,FALSE)</f>
        <v>04. Planificación y recursos</v>
      </c>
      <c r="U334" s="44" t="str">
        <f>MID(Tabla1[[#This Row],[Aplicación]],9,4)</f>
        <v>9331</v>
      </c>
      <c r="V334" s="44" t="str">
        <f>VLOOKUP(Tabla1[[#This Row],[PROGRAMA]],Hoja1!A:B,2,FALSE)</f>
        <v>9331. Gestión del patrimonio</v>
      </c>
      <c r="W334" s="44" t="str">
        <f>MID(Tabla1[[#This Row],[Aplicación]],14,2)</f>
        <v>83</v>
      </c>
      <c r="X334" s="44" t="str">
        <f>MID(Tabla1[[#This Row],[Aplicación]],14,6)</f>
        <v>83002</v>
      </c>
    </row>
    <row r="335" spans="1:24" x14ac:dyDescent="0.25">
      <c r="A335" s="33">
        <v>220199000124</v>
      </c>
      <c r="B335" s="34" t="s">
        <v>9</v>
      </c>
      <c r="C335" s="35">
        <v>43832</v>
      </c>
      <c r="D335" s="33">
        <v>22020000601</v>
      </c>
      <c r="E335" s="34" t="s">
        <v>1077</v>
      </c>
      <c r="F335" s="36">
        <v>132236.47</v>
      </c>
      <c r="G335" s="34" t="s">
        <v>208</v>
      </c>
      <c r="H335" s="34" t="s">
        <v>1078</v>
      </c>
      <c r="I335" s="33" t="s">
        <v>209</v>
      </c>
      <c r="J335" s="34" t="s">
        <v>210</v>
      </c>
      <c r="K335" s="34" t="s">
        <v>210</v>
      </c>
      <c r="L335" s="34" t="s">
        <v>12</v>
      </c>
      <c r="M335" s="34" t="s">
        <v>13</v>
      </c>
      <c r="N335" s="34" t="s">
        <v>14</v>
      </c>
      <c r="O335" s="37" t="s">
        <v>3127</v>
      </c>
      <c r="P335" s="37" t="s">
        <v>674</v>
      </c>
      <c r="Q335" s="44" t="str">
        <f>MID(Tabla1[[#This Row],[Aplicación]],14,1)</f>
        <v>2</v>
      </c>
      <c r="R335" s="44" t="s">
        <v>662</v>
      </c>
      <c r="S335" s="44" t="str">
        <f>MID(Tabla1[[#This Row],[Aplicación]],6,2)</f>
        <v>04</v>
      </c>
      <c r="T335" s="44" t="str">
        <f>VLOOKUP(Tabla1[[#This Row],[AREA]],Hoja1!A:B,2,FALSE)</f>
        <v>04. Planificación y recursos</v>
      </c>
      <c r="U335" s="44" t="str">
        <f>MID(Tabla1[[#This Row],[Aplicación]],9,4)</f>
        <v>9204</v>
      </c>
      <c r="V335" s="44" t="str">
        <f>VLOOKUP(Tabla1[[#This Row],[PROGRAMA]],Hoja1!A:B,2,FALSE)</f>
        <v>9204. Tecnologías de la información y comunicación</v>
      </c>
      <c r="W335" s="44" t="str">
        <f>MID(Tabla1[[#This Row],[Aplicación]],14,2)</f>
        <v>22</v>
      </c>
      <c r="X335" s="44" t="str">
        <f>MID(Tabla1[[#This Row],[Aplicación]],14,6)</f>
        <v>22200</v>
      </c>
    </row>
    <row r="336" spans="1:24" x14ac:dyDescent="0.25">
      <c r="A336" s="33">
        <v>220189000645</v>
      </c>
      <c r="B336" s="34" t="s">
        <v>9</v>
      </c>
      <c r="C336" s="35">
        <v>43832</v>
      </c>
      <c r="D336" s="33">
        <v>22020000521</v>
      </c>
      <c r="E336" s="34" t="s">
        <v>961</v>
      </c>
      <c r="F336" s="36">
        <v>127048.79</v>
      </c>
      <c r="G336" s="34" t="s">
        <v>308</v>
      </c>
      <c r="H336" s="34" t="s">
        <v>73</v>
      </c>
      <c r="I336" s="33" t="s">
        <v>209</v>
      </c>
      <c r="J336" s="34" t="s">
        <v>309</v>
      </c>
      <c r="K336" s="34" t="s">
        <v>309</v>
      </c>
      <c r="L336" s="34" t="s">
        <v>12</v>
      </c>
      <c r="M336" s="34" t="s">
        <v>13</v>
      </c>
      <c r="N336" s="34" t="s">
        <v>14</v>
      </c>
      <c r="O336" s="37" t="s">
        <v>3127</v>
      </c>
      <c r="P336" s="37" t="s">
        <v>674</v>
      </c>
      <c r="Q336" s="44" t="str">
        <f>MID(Tabla1[[#This Row],[Aplicación]],14,1)</f>
        <v>2</v>
      </c>
      <c r="R336" s="44" t="s">
        <v>662</v>
      </c>
      <c r="S336" s="44" t="str">
        <f>MID(Tabla1[[#This Row],[Aplicación]],6,2)</f>
        <v>04</v>
      </c>
      <c r="T336" s="44" t="str">
        <f>VLOOKUP(Tabla1[[#This Row],[AREA]],Hoja1!A:B,2,FALSE)</f>
        <v>04. Planificación y recursos</v>
      </c>
      <c r="U336" s="44" t="str">
        <f>MID(Tabla1[[#This Row],[Aplicación]],9,4)</f>
        <v>9204</v>
      </c>
      <c r="V336" s="44" t="str">
        <f>VLOOKUP(Tabla1[[#This Row],[PROGRAMA]],Hoja1!A:B,2,FALSE)</f>
        <v>9204. Tecnologías de la información y comunicación</v>
      </c>
      <c r="W336" s="44" t="str">
        <f>MID(Tabla1[[#This Row],[Aplicación]],14,2)</f>
        <v>21</v>
      </c>
      <c r="X336" s="44" t="str">
        <f>MID(Tabla1[[#This Row],[Aplicación]],14,6)</f>
        <v>216</v>
      </c>
    </row>
    <row r="337" spans="1:24" x14ac:dyDescent="0.25">
      <c r="A337" s="33">
        <v>220200002414</v>
      </c>
      <c r="B337" s="34" t="s">
        <v>83</v>
      </c>
      <c r="C337" s="35">
        <v>43887</v>
      </c>
      <c r="D337" s="33">
        <v>22020001935</v>
      </c>
      <c r="E337" s="34" t="s">
        <v>1121</v>
      </c>
      <c r="F337" s="36">
        <v>137.94</v>
      </c>
      <c r="G337" s="34" t="s">
        <v>392</v>
      </c>
      <c r="H337" s="34" t="s">
        <v>1122</v>
      </c>
      <c r="I337" s="33" t="s">
        <v>358</v>
      </c>
      <c r="J337" s="34" t="s">
        <v>211</v>
      </c>
      <c r="K337" s="34" t="s">
        <v>211</v>
      </c>
      <c r="L337" s="34" t="s">
        <v>15</v>
      </c>
      <c r="M337" s="34" t="s">
        <v>10</v>
      </c>
      <c r="N337" s="34" t="s">
        <v>11</v>
      </c>
      <c r="O337" s="37" t="s">
        <v>3146</v>
      </c>
      <c r="P337" s="37" t="s">
        <v>674</v>
      </c>
      <c r="Q337" s="44" t="str">
        <f>MID(Tabla1[[#This Row],[Aplicación]],14,1)</f>
        <v>2</v>
      </c>
      <c r="R337" s="44" t="s">
        <v>662</v>
      </c>
      <c r="S337" s="44" t="str">
        <f>MID(Tabla1[[#This Row],[Aplicación]],6,2)</f>
        <v>04</v>
      </c>
      <c r="T337" s="44" t="str">
        <f>VLOOKUP(Tabla1[[#This Row],[AREA]],Hoja1!A:B,2,FALSE)</f>
        <v>04. Planificación y recursos</v>
      </c>
      <c r="U337" s="44" t="str">
        <f>MID(Tabla1[[#This Row],[Aplicación]],9,4)</f>
        <v>9202</v>
      </c>
      <c r="V337" s="44" t="str">
        <f>VLOOKUP(Tabla1[[#This Row],[PROGRAMA]],Hoja1!A:B,2,FALSE)</f>
        <v>9202. Gestión de recursos humanos</v>
      </c>
      <c r="W337" s="44" t="str">
        <f>MID(Tabla1[[#This Row],[Aplicación]],14,2)</f>
        <v>22</v>
      </c>
      <c r="X337" s="44" t="str">
        <f>MID(Tabla1[[#This Row],[Aplicación]],14,6)</f>
        <v>22699</v>
      </c>
    </row>
    <row r="338" spans="1:24" x14ac:dyDescent="0.25">
      <c r="A338" s="33">
        <v>220200002415</v>
      </c>
      <c r="B338" s="34" t="s">
        <v>83</v>
      </c>
      <c r="C338" s="35">
        <v>43887</v>
      </c>
      <c r="D338" s="33">
        <v>22020001936</v>
      </c>
      <c r="E338" s="34" t="s">
        <v>1121</v>
      </c>
      <c r="F338" s="36">
        <v>261.36</v>
      </c>
      <c r="G338" s="34" t="s">
        <v>392</v>
      </c>
      <c r="H338" s="34" t="s">
        <v>1123</v>
      </c>
      <c r="I338" s="33" t="s">
        <v>358</v>
      </c>
      <c r="J338" s="34" t="s">
        <v>211</v>
      </c>
      <c r="K338" s="34" t="s">
        <v>211</v>
      </c>
      <c r="L338" s="34" t="s">
        <v>15</v>
      </c>
      <c r="M338" s="34" t="s">
        <v>10</v>
      </c>
      <c r="N338" s="34" t="s">
        <v>11</v>
      </c>
      <c r="O338" s="37" t="s">
        <v>3146</v>
      </c>
      <c r="P338" s="37" t="s">
        <v>674</v>
      </c>
      <c r="Q338" s="44" t="str">
        <f>MID(Tabla1[[#This Row],[Aplicación]],14,1)</f>
        <v>2</v>
      </c>
      <c r="R338" s="44" t="s">
        <v>662</v>
      </c>
      <c r="S338" s="44" t="str">
        <f>MID(Tabla1[[#This Row],[Aplicación]],6,2)</f>
        <v>04</v>
      </c>
      <c r="T338" s="44" t="str">
        <f>VLOOKUP(Tabla1[[#This Row],[AREA]],Hoja1!A:B,2,FALSE)</f>
        <v>04. Planificación y recursos</v>
      </c>
      <c r="U338" s="44" t="str">
        <f>MID(Tabla1[[#This Row],[Aplicación]],9,4)</f>
        <v>9202</v>
      </c>
      <c r="V338" s="44" t="str">
        <f>VLOOKUP(Tabla1[[#This Row],[PROGRAMA]],Hoja1!A:B,2,FALSE)</f>
        <v>9202. Gestión de recursos humanos</v>
      </c>
      <c r="W338" s="44" t="str">
        <f>MID(Tabla1[[#This Row],[Aplicación]],14,2)</f>
        <v>22</v>
      </c>
      <c r="X338" s="44" t="str">
        <f>MID(Tabla1[[#This Row],[Aplicación]],14,6)</f>
        <v>22699</v>
      </c>
    </row>
    <row r="339" spans="1:24" x14ac:dyDescent="0.25">
      <c r="A339" s="33">
        <v>220200002541</v>
      </c>
      <c r="B339" s="34" t="s">
        <v>83</v>
      </c>
      <c r="C339" s="35">
        <v>43887</v>
      </c>
      <c r="D339" s="33">
        <v>22020002179</v>
      </c>
      <c r="E339" s="34" t="s">
        <v>1124</v>
      </c>
      <c r="F339" s="36">
        <v>771.13</v>
      </c>
      <c r="G339" s="34" t="s">
        <v>429</v>
      </c>
      <c r="H339" s="34" t="s">
        <v>1125</v>
      </c>
      <c r="I339" s="33" t="s">
        <v>358</v>
      </c>
      <c r="J339" s="34" t="s">
        <v>802</v>
      </c>
      <c r="K339" s="34" t="s">
        <v>210</v>
      </c>
      <c r="L339" s="34" t="s">
        <v>17</v>
      </c>
      <c r="M339" s="34" t="s">
        <v>10</v>
      </c>
      <c r="N339" s="34" t="s">
        <v>11</v>
      </c>
      <c r="O339" s="37" t="s">
        <v>3146</v>
      </c>
      <c r="P339" s="37" t="s">
        <v>674</v>
      </c>
      <c r="Q339" s="44" t="str">
        <f>MID(Tabla1[[#This Row],[Aplicación]],14,1)</f>
        <v>2</v>
      </c>
      <c r="R339" s="44" t="s">
        <v>662</v>
      </c>
      <c r="S339" s="44" t="str">
        <f>MID(Tabla1[[#This Row],[Aplicación]],6,2)</f>
        <v>04</v>
      </c>
      <c r="T339" s="44" t="str">
        <f>VLOOKUP(Tabla1[[#This Row],[AREA]],Hoja1!A:B,2,FALSE)</f>
        <v>04. Planificación y recursos</v>
      </c>
      <c r="U339" s="44" t="str">
        <f>MID(Tabla1[[#This Row],[Aplicación]],9,4)</f>
        <v>9341</v>
      </c>
      <c r="V339" s="44" t="str">
        <f>VLOOKUP(Tabla1[[#This Row],[PROGRAMA]],Hoja1!A:B,2,FALSE)</f>
        <v>9341. Tesorería y recaudación</v>
      </c>
      <c r="W339" s="44" t="str">
        <f>MID(Tabla1[[#This Row],[Aplicación]],14,2)</f>
        <v>22</v>
      </c>
      <c r="X339" s="44" t="str">
        <f>MID(Tabla1[[#This Row],[Aplicación]],14,6)</f>
        <v>22000</v>
      </c>
    </row>
    <row r="340" spans="1:24" x14ac:dyDescent="0.25">
      <c r="A340" s="33">
        <v>220199000726</v>
      </c>
      <c r="B340" s="34" t="s">
        <v>9</v>
      </c>
      <c r="C340" s="35">
        <v>43832</v>
      </c>
      <c r="D340" s="33">
        <v>22020001580</v>
      </c>
      <c r="E340" s="34" t="s">
        <v>1147</v>
      </c>
      <c r="F340" s="36">
        <v>85000</v>
      </c>
      <c r="G340" s="34" t="s">
        <v>108</v>
      </c>
      <c r="H340" s="34" t="s">
        <v>1148</v>
      </c>
      <c r="I340" s="33" t="s">
        <v>209</v>
      </c>
      <c r="J340" s="34" t="s">
        <v>236</v>
      </c>
      <c r="K340" s="34" t="s">
        <v>236</v>
      </c>
      <c r="L340" s="34" t="s">
        <v>15</v>
      </c>
      <c r="M340" s="34" t="s">
        <v>13</v>
      </c>
      <c r="N340" s="34" t="s">
        <v>16</v>
      </c>
      <c r="O340" s="37" t="s">
        <v>3127</v>
      </c>
      <c r="P340" s="37" t="s">
        <v>674</v>
      </c>
      <c r="Q340" s="44" t="str">
        <f>MID(Tabla1[[#This Row],[Aplicación]],14,1)</f>
        <v>2</v>
      </c>
      <c r="R340" s="44" t="s">
        <v>662</v>
      </c>
      <c r="S340" s="44" t="str">
        <f>MID(Tabla1[[#This Row],[Aplicación]],6,2)</f>
        <v>04</v>
      </c>
      <c r="T340" s="44" t="str">
        <f>VLOOKUP(Tabla1[[#This Row],[AREA]],Hoja1!A:B,2,FALSE)</f>
        <v>04. Planificación y recursos</v>
      </c>
      <c r="U340" s="44" t="str">
        <f>MID(Tabla1[[#This Row],[Aplicación]],9,4)</f>
        <v>9204</v>
      </c>
      <c r="V340" s="44" t="str">
        <f>VLOOKUP(Tabla1[[#This Row],[PROGRAMA]],Hoja1!A:B,2,FALSE)</f>
        <v>9204. Tecnologías de la información y comunicación</v>
      </c>
      <c r="W340" s="44" t="str">
        <f>MID(Tabla1[[#This Row],[Aplicación]],14,2)</f>
        <v>22</v>
      </c>
      <c r="X340" s="44" t="str">
        <f>MID(Tabla1[[#This Row],[Aplicación]],14,6)</f>
        <v>22100</v>
      </c>
    </row>
    <row r="341" spans="1:24" x14ac:dyDescent="0.25">
      <c r="A341" s="33">
        <v>220200003331</v>
      </c>
      <c r="B341" s="34" t="s">
        <v>83</v>
      </c>
      <c r="C341" s="35">
        <v>43894</v>
      </c>
      <c r="D341" s="33">
        <v>22020002245</v>
      </c>
      <c r="E341" s="34" t="s">
        <v>1166</v>
      </c>
      <c r="F341" s="36">
        <v>1311.71</v>
      </c>
      <c r="G341" s="34" t="s">
        <v>1167</v>
      </c>
      <c r="H341" s="34" t="s">
        <v>1168</v>
      </c>
      <c r="I341" s="33" t="s">
        <v>358</v>
      </c>
      <c r="J341" s="34" t="s">
        <v>210</v>
      </c>
      <c r="K341" s="34" t="s">
        <v>210</v>
      </c>
      <c r="L341" s="34" t="s">
        <v>15</v>
      </c>
      <c r="M341" s="34" t="s">
        <v>10</v>
      </c>
      <c r="N341" s="34" t="s">
        <v>11</v>
      </c>
      <c r="O341" s="37" t="s">
        <v>3146</v>
      </c>
      <c r="P341" s="37" t="s">
        <v>674</v>
      </c>
      <c r="Q341" s="44" t="str">
        <f>MID(Tabla1[[#This Row],[Aplicación]],14,1)</f>
        <v>6</v>
      </c>
      <c r="R341" s="44" t="s">
        <v>663</v>
      </c>
      <c r="S341" s="44" t="str">
        <f>MID(Tabla1[[#This Row],[Aplicación]],6,2)</f>
        <v>04</v>
      </c>
      <c r="T341" s="44" t="str">
        <f>VLOOKUP(Tabla1[[#This Row],[AREA]],Hoja1!A:B,2,FALSE)</f>
        <v>04. Planificación y recursos</v>
      </c>
      <c r="U341" s="44" t="str">
        <f>MID(Tabla1[[#This Row],[Aplicación]],9,4)</f>
        <v>9204</v>
      </c>
      <c r="V341" s="44" t="str">
        <f>VLOOKUP(Tabla1[[#This Row],[PROGRAMA]],Hoja1!A:B,2,FALSE)</f>
        <v>9204. Tecnologías de la información y comunicación</v>
      </c>
      <c r="W341" s="44" t="str">
        <f>MID(Tabla1[[#This Row],[Aplicación]],14,2)</f>
        <v>64</v>
      </c>
      <c r="X341" s="44" t="str">
        <f>MID(Tabla1[[#This Row],[Aplicación]],14,6)</f>
        <v>641</v>
      </c>
    </row>
    <row r="342" spans="1:24" x14ac:dyDescent="0.25">
      <c r="A342" s="33">
        <v>220200010546</v>
      </c>
      <c r="B342" s="34" t="s">
        <v>9</v>
      </c>
      <c r="C342" s="35">
        <v>43921</v>
      </c>
      <c r="D342" s="33">
        <v>22020000818</v>
      </c>
      <c r="E342" s="34" t="s">
        <v>1175</v>
      </c>
      <c r="F342" s="36">
        <v>8179.41</v>
      </c>
      <c r="G342" s="34" t="s">
        <v>761</v>
      </c>
      <c r="H342" s="34" t="s">
        <v>1176</v>
      </c>
      <c r="I342" s="33" t="s">
        <v>209</v>
      </c>
      <c r="J342" s="34" t="s">
        <v>211</v>
      </c>
      <c r="K342" s="34" t="s">
        <v>211</v>
      </c>
      <c r="L342" s="34" t="s">
        <v>12</v>
      </c>
      <c r="M342" s="34" t="s">
        <v>13</v>
      </c>
      <c r="N342" s="34" t="s">
        <v>14</v>
      </c>
      <c r="O342" s="37" t="s">
        <v>3127</v>
      </c>
      <c r="P342" s="37" t="s">
        <v>674</v>
      </c>
      <c r="Q342" s="44" t="str">
        <f>MID(Tabla1[[#This Row],[Aplicación]],14,1)</f>
        <v>2</v>
      </c>
      <c r="R342" s="44" t="s">
        <v>662</v>
      </c>
      <c r="S342" s="44" t="str">
        <f>MID(Tabla1[[#This Row],[Aplicación]],6,2)</f>
        <v>04</v>
      </c>
      <c r="T342" s="44" t="str">
        <f>VLOOKUP(Tabla1[[#This Row],[AREA]],Hoja1!A:B,2,FALSE)</f>
        <v>04. Planificación y recursos</v>
      </c>
      <c r="U342" s="44" t="str">
        <f>MID(Tabla1[[#This Row],[Aplicación]],9,4)</f>
        <v>3121</v>
      </c>
      <c r="V342" s="44" t="str">
        <f>VLOOKUP(Tabla1[[#This Row],[PROGRAMA]],Hoja1!A:B,2,FALSE)</f>
        <v>3121. Prevención y salud laboral</v>
      </c>
      <c r="W342" s="44" t="str">
        <f>MID(Tabla1[[#This Row],[Aplicación]],14,2)</f>
        <v>22</v>
      </c>
      <c r="X342" s="44" t="str">
        <f>MID(Tabla1[[#This Row],[Aplicación]],14,6)</f>
        <v>22706</v>
      </c>
    </row>
    <row r="343" spans="1:24" x14ac:dyDescent="0.25">
      <c r="A343" s="33">
        <v>220200004505</v>
      </c>
      <c r="B343" s="34" t="s">
        <v>83</v>
      </c>
      <c r="C343" s="35">
        <v>43899</v>
      </c>
      <c r="D343" s="33">
        <v>22020002458</v>
      </c>
      <c r="E343" s="34" t="s">
        <v>1178</v>
      </c>
      <c r="F343" s="36">
        <v>617.1</v>
      </c>
      <c r="G343" s="34" t="s">
        <v>138</v>
      </c>
      <c r="H343" s="34" t="s">
        <v>1179</v>
      </c>
      <c r="I343" s="33" t="s">
        <v>358</v>
      </c>
      <c r="J343" s="34" t="s">
        <v>211</v>
      </c>
      <c r="K343" s="34" t="s">
        <v>211</v>
      </c>
      <c r="L343" s="34" t="s">
        <v>12</v>
      </c>
      <c r="M343" s="34" t="s">
        <v>10</v>
      </c>
      <c r="N343" s="34" t="s">
        <v>11</v>
      </c>
      <c r="O343" s="37" t="s">
        <v>3146</v>
      </c>
      <c r="P343" s="37" t="s">
        <v>674</v>
      </c>
      <c r="Q343" s="44" t="str">
        <f>MID(Tabla1[[#This Row],[Aplicación]],14,1)</f>
        <v>2</v>
      </c>
      <c r="R343" s="44" t="s">
        <v>662</v>
      </c>
      <c r="S343" s="44" t="str">
        <f>MID(Tabla1[[#This Row],[Aplicación]],6,2)</f>
        <v>04</v>
      </c>
      <c r="T343" s="44" t="str">
        <f>VLOOKUP(Tabla1[[#This Row],[AREA]],Hoja1!A:B,2,FALSE)</f>
        <v>04. Planificación y recursos</v>
      </c>
      <c r="U343" s="44" t="str">
        <f>MID(Tabla1[[#This Row],[Aplicación]],9,4)</f>
        <v>9204</v>
      </c>
      <c r="V343" s="44" t="str">
        <f>VLOOKUP(Tabla1[[#This Row],[PROGRAMA]],Hoja1!A:B,2,FALSE)</f>
        <v>9204. Tecnologías de la información y comunicación</v>
      </c>
      <c r="W343" s="44" t="str">
        <f>MID(Tabla1[[#This Row],[Aplicación]],14,2)</f>
        <v>21</v>
      </c>
      <c r="X343" s="44" t="str">
        <f>MID(Tabla1[[#This Row],[Aplicación]],14,6)</f>
        <v>213</v>
      </c>
    </row>
    <row r="344" spans="1:24" x14ac:dyDescent="0.25">
      <c r="A344" s="33">
        <v>220199000250</v>
      </c>
      <c r="B344" s="34" t="s">
        <v>9</v>
      </c>
      <c r="C344" s="35">
        <v>43832</v>
      </c>
      <c r="D344" s="33">
        <v>22020001051</v>
      </c>
      <c r="E344" s="34" t="s">
        <v>1166</v>
      </c>
      <c r="F344" s="36">
        <v>58037.15</v>
      </c>
      <c r="G344" s="34" t="s">
        <v>353</v>
      </c>
      <c r="H344" s="34" t="s">
        <v>1185</v>
      </c>
      <c r="I344" s="33" t="s">
        <v>209</v>
      </c>
      <c r="J344" s="34" t="s">
        <v>802</v>
      </c>
      <c r="K344" s="34" t="s">
        <v>210</v>
      </c>
      <c r="L344" s="34" t="s">
        <v>12</v>
      </c>
      <c r="M344" s="34" t="s">
        <v>13</v>
      </c>
      <c r="N344" s="34" t="s">
        <v>14</v>
      </c>
      <c r="O344" s="37" t="s">
        <v>3127</v>
      </c>
      <c r="P344" s="37" t="s">
        <v>674</v>
      </c>
      <c r="Q344" s="44" t="str">
        <f>MID(Tabla1[[#This Row],[Aplicación]],14,1)</f>
        <v>6</v>
      </c>
      <c r="R344" s="44" t="s">
        <v>663</v>
      </c>
      <c r="S344" s="44" t="str">
        <f>MID(Tabla1[[#This Row],[Aplicación]],6,2)</f>
        <v>04</v>
      </c>
      <c r="T344" s="44" t="str">
        <f>VLOOKUP(Tabla1[[#This Row],[AREA]],Hoja1!A:B,2,FALSE)</f>
        <v>04. Planificación y recursos</v>
      </c>
      <c r="U344" s="44" t="str">
        <f>MID(Tabla1[[#This Row],[Aplicación]],9,4)</f>
        <v>9204</v>
      </c>
      <c r="V344" s="44" t="str">
        <f>VLOOKUP(Tabla1[[#This Row],[PROGRAMA]],Hoja1!A:B,2,FALSE)</f>
        <v>9204. Tecnologías de la información y comunicación</v>
      </c>
      <c r="W344" s="44" t="str">
        <f>MID(Tabla1[[#This Row],[Aplicación]],14,2)</f>
        <v>64</v>
      </c>
      <c r="X344" s="44" t="str">
        <f>MID(Tabla1[[#This Row],[Aplicación]],14,6)</f>
        <v>641</v>
      </c>
    </row>
    <row r="345" spans="1:24" x14ac:dyDescent="0.25">
      <c r="A345" s="33">
        <v>220199000819</v>
      </c>
      <c r="B345" s="34" t="s">
        <v>9</v>
      </c>
      <c r="C345" s="35">
        <v>43832</v>
      </c>
      <c r="D345" s="33">
        <v>22020000097</v>
      </c>
      <c r="E345" s="34" t="s">
        <v>973</v>
      </c>
      <c r="F345" s="36">
        <v>50741.35</v>
      </c>
      <c r="G345" s="34" t="s">
        <v>710</v>
      </c>
      <c r="H345" s="34" t="s">
        <v>1200</v>
      </c>
      <c r="I345" s="33" t="s">
        <v>209</v>
      </c>
      <c r="J345" s="34" t="s">
        <v>941</v>
      </c>
      <c r="K345" s="34" t="s">
        <v>210</v>
      </c>
      <c r="L345" s="34" t="s">
        <v>12</v>
      </c>
      <c r="M345" s="34" t="s">
        <v>13</v>
      </c>
      <c r="N345" s="34" t="s">
        <v>14</v>
      </c>
      <c r="O345" s="37" t="s">
        <v>3127</v>
      </c>
      <c r="P345" s="37" t="s">
        <v>674</v>
      </c>
      <c r="Q345" s="44" t="str">
        <f>MID(Tabla1[[#This Row],[Aplicación]],14,1)</f>
        <v>2</v>
      </c>
      <c r="R345" s="44" t="s">
        <v>662</v>
      </c>
      <c r="S345" s="44" t="str">
        <f>MID(Tabla1[[#This Row],[Aplicación]],6,2)</f>
        <v>04</v>
      </c>
      <c r="T345" s="44" t="str">
        <f>VLOOKUP(Tabla1[[#This Row],[AREA]],Hoja1!A:B,2,FALSE)</f>
        <v>04. Planificación y recursos</v>
      </c>
      <c r="U345" s="44" t="str">
        <f>MID(Tabla1[[#This Row],[Aplicación]],9,4)</f>
        <v>9331</v>
      </c>
      <c r="V345" s="44" t="str">
        <f>VLOOKUP(Tabla1[[#This Row],[PROGRAMA]],Hoja1!A:B,2,FALSE)</f>
        <v>9331. Gestión del patrimonio</v>
      </c>
      <c r="W345" s="44" t="str">
        <f>MID(Tabla1[[#This Row],[Aplicación]],14,2)</f>
        <v>22</v>
      </c>
      <c r="X345" s="44" t="str">
        <f>MID(Tabla1[[#This Row],[Aplicación]],14,6)</f>
        <v>224</v>
      </c>
    </row>
    <row r="346" spans="1:24" x14ac:dyDescent="0.25">
      <c r="A346" s="33">
        <v>220200001879</v>
      </c>
      <c r="B346" s="34" t="s">
        <v>9</v>
      </c>
      <c r="C346" s="35">
        <v>43878</v>
      </c>
      <c r="D346" s="33">
        <v>22020001281</v>
      </c>
      <c r="E346" s="34" t="s">
        <v>1024</v>
      </c>
      <c r="F346" s="36">
        <v>50416.67</v>
      </c>
      <c r="G346" s="34" t="s">
        <v>1201</v>
      </c>
      <c r="H346" s="34" t="s">
        <v>1202</v>
      </c>
      <c r="I346" s="33" t="s">
        <v>209</v>
      </c>
      <c r="J346" s="34" t="s">
        <v>315</v>
      </c>
      <c r="K346" s="34" t="s">
        <v>315</v>
      </c>
      <c r="L346" s="34" t="s">
        <v>12</v>
      </c>
      <c r="M346" s="34" t="s">
        <v>13</v>
      </c>
      <c r="N346" s="34" t="s">
        <v>14</v>
      </c>
      <c r="O346" s="37" t="s">
        <v>3127</v>
      </c>
      <c r="P346" s="37" t="s">
        <v>674</v>
      </c>
      <c r="Q346" s="44" t="str">
        <f>MID(Tabla1[[#This Row],[Aplicación]],14,1)</f>
        <v>2</v>
      </c>
      <c r="R346" s="44" t="s">
        <v>662</v>
      </c>
      <c r="S346" s="44" t="str">
        <f>MID(Tabla1[[#This Row],[Aplicación]],6,2)</f>
        <v>04</v>
      </c>
      <c r="T346" s="44" t="str">
        <f>VLOOKUP(Tabla1[[#This Row],[AREA]],Hoja1!A:B,2,FALSE)</f>
        <v>04. Planificación y recursos</v>
      </c>
      <c r="U346" s="44" t="str">
        <f>MID(Tabla1[[#This Row],[Aplicación]],9,4)</f>
        <v>9231</v>
      </c>
      <c r="V346" s="44" t="str">
        <f>VLOOKUP(Tabla1[[#This Row],[PROGRAMA]],Hoja1!A:B,2,FALSE)</f>
        <v>9231. Información, registro y gestión del padrón</v>
      </c>
      <c r="W346" s="44" t="str">
        <f>MID(Tabla1[[#This Row],[Aplicación]],14,2)</f>
        <v>22</v>
      </c>
      <c r="X346" s="44" t="str">
        <f>MID(Tabla1[[#This Row],[Aplicación]],14,6)</f>
        <v>22799</v>
      </c>
    </row>
    <row r="347" spans="1:24" x14ac:dyDescent="0.25">
      <c r="A347" s="33">
        <v>220200001219</v>
      </c>
      <c r="B347" s="34" t="s">
        <v>9</v>
      </c>
      <c r="C347" s="35">
        <v>43873</v>
      </c>
      <c r="D347" s="33">
        <v>22020001806</v>
      </c>
      <c r="E347" s="34" t="s">
        <v>1208</v>
      </c>
      <c r="F347" s="36">
        <v>242</v>
      </c>
      <c r="G347" s="34" t="s">
        <v>468</v>
      </c>
      <c r="H347" s="34" t="s">
        <v>1209</v>
      </c>
      <c r="I347" s="33" t="s">
        <v>209</v>
      </c>
      <c r="J347" s="34" t="s">
        <v>210</v>
      </c>
      <c r="K347" s="34" t="s">
        <v>210</v>
      </c>
      <c r="L347" s="34" t="s">
        <v>15</v>
      </c>
      <c r="M347" s="34" t="s">
        <v>10</v>
      </c>
      <c r="N347" s="34" t="s">
        <v>11</v>
      </c>
      <c r="O347" s="37" t="s">
        <v>3146</v>
      </c>
      <c r="P347" s="37" t="s">
        <v>674</v>
      </c>
      <c r="Q347" s="44" t="str">
        <f>MID(Tabla1[[#This Row],[Aplicación]],14,1)</f>
        <v>2</v>
      </c>
      <c r="R347" s="44" t="s">
        <v>662</v>
      </c>
      <c r="S347" s="44" t="str">
        <f>MID(Tabla1[[#This Row],[Aplicación]],6,2)</f>
        <v>04</v>
      </c>
      <c r="T347" s="44" t="str">
        <f>VLOOKUP(Tabla1[[#This Row],[AREA]],Hoja1!A:B,2,FALSE)</f>
        <v>04. Planificación y recursos</v>
      </c>
      <c r="U347" s="44" t="str">
        <f>MID(Tabla1[[#This Row],[Aplicación]],9,4)</f>
        <v>9204</v>
      </c>
      <c r="V347" s="44" t="str">
        <f>VLOOKUP(Tabla1[[#This Row],[PROGRAMA]],Hoja1!A:B,2,FALSE)</f>
        <v>9204. Tecnologías de la información y comunicación</v>
      </c>
      <c r="W347" s="44" t="str">
        <f>MID(Tabla1[[#This Row],[Aplicación]],14,2)</f>
        <v>22</v>
      </c>
      <c r="X347" s="44" t="str">
        <f>MID(Tabla1[[#This Row],[Aplicación]],14,6)</f>
        <v>22699</v>
      </c>
    </row>
    <row r="348" spans="1:24" x14ac:dyDescent="0.25">
      <c r="A348" s="33">
        <v>220190039552</v>
      </c>
      <c r="B348" s="34" t="s">
        <v>9</v>
      </c>
      <c r="C348" s="35">
        <v>43908</v>
      </c>
      <c r="D348" s="33">
        <v>22019006533</v>
      </c>
      <c r="E348" s="34" t="s">
        <v>1026</v>
      </c>
      <c r="F348" s="36">
        <v>13939.2</v>
      </c>
      <c r="G348" s="34" t="s">
        <v>846</v>
      </c>
      <c r="H348" s="34" t="s">
        <v>1216</v>
      </c>
      <c r="I348" s="33" t="s">
        <v>209</v>
      </c>
      <c r="J348" s="34" t="s">
        <v>233</v>
      </c>
      <c r="K348" s="34" t="s">
        <v>233</v>
      </c>
      <c r="L348" s="34" t="s">
        <v>12</v>
      </c>
      <c r="M348" s="34" t="s">
        <v>10</v>
      </c>
      <c r="N348" s="34" t="s">
        <v>11</v>
      </c>
      <c r="O348" s="37" t="s">
        <v>3146</v>
      </c>
      <c r="P348" s="37" t="s">
        <v>674</v>
      </c>
      <c r="Q348" s="44" t="str">
        <f>MID(Tabla1[[#This Row],[Aplicación]],14,1)</f>
        <v>6</v>
      </c>
      <c r="R348" s="44" t="s">
        <v>663</v>
      </c>
      <c r="S348" s="44" t="str">
        <f>MID(Tabla1[[#This Row],[Aplicación]],6,2)</f>
        <v>04</v>
      </c>
      <c r="T348" s="44" t="str">
        <f>VLOOKUP(Tabla1[[#This Row],[AREA]],Hoja1!A:B,2,FALSE)</f>
        <v>04. Planificación y recursos</v>
      </c>
      <c r="U348" s="44" t="str">
        <f>MID(Tabla1[[#This Row],[Aplicación]],9,4)</f>
        <v>9321</v>
      </c>
      <c r="V348" s="44" t="str">
        <f>VLOOKUP(Tabla1[[#This Row],[PROGRAMA]],Hoja1!A:B,2,FALSE)</f>
        <v>9321. Gestión de ingresos e inspección</v>
      </c>
      <c r="W348" s="44" t="str">
        <f>MID(Tabla1[[#This Row],[Aplicación]],14,2)</f>
        <v>64</v>
      </c>
      <c r="X348" s="44" t="str">
        <f>MID(Tabla1[[#This Row],[Aplicación]],14,6)</f>
        <v>641</v>
      </c>
    </row>
    <row r="349" spans="1:24" x14ac:dyDescent="0.25">
      <c r="A349" s="33">
        <v>220200001561</v>
      </c>
      <c r="B349" s="34" t="s">
        <v>316</v>
      </c>
      <c r="C349" s="35">
        <v>43874</v>
      </c>
      <c r="D349" s="33">
        <v>22020000812</v>
      </c>
      <c r="E349" s="34" t="s">
        <v>1166</v>
      </c>
      <c r="F349" s="36">
        <v>45828.75</v>
      </c>
      <c r="G349" s="34" t="s">
        <v>354</v>
      </c>
      <c r="H349" s="34" t="s">
        <v>1223</v>
      </c>
      <c r="I349" s="33" t="s">
        <v>317</v>
      </c>
      <c r="J349" s="34" t="s">
        <v>210</v>
      </c>
      <c r="K349" s="34" t="s">
        <v>210</v>
      </c>
      <c r="L349" s="34" t="s">
        <v>15</v>
      </c>
      <c r="M349" s="34" t="s">
        <v>13</v>
      </c>
      <c r="N349" s="34" t="s">
        <v>14</v>
      </c>
      <c r="O349" s="37" t="s">
        <v>3127</v>
      </c>
      <c r="P349" s="37" t="s">
        <v>674</v>
      </c>
      <c r="Q349" s="44" t="str">
        <f>MID(Tabla1[[#This Row],[Aplicación]],14,1)</f>
        <v>6</v>
      </c>
      <c r="R349" s="44" t="s">
        <v>663</v>
      </c>
      <c r="S349" s="44" t="str">
        <f>MID(Tabla1[[#This Row],[Aplicación]],6,2)</f>
        <v>04</v>
      </c>
      <c r="T349" s="44" t="str">
        <f>VLOOKUP(Tabla1[[#This Row],[AREA]],Hoja1!A:B,2,FALSE)</f>
        <v>04. Planificación y recursos</v>
      </c>
      <c r="U349" s="44" t="str">
        <f>MID(Tabla1[[#This Row],[Aplicación]],9,4)</f>
        <v>9204</v>
      </c>
      <c r="V349" s="44" t="str">
        <f>VLOOKUP(Tabla1[[#This Row],[PROGRAMA]],Hoja1!A:B,2,FALSE)</f>
        <v>9204. Tecnologías de la información y comunicación</v>
      </c>
      <c r="W349" s="44" t="str">
        <f>MID(Tabla1[[#This Row],[Aplicación]],14,2)</f>
        <v>64</v>
      </c>
      <c r="X349" s="44" t="str">
        <f>MID(Tabla1[[#This Row],[Aplicación]],14,6)</f>
        <v>641</v>
      </c>
    </row>
    <row r="350" spans="1:24" x14ac:dyDescent="0.25">
      <c r="A350" s="33">
        <v>220200002189</v>
      </c>
      <c r="B350" s="34" t="s">
        <v>9</v>
      </c>
      <c r="C350" s="35">
        <v>43881</v>
      </c>
      <c r="D350" s="33">
        <v>22020000874</v>
      </c>
      <c r="E350" s="34" t="s">
        <v>1262</v>
      </c>
      <c r="F350" s="36">
        <v>41164.199999999997</v>
      </c>
      <c r="G350" s="34" t="s">
        <v>1263</v>
      </c>
      <c r="H350" s="34" t="s">
        <v>1264</v>
      </c>
      <c r="I350" s="33" t="s">
        <v>209</v>
      </c>
      <c r="J350" s="34" t="s">
        <v>255</v>
      </c>
      <c r="K350" s="34" t="s">
        <v>255</v>
      </c>
      <c r="L350" s="34" t="s">
        <v>15</v>
      </c>
      <c r="M350" s="34" t="s">
        <v>13</v>
      </c>
      <c r="N350" s="34" t="s">
        <v>16</v>
      </c>
      <c r="O350" s="37" t="s">
        <v>3127</v>
      </c>
      <c r="P350" s="37" t="s">
        <v>674</v>
      </c>
      <c r="Q350" s="44" t="str">
        <f>MID(Tabla1[[#This Row],[Aplicación]],14,1)</f>
        <v>6</v>
      </c>
      <c r="R350" s="44" t="s">
        <v>663</v>
      </c>
      <c r="S350" s="44" t="str">
        <f>MID(Tabla1[[#This Row],[Aplicación]],6,2)</f>
        <v>04</v>
      </c>
      <c r="T350" s="44" t="str">
        <f>VLOOKUP(Tabla1[[#This Row],[AREA]],Hoja1!A:B,2,FALSE)</f>
        <v>04. Planificación y recursos</v>
      </c>
      <c r="U350" s="44" t="str">
        <f>MID(Tabla1[[#This Row],[Aplicación]],9,4)</f>
        <v>9204</v>
      </c>
      <c r="V350" s="44" t="str">
        <f>VLOOKUP(Tabla1[[#This Row],[PROGRAMA]],Hoja1!A:B,2,FALSE)</f>
        <v>9204. Tecnologías de la información y comunicación</v>
      </c>
      <c r="W350" s="44" t="str">
        <f>MID(Tabla1[[#This Row],[Aplicación]],14,2)</f>
        <v>62</v>
      </c>
      <c r="X350" s="44" t="str">
        <f>MID(Tabla1[[#This Row],[Aplicación]],14,6)</f>
        <v>626</v>
      </c>
    </row>
    <row r="351" spans="1:24" x14ac:dyDescent="0.25">
      <c r="A351" s="33">
        <v>220199000473</v>
      </c>
      <c r="B351" s="34" t="s">
        <v>9</v>
      </c>
      <c r="C351" s="35">
        <v>43832</v>
      </c>
      <c r="D351" s="33">
        <v>22020000790</v>
      </c>
      <c r="E351" s="34" t="s">
        <v>1283</v>
      </c>
      <c r="F351" s="36">
        <v>6045</v>
      </c>
      <c r="G351" s="34" t="s">
        <v>229</v>
      </c>
      <c r="H351" s="34" t="s">
        <v>1284</v>
      </c>
      <c r="I351" s="33" t="s">
        <v>209</v>
      </c>
      <c r="J351" s="34" t="s">
        <v>211</v>
      </c>
      <c r="K351" s="34" t="s">
        <v>211</v>
      </c>
      <c r="L351" s="34" t="s">
        <v>12</v>
      </c>
      <c r="M351" s="34" t="s">
        <v>10</v>
      </c>
      <c r="N351" s="34" t="s">
        <v>11</v>
      </c>
      <c r="O351" s="37" t="s">
        <v>3146</v>
      </c>
      <c r="P351" s="37" t="s">
        <v>674</v>
      </c>
      <c r="Q351" s="44" t="str">
        <f>MID(Tabla1[[#This Row],[Aplicación]],14,1)</f>
        <v>2</v>
      </c>
      <c r="R351" s="44" t="s">
        <v>662</v>
      </c>
      <c r="S351" s="44" t="str">
        <f>MID(Tabla1[[#This Row],[Aplicación]],6,2)</f>
        <v>04</v>
      </c>
      <c r="T351" s="44" t="str">
        <f>VLOOKUP(Tabla1[[#This Row],[AREA]],Hoja1!A:B,2,FALSE)</f>
        <v>04. Planificación y recursos</v>
      </c>
      <c r="U351" s="44" t="str">
        <f>MID(Tabla1[[#This Row],[Aplicación]],9,4)</f>
        <v>9311</v>
      </c>
      <c r="V351" s="44" t="str">
        <f>VLOOKUP(Tabla1[[#This Row],[PROGRAMA]],Hoja1!A:B,2,FALSE)</f>
        <v>9311. Planificación económico financiera</v>
      </c>
      <c r="W351" s="44" t="str">
        <f>MID(Tabla1[[#This Row],[Aplicación]],14,2)</f>
        <v>22</v>
      </c>
      <c r="X351" s="44" t="str">
        <f>MID(Tabla1[[#This Row],[Aplicación]],14,6)</f>
        <v>22799</v>
      </c>
    </row>
    <row r="352" spans="1:24" x14ac:dyDescent="0.25">
      <c r="A352" s="33">
        <v>220199000593</v>
      </c>
      <c r="B352" s="34" t="s">
        <v>9</v>
      </c>
      <c r="C352" s="35">
        <v>43832</v>
      </c>
      <c r="D352" s="33">
        <v>22020000884</v>
      </c>
      <c r="E352" s="34" t="s">
        <v>1302</v>
      </c>
      <c r="F352" s="36">
        <v>13940</v>
      </c>
      <c r="G352" s="34" t="s">
        <v>1303</v>
      </c>
      <c r="H352" s="34" t="s">
        <v>1304</v>
      </c>
      <c r="I352" s="33" t="s">
        <v>209</v>
      </c>
      <c r="J352" s="34" t="s">
        <v>1053</v>
      </c>
      <c r="K352" s="34" t="s">
        <v>1053</v>
      </c>
      <c r="L352" s="34" t="s">
        <v>12</v>
      </c>
      <c r="M352" s="34" t="s">
        <v>10</v>
      </c>
      <c r="N352" s="34" t="s">
        <v>11</v>
      </c>
      <c r="O352" s="37" t="s">
        <v>3146</v>
      </c>
      <c r="P352" s="37" t="s">
        <v>674</v>
      </c>
      <c r="Q352" s="44" t="str">
        <f>MID(Tabla1[[#This Row],[Aplicación]],14,1)</f>
        <v>2</v>
      </c>
      <c r="R352" s="44" t="s">
        <v>662</v>
      </c>
      <c r="S352" s="44" t="str">
        <f>MID(Tabla1[[#This Row],[Aplicación]],6,2)</f>
        <v>04</v>
      </c>
      <c r="T352" s="44" t="str">
        <f>VLOOKUP(Tabla1[[#This Row],[AREA]],Hoja1!A:B,2,FALSE)</f>
        <v>04. Planificación y recursos</v>
      </c>
      <c r="U352" s="44" t="str">
        <f>MID(Tabla1[[#This Row],[Aplicación]],9,4)</f>
        <v>9321</v>
      </c>
      <c r="V352" s="44" t="str">
        <f>VLOOKUP(Tabla1[[#This Row],[PROGRAMA]],Hoja1!A:B,2,FALSE)</f>
        <v>9321. Gestión de ingresos e inspección</v>
      </c>
      <c r="W352" s="44" t="str">
        <f>MID(Tabla1[[#This Row],[Aplicación]],14,2)</f>
        <v>22</v>
      </c>
      <c r="X352" s="44" t="str">
        <f>MID(Tabla1[[#This Row],[Aplicación]],14,6)</f>
        <v>22799</v>
      </c>
    </row>
    <row r="353" spans="1:24" x14ac:dyDescent="0.25">
      <c r="A353" s="33">
        <v>220199000568</v>
      </c>
      <c r="B353" s="34" t="s">
        <v>9</v>
      </c>
      <c r="C353" s="35">
        <v>43832</v>
      </c>
      <c r="D353" s="33">
        <v>22020002256</v>
      </c>
      <c r="E353" s="34" t="s">
        <v>1316</v>
      </c>
      <c r="F353" s="36">
        <v>32582</v>
      </c>
      <c r="G353" s="34" t="s">
        <v>680</v>
      </c>
      <c r="H353" s="34" t="s">
        <v>1317</v>
      </c>
      <c r="I353" s="33" t="s">
        <v>209</v>
      </c>
      <c r="J353" s="34" t="s">
        <v>211</v>
      </c>
      <c r="K353" s="34" t="s">
        <v>211</v>
      </c>
      <c r="L353" s="34" t="s">
        <v>12</v>
      </c>
      <c r="M353" s="34" t="s">
        <v>13</v>
      </c>
      <c r="N353" s="34" t="s">
        <v>14</v>
      </c>
      <c r="O353" s="37" t="s">
        <v>3127</v>
      </c>
      <c r="P353" s="37" t="s">
        <v>674</v>
      </c>
      <c r="Q353" s="44" t="str">
        <f>MID(Tabla1[[#This Row],[Aplicación]],14,1)</f>
        <v>2</v>
      </c>
      <c r="R353" s="44" t="s">
        <v>662</v>
      </c>
      <c r="S353" s="44" t="str">
        <f>MID(Tabla1[[#This Row],[Aplicación]],6,2)</f>
        <v>04</v>
      </c>
      <c r="T353" s="44" t="str">
        <f>VLOOKUP(Tabla1[[#This Row],[AREA]],Hoja1!A:B,2,FALSE)</f>
        <v>04. Planificación y recursos</v>
      </c>
      <c r="U353" s="44" t="str">
        <f>MID(Tabla1[[#This Row],[Aplicación]],9,4)</f>
        <v>9204</v>
      </c>
      <c r="V353" s="44" t="str">
        <f>VLOOKUP(Tabla1[[#This Row],[PROGRAMA]],Hoja1!A:B,2,FALSE)</f>
        <v>9204. Tecnologías de la información y comunicación</v>
      </c>
      <c r="W353" s="44" t="str">
        <f>MID(Tabla1[[#This Row],[Aplicación]],14,2)</f>
        <v>22</v>
      </c>
      <c r="X353" s="44" t="str">
        <f>MID(Tabla1[[#This Row],[Aplicación]],14,6)</f>
        <v>22701</v>
      </c>
    </row>
    <row r="354" spans="1:24" x14ac:dyDescent="0.25">
      <c r="A354" s="33">
        <v>220199000123</v>
      </c>
      <c r="B354" s="34" t="s">
        <v>9</v>
      </c>
      <c r="C354" s="35">
        <v>43832</v>
      </c>
      <c r="D354" s="33">
        <v>22020000600</v>
      </c>
      <c r="E354" s="34" t="s">
        <v>1077</v>
      </c>
      <c r="F354" s="36">
        <v>32546.58</v>
      </c>
      <c r="G354" s="34" t="s">
        <v>97</v>
      </c>
      <c r="H354" s="34" t="s">
        <v>1318</v>
      </c>
      <c r="I354" s="33" t="s">
        <v>209</v>
      </c>
      <c r="J354" s="34" t="s">
        <v>210</v>
      </c>
      <c r="K354" s="34" t="s">
        <v>210</v>
      </c>
      <c r="L354" s="34" t="s">
        <v>12</v>
      </c>
      <c r="M354" s="34" t="s">
        <v>13</v>
      </c>
      <c r="N354" s="34" t="s">
        <v>14</v>
      </c>
      <c r="O354" s="37" t="s">
        <v>3127</v>
      </c>
      <c r="P354" s="37" t="s">
        <v>674</v>
      </c>
      <c r="Q354" s="44" t="str">
        <f>MID(Tabla1[[#This Row],[Aplicación]],14,1)</f>
        <v>2</v>
      </c>
      <c r="R354" s="44" t="s">
        <v>662</v>
      </c>
      <c r="S354" s="44" t="str">
        <f>MID(Tabla1[[#This Row],[Aplicación]],6,2)</f>
        <v>04</v>
      </c>
      <c r="T354" s="44" t="str">
        <f>VLOOKUP(Tabla1[[#This Row],[AREA]],Hoja1!A:B,2,FALSE)</f>
        <v>04. Planificación y recursos</v>
      </c>
      <c r="U354" s="44" t="str">
        <f>MID(Tabla1[[#This Row],[Aplicación]],9,4)</f>
        <v>9204</v>
      </c>
      <c r="V354" s="44" t="str">
        <f>VLOOKUP(Tabla1[[#This Row],[PROGRAMA]],Hoja1!A:B,2,FALSE)</f>
        <v>9204. Tecnologías de la información y comunicación</v>
      </c>
      <c r="W354" s="44" t="str">
        <f>MID(Tabla1[[#This Row],[Aplicación]],14,2)</f>
        <v>22</v>
      </c>
      <c r="X354" s="44" t="str">
        <f>MID(Tabla1[[#This Row],[Aplicación]],14,6)</f>
        <v>22200</v>
      </c>
    </row>
    <row r="355" spans="1:24" x14ac:dyDescent="0.25">
      <c r="A355" s="33">
        <v>220200004231</v>
      </c>
      <c r="B355" s="34" t="s">
        <v>9</v>
      </c>
      <c r="C355" s="35">
        <v>43896</v>
      </c>
      <c r="D355" s="33">
        <v>22020001763</v>
      </c>
      <c r="E355" s="34" t="s">
        <v>1319</v>
      </c>
      <c r="F355" s="36">
        <v>32541.19</v>
      </c>
      <c r="G355" s="34" t="s">
        <v>714</v>
      </c>
      <c r="H355" s="34" t="s">
        <v>1320</v>
      </c>
      <c r="I355" s="33" t="s">
        <v>209</v>
      </c>
      <c r="J355" s="34" t="s">
        <v>1321</v>
      </c>
      <c r="K355" s="34" t="s">
        <v>244</v>
      </c>
      <c r="L355" s="34" t="s">
        <v>15</v>
      </c>
      <c r="M355" s="34" t="s">
        <v>13</v>
      </c>
      <c r="N355" s="34" t="s">
        <v>16</v>
      </c>
      <c r="O355" s="37" t="s">
        <v>3127</v>
      </c>
      <c r="P355" s="37" t="s">
        <v>674</v>
      </c>
      <c r="Q355" s="44" t="str">
        <f>MID(Tabla1[[#This Row],[Aplicación]],14,1)</f>
        <v>2</v>
      </c>
      <c r="R355" s="44" t="s">
        <v>662</v>
      </c>
      <c r="S355" s="44" t="str">
        <f>MID(Tabla1[[#This Row],[Aplicación]],6,2)</f>
        <v>04</v>
      </c>
      <c r="T355" s="44" t="str">
        <f>VLOOKUP(Tabla1[[#This Row],[AREA]],Hoja1!A:B,2,FALSE)</f>
        <v>04. Planificación y recursos</v>
      </c>
      <c r="U355" s="44" t="str">
        <f>MID(Tabla1[[#This Row],[Aplicación]],9,4)</f>
        <v>9204</v>
      </c>
      <c r="V355" s="44" t="str">
        <f>VLOOKUP(Tabla1[[#This Row],[PROGRAMA]],Hoja1!A:B,2,FALSE)</f>
        <v>9204. Tecnologías de la información y comunicación</v>
      </c>
      <c r="W355" s="44" t="str">
        <f>MID(Tabla1[[#This Row],[Aplicación]],14,2)</f>
        <v>22</v>
      </c>
      <c r="X355" s="44" t="str">
        <f>MID(Tabla1[[#This Row],[Aplicación]],14,6)</f>
        <v>22002</v>
      </c>
    </row>
    <row r="356" spans="1:24" x14ac:dyDescent="0.25">
      <c r="A356" s="33">
        <v>220199000476</v>
      </c>
      <c r="B356" s="34" t="s">
        <v>9</v>
      </c>
      <c r="C356" s="35">
        <v>43832</v>
      </c>
      <c r="D356" s="33">
        <v>22020000793</v>
      </c>
      <c r="E356" s="34" t="s">
        <v>961</v>
      </c>
      <c r="F356" s="36">
        <v>31191.78</v>
      </c>
      <c r="G356" s="34" t="s">
        <v>218</v>
      </c>
      <c r="H356" s="34" t="s">
        <v>1333</v>
      </c>
      <c r="I356" s="33" t="s">
        <v>209</v>
      </c>
      <c r="J356" s="34" t="s">
        <v>1334</v>
      </c>
      <c r="K356" s="34" t="s">
        <v>211</v>
      </c>
      <c r="L356" s="34" t="s">
        <v>12</v>
      </c>
      <c r="M356" s="34" t="s">
        <v>13</v>
      </c>
      <c r="N356" s="34" t="s">
        <v>14</v>
      </c>
      <c r="O356" s="37" t="s">
        <v>3127</v>
      </c>
      <c r="P356" s="37" t="s">
        <v>674</v>
      </c>
      <c r="Q356" s="44" t="str">
        <f>MID(Tabla1[[#This Row],[Aplicación]],14,1)</f>
        <v>2</v>
      </c>
      <c r="R356" s="44" t="s">
        <v>662</v>
      </c>
      <c r="S356" s="44" t="str">
        <f>MID(Tabla1[[#This Row],[Aplicación]],6,2)</f>
        <v>04</v>
      </c>
      <c r="T356" s="44" t="str">
        <f>VLOOKUP(Tabla1[[#This Row],[AREA]],Hoja1!A:B,2,FALSE)</f>
        <v>04. Planificación y recursos</v>
      </c>
      <c r="U356" s="44" t="str">
        <f>MID(Tabla1[[#This Row],[Aplicación]],9,4)</f>
        <v>9204</v>
      </c>
      <c r="V356" s="44" t="str">
        <f>VLOOKUP(Tabla1[[#This Row],[PROGRAMA]],Hoja1!A:B,2,FALSE)</f>
        <v>9204. Tecnologías de la información y comunicación</v>
      </c>
      <c r="W356" s="44" t="str">
        <f>MID(Tabla1[[#This Row],[Aplicación]],14,2)</f>
        <v>21</v>
      </c>
      <c r="X356" s="44" t="str">
        <f>MID(Tabla1[[#This Row],[Aplicación]],14,6)</f>
        <v>216</v>
      </c>
    </row>
    <row r="357" spans="1:24" x14ac:dyDescent="0.25">
      <c r="A357" s="33">
        <v>220199000477</v>
      </c>
      <c r="B357" s="34" t="s">
        <v>9</v>
      </c>
      <c r="C357" s="35">
        <v>43832</v>
      </c>
      <c r="D357" s="33">
        <v>22020000794</v>
      </c>
      <c r="E357" s="34" t="s">
        <v>962</v>
      </c>
      <c r="F357" s="36">
        <v>31036.5</v>
      </c>
      <c r="G357" s="34" t="s">
        <v>342</v>
      </c>
      <c r="H357" s="34" t="s">
        <v>24</v>
      </c>
      <c r="I357" s="33" t="s">
        <v>209</v>
      </c>
      <c r="J357" s="34" t="s">
        <v>211</v>
      </c>
      <c r="K357" s="34" t="s">
        <v>211</v>
      </c>
      <c r="L357" s="34" t="s">
        <v>12</v>
      </c>
      <c r="M357" s="34" t="s">
        <v>13</v>
      </c>
      <c r="N357" s="34" t="s">
        <v>16</v>
      </c>
      <c r="O357" s="37" t="s">
        <v>3127</v>
      </c>
      <c r="P357" s="37" t="s">
        <v>674</v>
      </c>
      <c r="Q357" s="44" t="str">
        <f>MID(Tabla1[[#This Row],[Aplicación]],14,1)</f>
        <v>6</v>
      </c>
      <c r="R357" s="44" t="s">
        <v>663</v>
      </c>
      <c r="S357" s="44" t="str">
        <f>MID(Tabla1[[#This Row],[Aplicación]],6,2)</f>
        <v>04</v>
      </c>
      <c r="T357" s="44" t="str">
        <f>VLOOKUP(Tabla1[[#This Row],[AREA]],Hoja1!A:B,2,FALSE)</f>
        <v>04. Planificación y recursos</v>
      </c>
      <c r="U357" s="44" t="str">
        <f>MID(Tabla1[[#This Row],[Aplicación]],9,4)</f>
        <v>9204</v>
      </c>
      <c r="V357" s="44" t="str">
        <f>VLOOKUP(Tabla1[[#This Row],[PROGRAMA]],Hoja1!A:B,2,FALSE)</f>
        <v>9204. Tecnologías de la información y comunicación</v>
      </c>
      <c r="W357" s="44" t="str">
        <f>MID(Tabla1[[#This Row],[Aplicación]],14,2)</f>
        <v>63</v>
      </c>
      <c r="X357" s="44" t="str">
        <f>MID(Tabla1[[#This Row],[Aplicación]],14,6)</f>
        <v>636</v>
      </c>
    </row>
    <row r="358" spans="1:24" x14ac:dyDescent="0.25">
      <c r="A358" s="33">
        <v>220189000680</v>
      </c>
      <c r="B358" s="34" t="s">
        <v>9</v>
      </c>
      <c r="C358" s="35">
        <v>43832</v>
      </c>
      <c r="D358" s="33">
        <v>22020000082</v>
      </c>
      <c r="E358" s="34" t="s">
        <v>1350</v>
      </c>
      <c r="F358" s="36">
        <v>30000</v>
      </c>
      <c r="G358" s="34" t="s">
        <v>314</v>
      </c>
      <c r="H358" s="34" t="s">
        <v>79</v>
      </c>
      <c r="I358" s="33" t="s">
        <v>209</v>
      </c>
      <c r="J358" s="34" t="s">
        <v>315</v>
      </c>
      <c r="K358" s="34" t="s">
        <v>315</v>
      </c>
      <c r="L358" s="34" t="s">
        <v>12</v>
      </c>
      <c r="M358" s="34" t="s">
        <v>13</v>
      </c>
      <c r="N358" s="34" t="s">
        <v>14</v>
      </c>
      <c r="O358" s="37" t="s">
        <v>3127</v>
      </c>
      <c r="P358" s="37" t="s">
        <v>674</v>
      </c>
      <c r="Q358" s="44" t="str">
        <f>MID(Tabla1[[#This Row],[Aplicación]],14,1)</f>
        <v>2</v>
      </c>
      <c r="R358" s="44" t="s">
        <v>662</v>
      </c>
      <c r="S358" s="44" t="str">
        <f>MID(Tabla1[[#This Row],[Aplicación]],6,2)</f>
        <v>04</v>
      </c>
      <c r="T358" s="44" t="str">
        <f>VLOOKUP(Tabla1[[#This Row],[AREA]],Hoja1!A:B,2,FALSE)</f>
        <v>04. Planificación y recursos</v>
      </c>
      <c r="U358" s="44" t="str">
        <f>MID(Tabla1[[#This Row],[Aplicación]],9,4)</f>
        <v>9341</v>
      </c>
      <c r="V358" s="44" t="str">
        <f>VLOOKUP(Tabla1[[#This Row],[PROGRAMA]],Hoja1!A:B,2,FALSE)</f>
        <v>9341. Tesorería y recaudación</v>
      </c>
      <c r="W358" s="44" t="str">
        <f>MID(Tabla1[[#This Row],[Aplicación]],14,2)</f>
        <v>22</v>
      </c>
      <c r="X358" s="44" t="str">
        <f>MID(Tabla1[[#This Row],[Aplicación]],14,6)</f>
        <v>22699</v>
      </c>
    </row>
    <row r="359" spans="1:24" x14ac:dyDescent="0.25">
      <c r="A359" s="33">
        <v>220189000104</v>
      </c>
      <c r="B359" s="34" t="s">
        <v>9</v>
      </c>
      <c r="C359" s="35">
        <v>43832</v>
      </c>
      <c r="D359" s="33">
        <v>22020000472</v>
      </c>
      <c r="E359" s="34" t="s">
        <v>962</v>
      </c>
      <c r="F359" s="36">
        <v>25720.79</v>
      </c>
      <c r="G359" s="34" t="s">
        <v>350</v>
      </c>
      <c r="H359" s="34" t="s">
        <v>37</v>
      </c>
      <c r="I359" s="33" t="s">
        <v>209</v>
      </c>
      <c r="J359" s="34" t="s">
        <v>211</v>
      </c>
      <c r="K359" s="34" t="s">
        <v>211</v>
      </c>
      <c r="L359" s="34" t="s">
        <v>12</v>
      </c>
      <c r="M359" s="34" t="s">
        <v>13</v>
      </c>
      <c r="N359" s="34" t="s">
        <v>14</v>
      </c>
      <c r="O359" s="37" t="s">
        <v>3127</v>
      </c>
      <c r="P359" s="37" t="s">
        <v>674</v>
      </c>
      <c r="Q359" s="44" t="str">
        <f>MID(Tabla1[[#This Row],[Aplicación]],14,1)</f>
        <v>6</v>
      </c>
      <c r="R359" s="44" t="s">
        <v>663</v>
      </c>
      <c r="S359" s="44" t="str">
        <f>MID(Tabla1[[#This Row],[Aplicación]],6,2)</f>
        <v>04</v>
      </c>
      <c r="T359" s="44" t="str">
        <f>VLOOKUP(Tabla1[[#This Row],[AREA]],Hoja1!A:B,2,FALSE)</f>
        <v>04. Planificación y recursos</v>
      </c>
      <c r="U359" s="44" t="str">
        <f>MID(Tabla1[[#This Row],[Aplicación]],9,4)</f>
        <v>9204</v>
      </c>
      <c r="V359" s="44" t="str">
        <f>VLOOKUP(Tabla1[[#This Row],[PROGRAMA]],Hoja1!A:B,2,FALSE)</f>
        <v>9204. Tecnologías de la información y comunicación</v>
      </c>
      <c r="W359" s="44" t="str">
        <f>MID(Tabla1[[#This Row],[Aplicación]],14,2)</f>
        <v>63</v>
      </c>
      <c r="X359" s="44" t="str">
        <f>MID(Tabla1[[#This Row],[Aplicación]],14,6)</f>
        <v>636</v>
      </c>
    </row>
    <row r="360" spans="1:24" x14ac:dyDescent="0.25">
      <c r="A360" s="33">
        <v>220199000467</v>
      </c>
      <c r="B360" s="34" t="s">
        <v>9</v>
      </c>
      <c r="C360" s="35">
        <v>43832</v>
      </c>
      <c r="D360" s="33">
        <v>22020000789</v>
      </c>
      <c r="E360" s="34" t="s">
        <v>1166</v>
      </c>
      <c r="F360" s="36">
        <v>25000</v>
      </c>
      <c r="G360" s="34" t="s">
        <v>349</v>
      </c>
      <c r="H360" s="34" t="s">
        <v>36</v>
      </c>
      <c r="I360" s="33" t="s">
        <v>209</v>
      </c>
      <c r="J360" s="34" t="s">
        <v>1375</v>
      </c>
      <c r="K360" s="34" t="s">
        <v>220</v>
      </c>
      <c r="L360" s="34" t="s">
        <v>12</v>
      </c>
      <c r="M360" s="34" t="s">
        <v>13</v>
      </c>
      <c r="N360" s="34" t="s">
        <v>14</v>
      </c>
      <c r="O360" s="37" t="s">
        <v>3127</v>
      </c>
      <c r="P360" s="37" t="s">
        <v>674</v>
      </c>
      <c r="Q360" s="44" t="str">
        <f>MID(Tabla1[[#This Row],[Aplicación]],14,1)</f>
        <v>6</v>
      </c>
      <c r="R360" s="44" t="s">
        <v>663</v>
      </c>
      <c r="S360" s="44" t="str">
        <f>MID(Tabla1[[#This Row],[Aplicación]],6,2)</f>
        <v>04</v>
      </c>
      <c r="T360" s="44" t="str">
        <f>VLOOKUP(Tabla1[[#This Row],[AREA]],Hoja1!A:B,2,FALSE)</f>
        <v>04. Planificación y recursos</v>
      </c>
      <c r="U360" s="44" t="str">
        <f>MID(Tabla1[[#This Row],[Aplicación]],9,4)</f>
        <v>9204</v>
      </c>
      <c r="V360" s="44" t="str">
        <f>VLOOKUP(Tabla1[[#This Row],[PROGRAMA]],Hoja1!A:B,2,FALSE)</f>
        <v>9204. Tecnologías de la información y comunicación</v>
      </c>
      <c r="W360" s="44" t="str">
        <f>MID(Tabla1[[#This Row],[Aplicación]],14,2)</f>
        <v>64</v>
      </c>
      <c r="X360" s="44" t="str">
        <f>MID(Tabla1[[#This Row],[Aplicación]],14,6)</f>
        <v>641</v>
      </c>
    </row>
    <row r="361" spans="1:24" x14ac:dyDescent="0.25">
      <c r="A361" s="33">
        <v>220199000151</v>
      </c>
      <c r="B361" s="34" t="s">
        <v>9</v>
      </c>
      <c r="C361" s="35">
        <v>43832</v>
      </c>
      <c r="D361" s="33">
        <v>22020000681</v>
      </c>
      <c r="E361" s="34" t="s">
        <v>1166</v>
      </c>
      <c r="F361" s="36">
        <v>23317.71</v>
      </c>
      <c r="G361" s="34" t="s">
        <v>353</v>
      </c>
      <c r="H361" s="34" t="s">
        <v>91</v>
      </c>
      <c r="I361" s="33" t="s">
        <v>209</v>
      </c>
      <c r="J361" s="34" t="s">
        <v>802</v>
      </c>
      <c r="K361" s="34" t="s">
        <v>210</v>
      </c>
      <c r="L361" s="34" t="s">
        <v>15</v>
      </c>
      <c r="M361" s="34" t="s">
        <v>13</v>
      </c>
      <c r="N361" s="34" t="s">
        <v>14</v>
      </c>
      <c r="O361" s="37" t="s">
        <v>3127</v>
      </c>
      <c r="P361" s="37" t="s">
        <v>674</v>
      </c>
      <c r="Q361" s="44" t="str">
        <f>MID(Tabla1[[#This Row],[Aplicación]],14,1)</f>
        <v>6</v>
      </c>
      <c r="R361" s="44" t="s">
        <v>663</v>
      </c>
      <c r="S361" s="44" t="str">
        <f>MID(Tabla1[[#This Row],[Aplicación]],6,2)</f>
        <v>04</v>
      </c>
      <c r="T361" s="44" t="str">
        <f>VLOOKUP(Tabla1[[#This Row],[AREA]],Hoja1!A:B,2,FALSE)</f>
        <v>04. Planificación y recursos</v>
      </c>
      <c r="U361" s="44" t="str">
        <f>MID(Tabla1[[#This Row],[Aplicación]],9,4)</f>
        <v>9204</v>
      </c>
      <c r="V361" s="44" t="str">
        <f>VLOOKUP(Tabla1[[#This Row],[PROGRAMA]],Hoja1!A:B,2,FALSE)</f>
        <v>9204. Tecnologías de la información y comunicación</v>
      </c>
      <c r="W361" s="44" t="str">
        <f>MID(Tabla1[[#This Row],[Aplicación]],14,2)</f>
        <v>64</v>
      </c>
      <c r="X361" s="44" t="str">
        <f>MID(Tabla1[[#This Row],[Aplicación]],14,6)</f>
        <v>641</v>
      </c>
    </row>
    <row r="362" spans="1:24" x14ac:dyDescent="0.25">
      <c r="A362" s="33">
        <v>220199000167</v>
      </c>
      <c r="B362" s="34" t="s">
        <v>9</v>
      </c>
      <c r="C362" s="35">
        <v>43832</v>
      </c>
      <c r="D362" s="33">
        <v>22020000683</v>
      </c>
      <c r="E362" s="34" t="s">
        <v>1166</v>
      </c>
      <c r="F362" s="36">
        <v>20041.669999999998</v>
      </c>
      <c r="G362" s="34" t="s">
        <v>353</v>
      </c>
      <c r="H362" s="34" t="s">
        <v>1414</v>
      </c>
      <c r="I362" s="33" t="s">
        <v>209</v>
      </c>
      <c r="J362" s="34" t="s">
        <v>802</v>
      </c>
      <c r="K362" s="34" t="s">
        <v>210</v>
      </c>
      <c r="L362" s="34" t="s">
        <v>12</v>
      </c>
      <c r="M362" s="34" t="s">
        <v>13</v>
      </c>
      <c r="N362" s="34" t="s">
        <v>14</v>
      </c>
      <c r="O362" s="37" t="s">
        <v>3127</v>
      </c>
      <c r="P362" s="37" t="s">
        <v>674</v>
      </c>
      <c r="Q362" s="44" t="str">
        <f>MID(Tabla1[[#This Row],[Aplicación]],14,1)</f>
        <v>6</v>
      </c>
      <c r="R362" s="44" t="s">
        <v>663</v>
      </c>
      <c r="S362" s="44" t="str">
        <f>MID(Tabla1[[#This Row],[Aplicación]],6,2)</f>
        <v>04</v>
      </c>
      <c r="T362" s="44" t="str">
        <f>VLOOKUP(Tabla1[[#This Row],[AREA]],Hoja1!A:B,2,FALSE)</f>
        <v>04. Planificación y recursos</v>
      </c>
      <c r="U362" s="44" t="str">
        <f>MID(Tabla1[[#This Row],[Aplicación]],9,4)</f>
        <v>9204</v>
      </c>
      <c r="V362" s="44" t="str">
        <f>VLOOKUP(Tabla1[[#This Row],[PROGRAMA]],Hoja1!A:B,2,FALSE)</f>
        <v>9204. Tecnologías de la información y comunicación</v>
      </c>
      <c r="W362" s="44" t="str">
        <f>MID(Tabla1[[#This Row],[Aplicación]],14,2)</f>
        <v>64</v>
      </c>
      <c r="X362" s="44" t="str">
        <f>MID(Tabla1[[#This Row],[Aplicación]],14,6)</f>
        <v>641</v>
      </c>
    </row>
    <row r="363" spans="1:24" x14ac:dyDescent="0.25">
      <c r="A363" s="33">
        <v>220199000653</v>
      </c>
      <c r="B363" s="34" t="s">
        <v>9</v>
      </c>
      <c r="C363" s="35">
        <v>43832</v>
      </c>
      <c r="D363" s="33">
        <v>22020001092</v>
      </c>
      <c r="E363" s="34" t="s">
        <v>1166</v>
      </c>
      <c r="F363" s="36">
        <v>15815.32</v>
      </c>
      <c r="G363" s="34" t="s">
        <v>353</v>
      </c>
      <c r="H363" s="34" t="s">
        <v>1417</v>
      </c>
      <c r="I363" s="33" t="s">
        <v>209</v>
      </c>
      <c r="J363" s="34" t="s">
        <v>802</v>
      </c>
      <c r="K363" s="34" t="s">
        <v>210</v>
      </c>
      <c r="L363" s="34" t="s">
        <v>12</v>
      </c>
      <c r="M363" s="34" t="s">
        <v>13</v>
      </c>
      <c r="N363" s="34" t="s">
        <v>14</v>
      </c>
      <c r="O363" s="37" t="s">
        <v>3127</v>
      </c>
      <c r="P363" s="37" t="s">
        <v>674</v>
      </c>
      <c r="Q363" s="44" t="str">
        <f>MID(Tabla1[[#This Row],[Aplicación]],14,1)</f>
        <v>6</v>
      </c>
      <c r="R363" s="44" t="s">
        <v>663</v>
      </c>
      <c r="S363" s="44" t="str">
        <f>MID(Tabla1[[#This Row],[Aplicación]],6,2)</f>
        <v>04</v>
      </c>
      <c r="T363" s="44" t="str">
        <f>VLOOKUP(Tabla1[[#This Row],[AREA]],Hoja1!A:B,2,FALSE)</f>
        <v>04. Planificación y recursos</v>
      </c>
      <c r="U363" s="44" t="str">
        <f>MID(Tabla1[[#This Row],[Aplicación]],9,4)</f>
        <v>9204</v>
      </c>
      <c r="V363" s="44" t="str">
        <f>VLOOKUP(Tabla1[[#This Row],[PROGRAMA]],Hoja1!A:B,2,FALSE)</f>
        <v>9204. Tecnologías de la información y comunicación</v>
      </c>
      <c r="W363" s="44" t="str">
        <f>MID(Tabla1[[#This Row],[Aplicación]],14,2)</f>
        <v>64</v>
      </c>
      <c r="X363" s="44" t="str">
        <f>MID(Tabla1[[#This Row],[Aplicación]],14,6)</f>
        <v>641</v>
      </c>
    </row>
    <row r="364" spans="1:24" x14ac:dyDescent="0.25">
      <c r="A364" s="33">
        <v>220189000682</v>
      </c>
      <c r="B364" s="34" t="s">
        <v>9</v>
      </c>
      <c r="C364" s="35">
        <v>43832</v>
      </c>
      <c r="D364" s="33">
        <v>22020000527</v>
      </c>
      <c r="E364" s="34" t="s">
        <v>1024</v>
      </c>
      <c r="F364" s="36">
        <v>14656.13</v>
      </c>
      <c r="G364" s="34" t="s">
        <v>304</v>
      </c>
      <c r="H364" s="34" t="s">
        <v>80</v>
      </c>
      <c r="I364" s="33" t="s">
        <v>209</v>
      </c>
      <c r="J364" s="34" t="s">
        <v>211</v>
      </c>
      <c r="K364" s="34" t="s">
        <v>211</v>
      </c>
      <c r="L364" s="34" t="s">
        <v>12</v>
      </c>
      <c r="M364" s="34" t="s">
        <v>13</v>
      </c>
      <c r="N364" s="34" t="s">
        <v>14</v>
      </c>
      <c r="O364" s="37" t="s">
        <v>3127</v>
      </c>
      <c r="P364" s="37" t="s">
        <v>674</v>
      </c>
      <c r="Q364" s="44" t="str">
        <f>MID(Tabla1[[#This Row],[Aplicación]],14,1)</f>
        <v>2</v>
      </c>
      <c r="R364" s="44" t="s">
        <v>662</v>
      </c>
      <c r="S364" s="44" t="str">
        <f>MID(Tabla1[[#This Row],[Aplicación]],6,2)</f>
        <v>04</v>
      </c>
      <c r="T364" s="44" t="str">
        <f>VLOOKUP(Tabla1[[#This Row],[AREA]],Hoja1!A:B,2,FALSE)</f>
        <v>04. Planificación y recursos</v>
      </c>
      <c r="U364" s="44" t="str">
        <f>MID(Tabla1[[#This Row],[Aplicación]],9,4)</f>
        <v>9231</v>
      </c>
      <c r="V364" s="44" t="str">
        <f>VLOOKUP(Tabla1[[#This Row],[PROGRAMA]],Hoja1!A:B,2,FALSE)</f>
        <v>9231. Información, registro y gestión del padrón</v>
      </c>
      <c r="W364" s="44" t="str">
        <f>MID(Tabla1[[#This Row],[Aplicación]],14,2)</f>
        <v>22</v>
      </c>
      <c r="X364" s="44" t="str">
        <f>MID(Tabla1[[#This Row],[Aplicación]],14,6)</f>
        <v>22799</v>
      </c>
    </row>
    <row r="365" spans="1:24" x14ac:dyDescent="0.25">
      <c r="A365" s="33">
        <v>220199000367</v>
      </c>
      <c r="B365" s="34" t="s">
        <v>9</v>
      </c>
      <c r="C365" s="35">
        <v>43832</v>
      </c>
      <c r="D365" s="33">
        <v>22020000785</v>
      </c>
      <c r="E365" s="34" t="s">
        <v>1175</v>
      </c>
      <c r="F365" s="36">
        <v>13000</v>
      </c>
      <c r="G365" s="34" t="s">
        <v>112</v>
      </c>
      <c r="H365" s="34" t="s">
        <v>1522</v>
      </c>
      <c r="I365" s="33" t="s">
        <v>209</v>
      </c>
      <c r="J365" s="34" t="s">
        <v>1523</v>
      </c>
      <c r="K365" s="34" t="s">
        <v>233</v>
      </c>
      <c r="L365" s="34" t="s">
        <v>12</v>
      </c>
      <c r="M365" s="34" t="s">
        <v>13</v>
      </c>
      <c r="N365" s="34" t="s">
        <v>14</v>
      </c>
      <c r="O365" s="37" t="s">
        <v>3127</v>
      </c>
      <c r="P365" s="37" t="s">
        <v>674</v>
      </c>
      <c r="Q365" s="44" t="str">
        <f>MID(Tabla1[[#This Row],[Aplicación]],14,1)</f>
        <v>2</v>
      </c>
      <c r="R365" s="44" t="s">
        <v>662</v>
      </c>
      <c r="S365" s="44" t="str">
        <f>MID(Tabla1[[#This Row],[Aplicación]],6,2)</f>
        <v>04</v>
      </c>
      <c r="T365" s="44" t="str">
        <f>VLOOKUP(Tabla1[[#This Row],[AREA]],Hoja1!A:B,2,FALSE)</f>
        <v>04. Planificación y recursos</v>
      </c>
      <c r="U365" s="44" t="str">
        <f>MID(Tabla1[[#This Row],[Aplicación]],9,4)</f>
        <v>3121</v>
      </c>
      <c r="V365" s="44" t="str">
        <f>VLOOKUP(Tabla1[[#This Row],[PROGRAMA]],Hoja1!A:B,2,FALSE)</f>
        <v>3121. Prevención y salud laboral</v>
      </c>
      <c r="W365" s="44" t="str">
        <f>MID(Tabla1[[#This Row],[Aplicación]],14,2)</f>
        <v>22</v>
      </c>
      <c r="X365" s="44" t="str">
        <f>MID(Tabla1[[#This Row],[Aplicación]],14,6)</f>
        <v>22706</v>
      </c>
    </row>
    <row r="366" spans="1:24" x14ac:dyDescent="0.25">
      <c r="A366" s="33">
        <v>220200003103</v>
      </c>
      <c r="B366" s="34" t="s">
        <v>316</v>
      </c>
      <c r="C366" s="35">
        <v>43893</v>
      </c>
      <c r="D366" s="33">
        <v>22020001071</v>
      </c>
      <c r="E366" s="34" t="s">
        <v>961</v>
      </c>
      <c r="F366" s="36">
        <v>1425</v>
      </c>
      <c r="G366" s="34" t="s">
        <v>738</v>
      </c>
      <c r="H366" s="34" t="s">
        <v>1536</v>
      </c>
      <c r="I366" s="33" t="s">
        <v>317</v>
      </c>
      <c r="J366" s="34" t="s">
        <v>1537</v>
      </c>
      <c r="K366" s="34" t="s">
        <v>739</v>
      </c>
      <c r="L366" s="34" t="s">
        <v>15</v>
      </c>
      <c r="M366" s="34" t="s">
        <v>13</v>
      </c>
      <c r="N366" s="34" t="s">
        <v>16</v>
      </c>
      <c r="O366" s="37" t="s">
        <v>3127</v>
      </c>
      <c r="P366" s="37" t="s">
        <v>674</v>
      </c>
      <c r="Q366" s="44" t="str">
        <f>MID(Tabla1[[#This Row],[Aplicación]],14,1)</f>
        <v>2</v>
      </c>
      <c r="R366" s="44" t="s">
        <v>662</v>
      </c>
      <c r="S366" s="44" t="str">
        <f>MID(Tabla1[[#This Row],[Aplicación]],6,2)</f>
        <v>04</v>
      </c>
      <c r="T366" s="44" t="str">
        <f>VLOOKUP(Tabla1[[#This Row],[AREA]],Hoja1!A:B,2,FALSE)</f>
        <v>04. Planificación y recursos</v>
      </c>
      <c r="U366" s="44" t="str">
        <f>MID(Tabla1[[#This Row],[Aplicación]],9,4)</f>
        <v>9204</v>
      </c>
      <c r="V366" s="44" t="str">
        <f>VLOOKUP(Tabla1[[#This Row],[PROGRAMA]],Hoja1!A:B,2,FALSE)</f>
        <v>9204. Tecnologías de la información y comunicación</v>
      </c>
      <c r="W366" s="44" t="str">
        <f>MID(Tabla1[[#This Row],[Aplicación]],14,2)</f>
        <v>21</v>
      </c>
      <c r="X366" s="44" t="str">
        <f>MID(Tabla1[[#This Row],[Aplicación]],14,6)</f>
        <v>216</v>
      </c>
    </row>
    <row r="367" spans="1:24" x14ac:dyDescent="0.25">
      <c r="A367" s="33">
        <v>220200002188</v>
      </c>
      <c r="B367" s="34" t="s">
        <v>9</v>
      </c>
      <c r="C367" s="35">
        <v>43881</v>
      </c>
      <c r="D367" s="33">
        <v>22020000920</v>
      </c>
      <c r="E367" s="34" t="s">
        <v>1262</v>
      </c>
      <c r="F367" s="36">
        <v>10890</v>
      </c>
      <c r="G367" s="34" t="s">
        <v>856</v>
      </c>
      <c r="H367" s="34" t="s">
        <v>1538</v>
      </c>
      <c r="I367" s="33" t="s">
        <v>209</v>
      </c>
      <c r="J367" s="34" t="s">
        <v>211</v>
      </c>
      <c r="K367" s="34" t="s">
        <v>211</v>
      </c>
      <c r="L367" s="34" t="s">
        <v>15</v>
      </c>
      <c r="M367" s="34" t="s">
        <v>13</v>
      </c>
      <c r="N367" s="34" t="s">
        <v>16</v>
      </c>
      <c r="O367" s="37" t="s">
        <v>3127</v>
      </c>
      <c r="P367" s="37" t="s">
        <v>674</v>
      </c>
      <c r="Q367" s="44" t="str">
        <f>MID(Tabla1[[#This Row],[Aplicación]],14,1)</f>
        <v>6</v>
      </c>
      <c r="R367" s="44" t="s">
        <v>663</v>
      </c>
      <c r="S367" s="44" t="str">
        <f>MID(Tabla1[[#This Row],[Aplicación]],6,2)</f>
        <v>04</v>
      </c>
      <c r="T367" s="44" t="str">
        <f>VLOOKUP(Tabla1[[#This Row],[AREA]],Hoja1!A:B,2,FALSE)</f>
        <v>04. Planificación y recursos</v>
      </c>
      <c r="U367" s="44" t="str">
        <f>MID(Tabla1[[#This Row],[Aplicación]],9,4)</f>
        <v>9204</v>
      </c>
      <c r="V367" s="44" t="str">
        <f>VLOOKUP(Tabla1[[#This Row],[PROGRAMA]],Hoja1!A:B,2,FALSE)</f>
        <v>9204. Tecnologías de la información y comunicación</v>
      </c>
      <c r="W367" s="44" t="str">
        <f>MID(Tabla1[[#This Row],[Aplicación]],14,2)</f>
        <v>62</v>
      </c>
      <c r="X367" s="44" t="str">
        <f>MID(Tabla1[[#This Row],[Aplicación]],14,6)</f>
        <v>626</v>
      </c>
    </row>
    <row r="368" spans="1:24" x14ac:dyDescent="0.25">
      <c r="A368" s="33">
        <v>220189000494</v>
      </c>
      <c r="B368" s="34" t="s">
        <v>9</v>
      </c>
      <c r="C368" s="35">
        <v>43832</v>
      </c>
      <c r="D368" s="33">
        <v>22020000505</v>
      </c>
      <c r="E368" s="34" t="s">
        <v>1077</v>
      </c>
      <c r="F368" s="36">
        <v>7199.5</v>
      </c>
      <c r="G368" s="34" t="s">
        <v>161</v>
      </c>
      <c r="H368" s="34" t="s">
        <v>58</v>
      </c>
      <c r="I368" s="33" t="s">
        <v>209</v>
      </c>
      <c r="J368" s="34" t="s">
        <v>295</v>
      </c>
      <c r="K368" s="34" t="s">
        <v>295</v>
      </c>
      <c r="L368" s="34" t="s">
        <v>12</v>
      </c>
      <c r="M368" s="34" t="s">
        <v>13</v>
      </c>
      <c r="N368" s="34" t="s">
        <v>14</v>
      </c>
      <c r="O368" s="37" t="s">
        <v>3127</v>
      </c>
      <c r="P368" s="37" t="s">
        <v>674</v>
      </c>
      <c r="Q368" s="44" t="str">
        <f>MID(Tabla1[[#This Row],[Aplicación]],14,1)</f>
        <v>2</v>
      </c>
      <c r="R368" s="44" t="s">
        <v>662</v>
      </c>
      <c r="S368" s="44" t="str">
        <f>MID(Tabla1[[#This Row],[Aplicación]],6,2)</f>
        <v>04</v>
      </c>
      <c r="T368" s="44" t="str">
        <f>VLOOKUP(Tabla1[[#This Row],[AREA]],Hoja1!A:B,2,FALSE)</f>
        <v>04. Planificación y recursos</v>
      </c>
      <c r="U368" s="44" t="str">
        <f>MID(Tabla1[[#This Row],[Aplicación]],9,4)</f>
        <v>9204</v>
      </c>
      <c r="V368" s="44" t="str">
        <f>VLOOKUP(Tabla1[[#This Row],[PROGRAMA]],Hoja1!A:B,2,FALSE)</f>
        <v>9204. Tecnologías de la información y comunicación</v>
      </c>
      <c r="W368" s="44" t="str">
        <f>MID(Tabla1[[#This Row],[Aplicación]],14,2)</f>
        <v>22</v>
      </c>
      <c r="X368" s="44" t="str">
        <f>MID(Tabla1[[#This Row],[Aplicación]],14,6)</f>
        <v>22200</v>
      </c>
    </row>
    <row r="369" spans="1:24" ht="13" x14ac:dyDescent="0.3">
      <c r="A369" s="39">
        <v>220200000084</v>
      </c>
      <c r="B369" s="34" t="s">
        <v>83</v>
      </c>
      <c r="C369" s="35">
        <v>43858</v>
      </c>
      <c r="D369" s="33">
        <v>22020000916</v>
      </c>
      <c r="E369" s="34" t="s">
        <v>1024</v>
      </c>
      <c r="F369" s="36">
        <v>484</v>
      </c>
      <c r="G369" s="34" t="s">
        <v>1556</v>
      </c>
      <c r="H369" s="34" t="s">
        <v>1557</v>
      </c>
      <c r="I369" s="33" t="s">
        <v>358</v>
      </c>
      <c r="J369" s="34" t="s">
        <v>211</v>
      </c>
      <c r="K369" s="34" t="s">
        <v>211</v>
      </c>
      <c r="L369" s="34" t="s">
        <v>12</v>
      </c>
      <c r="M369" s="34" t="s">
        <v>10</v>
      </c>
      <c r="N369" s="34" t="s">
        <v>11</v>
      </c>
      <c r="O369" s="37" t="s">
        <v>3146</v>
      </c>
      <c r="P369" s="37" t="s">
        <v>674</v>
      </c>
      <c r="Q369" s="44" t="str">
        <f>MID(Tabla1[[#This Row],[Aplicación]],14,1)</f>
        <v>2</v>
      </c>
      <c r="R369" s="44" t="s">
        <v>662</v>
      </c>
      <c r="S369" s="44" t="str">
        <f>MID(Tabla1[[#This Row],[Aplicación]],6,2)</f>
        <v>04</v>
      </c>
      <c r="T369" s="44" t="str">
        <f>VLOOKUP(Tabla1[[#This Row],[AREA]],Hoja1!A:B,2,FALSE)</f>
        <v>04. Planificación y recursos</v>
      </c>
      <c r="U369" s="44" t="str">
        <f>MID(Tabla1[[#This Row],[Aplicación]],9,4)</f>
        <v>9231</v>
      </c>
      <c r="V369" s="44" t="str">
        <f>VLOOKUP(Tabla1[[#This Row],[PROGRAMA]],Hoja1!A:B,2,FALSE)</f>
        <v>9231. Información, registro y gestión del padrón</v>
      </c>
      <c r="W369" s="44" t="str">
        <f>MID(Tabla1[[#This Row],[Aplicación]],14,2)</f>
        <v>22</v>
      </c>
      <c r="X369" s="44" t="str">
        <f>MID(Tabla1[[#This Row],[Aplicación]],14,6)</f>
        <v>22799</v>
      </c>
    </row>
    <row r="370" spans="1:24" x14ac:dyDescent="0.25">
      <c r="A370" s="33">
        <v>220199000876</v>
      </c>
      <c r="B370" s="34" t="s">
        <v>9</v>
      </c>
      <c r="C370" s="35">
        <v>43832</v>
      </c>
      <c r="D370" s="33">
        <v>22020000105</v>
      </c>
      <c r="E370" s="34" t="s">
        <v>971</v>
      </c>
      <c r="F370" s="36">
        <v>4437.01</v>
      </c>
      <c r="G370" s="34" t="s">
        <v>849</v>
      </c>
      <c r="H370" s="34" t="s">
        <v>1561</v>
      </c>
      <c r="I370" s="33" t="s">
        <v>209</v>
      </c>
      <c r="J370" s="34" t="s">
        <v>1562</v>
      </c>
      <c r="K370" s="34" t="s">
        <v>850</v>
      </c>
      <c r="L370" s="34" t="s">
        <v>12</v>
      </c>
      <c r="M370" s="34" t="s">
        <v>13</v>
      </c>
      <c r="N370" s="34" t="s">
        <v>14</v>
      </c>
      <c r="O370" s="37" t="s">
        <v>3127</v>
      </c>
      <c r="P370" s="37" t="s">
        <v>674</v>
      </c>
      <c r="Q370" s="44" t="str">
        <f>MID(Tabla1[[#This Row],[Aplicación]],14,1)</f>
        <v>1</v>
      </c>
      <c r="R370" s="1" t="s">
        <v>671</v>
      </c>
      <c r="S370" s="44" t="str">
        <f>MID(Tabla1[[#This Row],[Aplicación]],6,2)</f>
        <v>04</v>
      </c>
      <c r="T370" s="44" t="str">
        <f>VLOOKUP(Tabla1[[#This Row],[AREA]],Hoja1!A:B,2,FALSE)</f>
        <v>04. Planificación y recursos</v>
      </c>
      <c r="U370" s="44" t="str">
        <f>MID(Tabla1[[#This Row],[Aplicación]],9,4)</f>
        <v>9202</v>
      </c>
      <c r="V370" s="44" t="str">
        <f>VLOOKUP(Tabla1[[#This Row],[PROGRAMA]],Hoja1!A:B,2,FALSE)</f>
        <v>9202. Gestión de recursos humanos</v>
      </c>
      <c r="W370" s="44" t="str">
        <f>MID(Tabla1[[#This Row],[Aplicación]],14,2)</f>
        <v>16</v>
      </c>
      <c r="X370" s="44" t="str">
        <f>MID(Tabla1[[#This Row],[Aplicación]],14,6)</f>
        <v>16205</v>
      </c>
    </row>
    <row r="371" spans="1:24" x14ac:dyDescent="0.25">
      <c r="A371" s="33">
        <v>220189000580</v>
      </c>
      <c r="B371" s="34" t="s">
        <v>9</v>
      </c>
      <c r="C371" s="35">
        <v>43832</v>
      </c>
      <c r="D371" s="33">
        <v>22020001046</v>
      </c>
      <c r="E371" s="34" t="s">
        <v>1166</v>
      </c>
      <c r="F371" s="36">
        <v>6666.67</v>
      </c>
      <c r="G371" s="34" t="s">
        <v>341</v>
      </c>
      <c r="H371" s="34" t="s">
        <v>70</v>
      </c>
      <c r="I371" s="33" t="s">
        <v>209</v>
      </c>
      <c r="J371" s="34" t="s">
        <v>210</v>
      </c>
      <c r="K371" s="34" t="s">
        <v>210</v>
      </c>
      <c r="L371" s="34" t="s">
        <v>12</v>
      </c>
      <c r="M371" s="34" t="s">
        <v>13</v>
      </c>
      <c r="N371" s="34" t="s">
        <v>14</v>
      </c>
      <c r="O371" s="37" t="s">
        <v>3127</v>
      </c>
      <c r="P371" s="37" t="s">
        <v>674</v>
      </c>
      <c r="Q371" s="44" t="str">
        <f>MID(Tabla1[[#This Row],[Aplicación]],14,1)</f>
        <v>6</v>
      </c>
      <c r="R371" s="44" t="s">
        <v>663</v>
      </c>
      <c r="S371" s="44" t="str">
        <f>MID(Tabla1[[#This Row],[Aplicación]],6,2)</f>
        <v>04</v>
      </c>
      <c r="T371" s="44" t="str">
        <f>VLOOKUP(Tabla1[[#This Row],[AREA]],Hoja1!A:B,2,FALSE)</f>
        <v>04. Planificación y recursos</v>
      </c>
      <c r="U371" s="44" t="str">
        <f>MID(Tabla1[[#This Row],[Aplicación]],9,4)</f>
        <v>9204</v>
      </c>
      <c r="V371" s="44" t="str">
        <f>VLOOKUP(Tabla1[[#This Row],[PROGRAMA]],Hoja1!A:B,2,FALSE)</f>
        <v>9204. Tecnologías de la información y comunicación</v>
      </c>
      <c r="W371" s="44" t="str">
        <f>MID(Tabla1[[#This Row],[Aplicación]],14,2)</f>
        <v>64</v>
      </c>
      <c r="X371" s="44" t="str">
        <f>MID(Tabla1[[#This Row],[Aplicación]],14,6)</f>
        <v>641</v>
      </c>
    </row>
    <row r="372" spans="1:24" x14ac:dyDescent="0.25">
      <c r="A372" s="33">
        <v>220200004232</v>
      </c>
      <c r="B372" s="34" t="s">
        <v>9</v>
      </c>
      <c r="C372" s="35">
        <v>43896</v>
      </c>
      <c r="D372" s="33">
        <v>22020001764</v>
      </c>
      <c r="E372" s="34" t="s">
        <v>1319</v>
      </c>
      <c r="F372" s="36">
        <v>9646.69</v>
      </c>
      <c r="G372" s="34" t="s">
        <v>715</v>
      </c>
      <c r="H372" s="34" t="s">
        <v>1624</v>
      </c>
      <c r="I372" s="33" t="s">
        <v>209</v>
      </c>
      <c r="J372" s="34" t="s">
        <v>1625</v>
      </c>
      <c r="K372" s="34" t="s">
        <v>210</v>
      </c>
      <c r="L372" s="34" t="s">
        <v>15</v>
      </c>
      <c r="M372" s="34" t="s">
        <v>13</v>
      </c>
      <c r="N372" s="34" t="s">
        <v>16</v>
      </c>
      <c r="O372" s="37" t="s">
        <v>3127</v>
      </c>
      <c r="P372" s="37" t="s">
        <v>674</v>
      </c>
      <c r="Q372" s="44" t="str">
        <f>MID(Tabla1[[#This Row],[Aplicación]],14,1)</f>
        <v>2</v>
      </c>
      <c r="R372" s="44" t="s">
        <v>662</v>
      </c>
      <c r="S372" s="44" t="str">
        <f>MID(Tabla1[[#This Row],[Aplicación]],6,2)</f>
        <v>04</v>
      </c>
      <c r="T372" s="44" t="str">
        <f>VLOOKUP(Tabla1[[#This Row],[AREA]],Hoja1!A:B,2,FALSE)</f>
        <v>04. Planificación y recursos</v>
      </c>
      <c r="U372" s="44" t="str">
        <f>MID(Tabla1[[#This Row],[Aplicación]],9,4)</f>
        <v>9204</v>
      </c>
      <c r="V372" s="44" t="str">
        <f>VLOOKUP(Tabla1[[#This Row],[PROGRAMA]],Hoja1!A:B,2,FALSE)</f>
        <v>9204. Tecnologías de la información y comunicación</v>
      </c>
      <c r="W372" s="44" t="str">
        <f>MID(Tabla1[[#This Row],[Aplicación]],14,2)</f>
        <v>22</v>
      </c>
      <c r="X372" s="44" t="str">
        <f>MID(Tabla1[[#This Row],[Aplicación]],14,6)</f>
        <v>22002</v>
      </c>
    </row>
    <row r="373" spans="1:24" x14ac:dyDescent="0.25">
      <c r="A373" s="33">
        <v>220200000889</v>
      </c>
      <c r="B373" s="34" t="s">
        <v>9</v>
      </c>
      <c r="C373" s="35">
        <v>43867</v>
      </c>
      <c r="D373" s="33">
        <v>22020001589</v>
      </c>
      <c r="E373" s="34" t="s">
        <v>1629</v>
      </c>
      <c r="F373" s="36">
        <v>164.3</v>
      </c>
      <c r="G373" s="34" t="s">
        <v>913</v>
      </c>
      <c r="H373" s="34" t="s">
        <v>1630</v>
      </c>
      <c r="I373" s="33" t="s">
        <v>209</v>
      </c>
      <c r="J373" s="34" t="s">
        <v>211</v>
      </c>
      <c r="K373" s="34" t="s">
        <v>211</v>
      </c>
      <c r="L373" s="34" t="s">
        <v>12</v>
      </c>
      <c r="M373" s="34" t="s">
        <v>10</v>
      </c>
      <c r="N373" s="34" t="s">
        <v>11</v>
      </c>
      <c r="O373" s="37" t="s">
        <v>3146</v>
      </c>
      <c r="P373" s="37" t="s">
        <v>674</v>
      </c>
      <c r="Q373" s="44" t="str">
        <f>MID(Tabla1[[#This Row],[Aplicación]],14,1)</f>
        <v>2</v>
      </c>
      <c r="R373" s="44" t="s">
        <v>662</v>
      </c>
      <c r="S373" s="44" t="str">
        <f>MID(Tabla1[[#This Row],[Aplicación]],6,2)</f>
        <v>04</v>
      </c>
      <c r="T373" s="44" t="str">
        <f>VLOOKUP(Tabla1[[#This Row],[AREA]],Hoja1!A:B,2,FALSE)</f>
        <v>04. Planificación y recursos</v>
      </c>
      <c r="U373" s="44" t="str">
        <f>MID(Tabla1[[#This Row],[Aplicación]],9,4)</f>
        <v>9231</v>
      </c>
      <c r="V373" s="44" t="str">
        <f>VLOOKUP(Tabla1[[#This Row],[PROGRAMA]],Hoja1!A:B,2,FALSE)</f>
        <v>9231. Información, registro y gestión del padrón</v>
      </c>
      <c r="W373" s="44" t="str">
        <f>MID(Tabla1[[#This Row],[Aplicación]],14,2)</f>
        <v>22</v>
      </c>
      <c r="X373" s="44" t="str">
        <f>MID(Tabla1[[#This Row],[Aplicación]],14,6)</f>
        <v>22699</v>
      </c>
    </row>
    <row r="374" spans="1:24" x14ac:dyDescent="0.25">
      <c r="A374" s="33">
        <v>220199000294</v>
      </c>
      <c r="B374" s="34" t="s">
        <v>9</v>
      </c>
      <c r="C374" s="35">
        <v>43832</v>
      </c>
      <c r="D374" s="33">
        <v>22020001055</v>
      </c>
      <c r="E374" s="34" t="s">
        <v>1634</v>
      </c>
      <c r="F374" s="36">
        <v>9361.08</v>
      </c>
      <c r="G374" s="34" t="s">
        <v>265</v>
      </c>
      <c r="H374" s="34" t="s">
        <v>45</v>
      </c>
      <c r="I374" s="33" t="s">
        <v>209</v>
      </c>
      <c r="J374" s="34" t="s">
        <v>1071</v>
      </c>
      <c r="K374" s="34" t="s">
        <v>211</v>
      </c>
      <c r="L374" s="34" t="s">
        <v>12</v>
      </c>
      <c r="M374" s="34" t="s">
        <v>13</v>
      </c>
      <c r="N374" s="34" t="s">
        <v>16</v>
      </c>
      <c r="O374" s="37" t="s">
        <v>3127</v>
      </c>
      <c r="P374" s="37" t="s">
        <v>674</v>
      </c>
      <c r="Q374" s="44" t="str">
        <f>MID(Tabla1[[#This Row],[Aplicación]],14,1)</f>
        <v>2</v>
      </c>
      <c r="R374" s="44" t="s">
        <v>662</v>
      </c>
      <c r="S374" s="44" t="str">
        <f>MID(Tabla1[[#This Row],[Aplicación]],6,2)</f>
        <v>04</v>
      </c>
      <c r="T374" s="44" t="str">
        <f>VLOOKUP(Tabla1[[#This Row],[AREA]],Hoja1!A:B,2,FALSE)</f>
        <v>04. Planificación y recursos</v>
      </c>
      <c r="U374" s="44" t="str">
        <f>MID(Tabla1[[#This Row],[Aplicación]],9,4)</f>
        <v>9204</v>
      </c>
      <c r="V374" s="44" t="str">
        <f>VLOOKUP(Tabla1[[#This Row],[PROGRAMA]],Hoja1!A:B,2,FALSE)</f>
        <v>9204. Tecnologías de la información y comunicación</v>
      </c>
      <c r="W374" s="44" t="str">
        <f>MID(Tabla1[[#This Row],[Aplicación]],14,2)</f>
        <v>22</v>
      </c>
      <c r="X374" s="44" t="str">
        <f>MID(Tabla1[[#This Row],[Aplicación]],14,6)</f>
        <v>22700</v>
      </c>
    </row>
    <row r="375" spans="1:24" x14ac:dyDescent="0.25">
      <c r="A375" s="33">
        <v>220200001055</v>
      </c>
      <c r="B375" s="34" t="s">
        <v>9</v>
      </c>
      <c r="C375" s="35">
        <v>43871</v>
      </c>
      <c r="D375" s="33">
        <v>22020001575</v>
      </c>
      <c r="E375" s="34" t="s">
        <v>1302</v>
      </c>
      <c r="F375" s="36">
        <v>11674.08</v>
      </c>
      <c r="G375" s="34" t="s">
        <v>147</v>
      </c>
      <c r="H375" s="34" t="s">
        <v>1679</v>
      </c>
      <c r="I375" s="33" t="s">
        <v>209</v>
      </c>
      <c r="J375" s="34" t="s">
        <v>211</v>
      </c>
      <c r="K375" s="34" t="s">
        <v>211</v>
      </c>
      <c r="L375" s="34" t="s">
        <v>12</v>
      </c>
      <c r="M375" s="34" t="s">
        <v>10</v>
      </c>
      <c r="N375" s="34" t="s">
        <v>11</v>
      </c>
      <c r="O375" s="37" t="s">
        <v>3146</v>
      </c>
      <c r="P375" s="37" t="s">
        <v>674</v>
      </c>
      <c r="Q375" s="44" t="str">
        <f>MID(Tabla1[[#This Row],[Aplicación]],14,1)</f>
        <v>2</v>
      </c>
      <c r="R375" s="44" t="s">
        <v>662</v>
      </c>
      <c r="S375" s="44" t="str">
        <f>MID(Tabla1[[#This Row],[Aplicación]],6,2)</f>
        <v>04</v>
      </c>
      <c r="T375" s="44" t="str">
        <f>VLOOKUP(Tabla1[[#This Row],[AREA]],Hoja1!A:B,2,FALSE)</f>
        <v>04. Planificación y recursos</v>
      </c>
      <c r="U375" s="44" t="str">
        <f>MID(Tabla1[[#This Row],[Aplicación]],9,4)</f>
        <v>9321</v>
      </c>
      <c r="V375" s="44" t="str">
        <f>VLOOKUP(Tabla1[[#This Row],[PROGRAMA]],Hoja1!A:B,2,FALSE)</f>
        <v>9321. Gestión de ingresos e inspección</v>
      </c>
      <c r="W375" s="44" t="str">
        <f>MID(Tabla1[[#This Row],[Aplicación]],14,2)</f>
        <v>22</v>
      </c>
      <c r="X375" s="44" t="str">
        <f>MID(Tabla1[[#This Row],[Aplicación]],14,6)</f>
        <v>22799</v>
      </c>
    </row>
    <row r="376" spans="1:24" x14ac:dyDescent="0.25">
      <c r="A376" s="33">
        <v>220200002931</v>
      </c>
      <c r="B376" s="34" t="s">
        <v>316</v>
      </c>
      <c r="C376" s="35">
        <v>43892</v>
      </c>
      <c r="D376" s="33">
        <v>22020000913</v>
      </c>
      <c r="E376" s="34" t="s">
        <v>1681</v>
      </c>
      <c r="F376" s="36">
        <v>4200</v>
      </c>
      <c r="G376" s="34" t="s">
        <v>133</v>
      </c>
      <c r="H376" s="34" t="s">
        <v>1682</v>
      </c>
      <c r="I376" s="33" t="s">
        <v>317</v>
      </c>
      <c r="J376" s="34" t="s">
        <v>211</v>
      </c>
      <c r="K376" s="34" t="s">
        <v>211</v>
      </c>
      <c r="L376" s="34" t="s">
        <v>15</v>
      </c>
      <c r="M376" s="34" t="s">
        <v>13</v>
      </c>
      <c r="N376" s="34" t="s">
        <v>16</v>
      </c>
      <c r="O376" s="37" t="s">
        <v>3127</v>
      </c>
      <c r="P376" s="37" t="s">
        <v>674</v>
      </c>
      <c r="Q376" s="44" t="str">
        <f>MID(Tabla1[[#This Row],[Aplicación]],14,1)</f>
        <v>2</v>
      </c>
      <c r="R376" s="44" t="s">
        <v>662</v>
      </c>
      <c r="S376" s="44" t="str">
        <f>MID(Tabla1[[#This Row],[Aplicación]],6,2)</f>
        <v>04</v>
      </c>
      <c r="T376" s="44" t="str">
        <f>VLOOKUP(Tabla1[[#This Row],[AREA]],Hoja1!A:B,2,FALSE)</f>
        <v>04. Planificación y recursos</v>
      </c>
      <c r="U376" s="44" t="str">
        <f>MID(Tabla1[[#This Row],[Aplicación]],9,4)</f>
        <v>9341</v>
      </c>
      <c r="V376" s="44" t="str">
        <f>VLOOKUP(Tabla1[[#This Row],[PROGRAMA]],Hoja1!A:B,2,FALSE)</f>
        <v>9341. Tesorería y recaudación</v>
      </c>
      <c r="W376" s="44" t="str">
        <f>MID(Tabla1[[#This Row],[Aplicación]],14,2)</f>
        <v>21</v>
      </c>
      <c r="X376" s="44" t="str">
        <f>MID(Tabla1[[#This Row],[Aplicación]],14,6)</f>
        <v>213</v>
      </c>
    </row>
    <row r="377" spans="1:24" x14ac:dyDescent="0.25">
      <c r="A377" s="33">
        <v>220200006990</v>
      </c>
      <c r="B377" s="34" t="s">
        <v>316</v>
      </c>
      <c r="C377" s="35">
        <v>43908</v>
      </c>
      <c r="D377" s="33">
        <v>22020000890</v>
      </c>
      <c r="E377" s="34" t="s">
        <v>1704</v>
      </c>
      <c r="F377" s="36">
        <v>4000</v>
      </c>
      <c r="G377" s="34" t="s">
        <v>133</v>
      </c>
      <c r="H377" s="34" t="s">
        <v>1705</v>
      </c>
      <c r="I377" s="33" t="s">
        <v>317</v>
      </c>
      <c r="J377" s="34" t="s">
        <v>211</v>
      </c>
      <c r="K377" s="34" t="s">
        <v>211</v>
      </c>
      <c r="L377" s="34" t="s">
        <v>15</v>
      </c>
      <c r="M377" s="34" t="s">
        <v>13</v>
      </c>
      <c r="N377" s="34" t="s">
        <v>14</v>
      </c>
      <c r="O377" s="37" t="s">
        <v>3127</v>
      </c>
      <c r="P377" s="37" t="s">
        <v>674</v>
      </c>
      <c r="Q377" s="44" t="str">
        <f>MID(Tabla1[[#This Row],[Aplicación]],14,1)</f>
        <v>2</v>
      </c>
      <c r="R377" s="44" t="s">
        <v>662</v>
      </c>
      <c r="S377" s="44" t="str">
        <f>MID(Tabla1[[#This Row],[Aplicación]],6,2)</f>
        <v>04</v>
      </c>
      <c r="T377" s="44" t="str">
        <f>VLOOKUP(Tabla1[[#This Row],[AREA]],Hoja1!A:B,2,FALSE)</f>
        <v>04. Planificación y recursos</v>
      </c>
      <c r="U377" s="44" t="str">
        <f>MID(Tabla1[[#This Row],[Aplicación]],9,4)</f>
        <v>9231</v>
      </c>
      <c r="V377" s="44" t="str">
        <f>VLOOKUP(Tabla1[[#This Row],[PROGRAMA]],Hoja1!A:B,2,FALSE)</f>
        <v>9231. Información, registro y gestión del padrón</v>
      </c>
      <c r="W377" s="44" t="str">
        <f>MID(Tabla1[[#This Row],[Aplicación]],14,2)</f>
        <v>21</v>
      </c>
      <c r="X377" s="44" t="str">
        <f>MID(Tabla1[[#This Row],[Aplicación]],14,6)</f>
        <v>213</v>
      </c>
    </row>
    <row r="378" spans="1:24" x14ac:dyDescent="0.25">
      <c r="A378" s="33">
        <v>220200002879</v>
      </c>
      <c r="B378" s="34" t="s">
        <v>83</v>
      </c>
      <c r="C378" s="35">
        <v>43892</v>
      </c>
      <c r="D378" s="33">
        <v>22020002167</v>
      </c>
      <c r="E378" s="34" t="s">
        <v>961</v>
      </c>
      <c r="F378" s="36">
        <v>7947.82</v>
      </c>
      <c r="G378" s="34" t="s">
        <v>308</v>
      </c>
      <c r="H378" s="34" t="s">
        <v>1718</v>
      </c>
      <c r="I378" s="33" t="s">
        <v>358</v>
      </c>
      <c r="J378" s="34" t="s">
        <v>309</v>
      </c>
      <c r="K378" s="34" t="s">
        <v>309</v>
      </c>
      <c r="L378" s="34" t="s">
        <v>12</v>
      </c>
      <c r="M378" s="34" t="s">
        <v>13</v>
      </c>
      <c r="N378" s="34" t="s">
        <v>14</v>
      </c>
      <c r="O378" s="37" t="s">
        <v>3127</v>
      </c>
      <c r="P378" s="37" t="s">
        <v>674</v>
      </c>
      <c r="Q378" s="44" t="str">
        <f>MID(Tabla1[[#This Row],[Aplicación]],14,1)</f>
        <v>2</v>
      </c>
      <c r="R378" s="44" t="s">
        <v>662</v>
      </c>
      <c r="S378" s="44" t="str">
        <f>MID(Tabla1[[#This Row],[Aplicación]],6,2)</f>
        <v>04</v>
      </c>
      <c r="T378" s="44" t="str">
        <f>VLOOKUP(Tabla1[[#This Row],[AREA]],Hoja1!A:B,2,FALSE)</f>
        <v>04. Planificación y recursos</v>
      </c>
      <c r="U378" s="44" t="str">
        <f>MID(Tabla1[[#This Row],[Aplicación]],9,4)</f>
        <v>9204</v>
      </c>
      <c r="V378" s="44" t="str">
        <f>VLOOKUP(Tabla1[[#This Row],[PROGRAMA]],Hoja1!A:B,2,FALSE)</f>
        <v>9204. Tecnologías de la información y comunicación</v>
      </c>
      <c r="W378" s="44" t="str">
        <f>MID(Tabla1[[#This Row],[Aplicación]],14,2)</f>
        <v>21</v>
      </c>
      <c r="X378" s="44" t="str">
        <f>MID(Tabla1[[#This Row],[Aplicación]],14,6)</f>
        <v>216</v>
      </c>
    </row>
    <row r="379" spans="1:24" x14ac:dyDescent="0.25">
      <c r="A379" s="33">
        <v>220199000609</v>
      </c>
      <c r="B379" s="34" t="s">
        <v>9</v>
      </c>
      <c r="C379" s="35">
        <v>43832</v>
      </c>
      <c r="D379" s="33">
        <v>22020001089</v>
      </c>
      <c r="E379" s="34" t="s">
        <v>1319</v>
      </c>
      <c r="F379" s="36">
        <v>7674.43</v>
      </c>
      <c r="G379" s="34" t="s">
        <v>714</v>
      </c>
      <c r="H379" s="34" t="s">
        <v>1719</v>
      </c>
      <c r="I379" s="33" t="s">
        <v>209</v>
      </c>
      <c r="J379" s="34" t="s">
        <v>1321</v>
      </c>
      <c r="K379" s="34" t="s">
        <v>244</v>
      </c>
      <c r="L379" s="34" t="s">
        <v>15</v>
      </c>
      <c r="M379" s="34" t="s">
        <v>13</v>
      </c>
      <c r="N379" s="34" t="s">
        <v>14</v>
      </c>
      <c r="O379" s="37" t="s">
        <v>3127</v>
      </c>
      <c r="P379" s="37" t="s">
        <v>674</v>
      </c>
      <c r="Q379" s="44" t="str">
        <f>MID(Tabla1[[#This Row],[Aplicación]],14,1)</f>
        <v>2</v>
      </c>
      <c r="R379" s="44" t="s">
        <v>662</v>
      </c>
      <c r="S379" s="44" t="str">
        <f>MID(Tabla1[[#This Row],[Aplicación]],6,2)</f>
        <v>04</v>
      </c>
      <c r="T379" s="44" t="str">
        <f>VLOOKUP(Tabla1[[#This Row],[AREA]],Hoja1!A:B,2,FALSE)</f>
        <v>04. Planificación y recursos</v>
      </c>
      <c r="U379" s="44" t="str">
        <f>MID(Tabla1[[#This Row],[Aplicación]],9,4)</f>
        <v>9204</v>
      </c>
      <c r="V379" s="44" t="str">
        <f>VLOOKUP(Tabla1[[#This Row],[PROGRAMA]],Hoja1!A:B,2,FALSE)</f>
        <v>9204. Tecnologías de la información y comunicación</v>
      </c>
      <c r="W379" s="44" t="str">
        <f>MID(Tabla1[[#This Row],[Aplicación]],14,2)</f>
        <v>22</v>
      </c>
      <c r="X379" s="44" t="str">
        <f>MID(Tabla1[[#This Row],[Aplicación]],14,6)</f>
        <v>22002</v>
      </c>
    </row>
    <row r="380" spans="1:24" x14ac:dyDescent="0.25">
      <c r="A380" s="33">
        <v>220200001097</v>
      </c>
      <c r="B380" s="34" t="s">
        <v>9</v>
      </c>
      <c r="C380" s="35">
        <v>43871</v>
      </c>
      <c r="D380" s="33">
        <v>22020001595</v>
      </c>
      <c r="E380" s="34" t="s">
        <v>1302</v>
      </c>
      <c r="F380" s="36">
        <v>7247.9</v>
      </c>
      <c r="G380" s="34" t="s">
        <v>775</v>
      </c>
      <c r="H380" s="34" t="s">
        <v>1737</v>
      </c>
      <c r="I380" s="33" t="s">
        <v>209</v>
      </c>
      <c r="J380" s="34" t="s">
        <v>211</v>
      </c>
      <c r="K380" s="34" t="s">
        <v>211</v>
      </c>
      <c r="L380" s="34" t="s">
        <v>12</v>
      </c>
      <c r="M380" s="34" t="s">
        <v>10</v>
      </c>
      <c r="N380" s="34" t="s">
        <v>11</v>
      </c>
      <c r="O380" s="37" t="s">
        <v>3146</v>
      </c>
      <c r="P380" s="37" t="s">
        <v>674</v>
      </c>
      <c r="Q380" s="44" t="str">
        <f>MID(Tabla1[[#This Row],[Aplicación]],14,1)</f>
        <v>2</v>
      </c>
      <c r="R380" s="44" t="s">
        <v>662</v>
      </c>
      <c r="S380" s="44" t="str">
        <f>MID(Tabla1[[#This Row],[Aplicación]],6,2)</f>
        <v>04</v>
      </c>
      <c r="T380" s="44" t="str">
        <f>VLOOKUP(Tabla1[[#This Row],[AREA]],Hoja1!A:B,2,FALSE)</f>
        <v>04. Planificación y recursos</v>
      </c>
      <c r="U380" s="44" t="str">
        <f>MID(Tabla1[[#This Row],[Aplicación]],9,4)</f>
        <v>9321</v>
      </c>
      <c r="V380" s="44" t="str">
        <f>VLOOKUP(Tabla1[[#This Row],[PROGRAMA]],Hoja1!A:B,2,FALSE)</f>
        <v>9321. Gestión de ingresos e inspección</v>
      </c>
      <c r="W380" s="44" t="str">
        <f>MID(Tabla1[[#This Row],[Aplicación]],14,2)</f>
        <v>22</v>
      </c>
      <c r="X380" s="44" t="str">
        <f>MID(Tabla1[[#This Row],[Aplicación]],14,6)</f>
        <v>22799</v>
      </c>
    </row>
    <row r="381" spans="1:24" x14ac:dyDescent="0.25">
      <c r="A381" s="33">
        <v>220200003104</v>
      </c>
      <c r="B381" s="34" t="s">
        <v>316</v>
      </c>
      <c r="C381" s="35">
        <v>43893</v>
      </c>
      <c r="D381" s="33">
        <v>22020001070</v>
      </c>
      <c r="E381" s="34" t="s">
        <v>961</v>
      </c>
      <c r="F381" s="36">
        <v>3900</v>
      </c>
      <c r="G381" s="34" t="s">
        <v>1752</v>
      </c>
      <c r="H381" s="34" t="s">
        <v>1753</v>
      </c>
      <c r="I381" s="33" t="s">
        <v>317</v>
      </c>
      <c r="J381" s="34" t="s">
        <v>210</v>
      </c>
      <c r="K381" s="34" t="s">
        <v>210</v>
      </c>
      <c r="L381" s="34" t="s">
        <v>15</v>
      </c>
      <c r="M381" s="34" t="s">
        <v>13</v>
      </c>
      <c r="N381" s="34" t="s">
        <v>16</v>
      </c>
      <c r="O381" s="37" t="s">
        <v>3127</v>
      </c>
      <c r="P381" s="37" t="s">
        <v>674</v>
      </c>
      <c r="Q381" s="44" t="str">
        <f>MID(Tabla1[[#This Row],[Aplicación]],14,1)</f>
        <v>2</v>
      </c>
      <c r="R381" s="44" t="s">
        <v>662</v>
      </c>
      <c r="S381" s="44" t="str">
        <f>MID(Tabla1[[#This Row],[Aplicación]],6,2)</f>
        <v>04</v>
      </c>
      <c r="T381" s="44" t="str">
        <f>VLOOKUP(Tabla1[[#This Row],[AREA]],Hoja1!A:B,2,FALSE)</f>
        <v>04. Planificación y recursos</v>
      </c>
      <c r="U381" s="44" t="str">
        <f>MID(Tabla1[[#This Row],[Aplicación]],9,4)</f>
        <v>9204</v>
      </c>
      <c r="V381" s="44" t="str">
        <f>VLOOKUP(Tabla1[[#This Row],[PROGRAMA]],Hoja1!A:B,2,FALSE)</f>
        <v>9204. Tecnologías de la información y comunicación</v>
      </c>
      <c r="W381" s="44" t="str">
        <f>MID(Tabla1[[#This Row],[Aplicación]],14,2)</f>
        <v>21</v>
      </c>
      <c r="X381" s="44" t="str">
        <f>MID(Tabla1[[#This Row],[Aplicación]],14,6)</f>
        <v>216</v>
      </c>
    </row>
    <row r="382" spans="1:24" x14ac:dyDescent="0.25">
      <c r="A382" s="33">
        <v>220200001235</v>
      </c>
      <c r="B382" s="34" t="s">
        <v>316</v>
      </c>
      <c r="C382" s="35">
        <v>43873</v>
      </c>
      <c r="D382" s="33">
        <v>22020001794</v>
      </c>
      <c r="E382" s="34" t="s">
        <v>1762</v>
      </c>
      <c r="F382" s="36">
        <v>3550</v>
      </c>
      <c r="G382" s="34" t="s">
        <v>133</v>
      </c>
      <c r="H382" s="34" t="s">
        <v>1763</v>
      </c>
      <c r="I382" s="33" t="s">
        <v>317</v>
      </c>
      <c r="J382" s="34" t="s">
        <v>211</v>
      </c>
      <c r="K382" s="34" t="s">
        <v>211</v>
      </c>
      <c r="L382" s="34" t="s">
        <v>15</v>
      </c>
      <c r="M382" s="34" t="s">
        <v>13</v>
      </c>
      <c r="N382" s="34" t="s">
        <v>16</v>
      </c>
      <c r="O382" s="37" t="s">
        <v>3127</v>
      </c>
      <c r="P382" s="37" t="s">
        <v>674</v>
      </c>
      <c r="Q382" s="44" t="str">
        <f>MID(Tabla1[[#This Row],[Aplicación]],14,1)</f>
        <v>2</v>
      </c>
      <c r="R382" s="44" t="s">
        <v>662</v>
      </c>
      <c r="S382" s="44" t="str">
        <f>MID(Tabla1[[#This Row],[Aplicación]],6,2)</f>
        <v>04</v>
      </c>
      <c r="T382" s="44" t="str">
        <f>VLOOKUP(Tabla1[[#This Row],[AREA]],Hoja1!A:B,2,FALSE)</f>
        <v>04. Planificación y recursos</v>
      </c>
      <c r="U382" s="44" t="str">
        <f>MID(Tabla1[[#This Row],[Aplicación]],9,4)</f>
        <v>9209</v>
      </c>
      <c r="V382" s="44" t="str">
        <f>VLOOKUP(Tabla1[[#This Row],[PROGRAMA]],Hoja1!A:B,2,FALSE)</f>
        <v>9209. Dirección del area de hacienda y función pública</v>
      </c>
      <c r="W382" s="44" t="str">
        <f>MID(Tabla1[[#This Row],[Aplicación]],14,2)</f>
        <v>20</v>
      </c>
      <c r="X382" s="44" t="str">
        <f>MID(Tabla1[[#This Row],[Aplicación]],14,6)</f>
        <v>203</v>
      </c>
    </row>
    <row r="383" spans="1:24" x14ac:dyDescent="0.25">
      <c r="A383" s="33">
        <v>220200002927</v>
      </c>
      <c r="B383" s="34" t="s">
        <v>9</v>
      </c>
      <c r="C383" s="35">
        <v>43892</v>
      </c>
      <c r="D383" s="33">
        <v>22020001884</v>
      </c>
      <c r="E383" s="34" t="s">
        <v>971</v>
      </c>
      <c r="F383" s="36">
        <v>2581.66</v>
      </c>
      <c r="G383" s="34" t="s">
        <v>784</v>
      </c>
      <c r="H383" s="34" t="s">
        <v>1776</v>
      </c>
      <c r="I383" s="33" t="s">
        <v>209</v>
      </c>
      <c r="J383" s="34" t="s">
        <v>210</v>
      </c>
      <c r="K383" s="34" t="s">
        <v>210</v>
      </c>
      <c r="L383" s="34" t="s">
        <v>12</v>
      </c>
      <c r="M383" s="38" t="s">
        <v>13</v>
      </c>
      <c r="N383" s="34" t="s">
        <v>14</v>
      </c>
      <c r="O383" s="37" t="s">
        <v>3127</v>
      </c>
      <c r="P383" s="37" t="s">
        <v>674</v>
      </c>
      <c r="Q383" s="44" t="str">
        <f>MID(Tabla1[[#This Row],[Aplicación]],14,1)</f>
        <v>1</v>
      </c>
      <c r="R383" s="1" t="s">
        <v>671</v>
      </c>
      <c r="S383" s="44" t="str">
        <f>MID(Tabla1[[#This Row],[Aplicación]],6,2)</f>
        <v>04</v>
      </c>
      <c r="T383" s="44" t="str">
        <f>VLOOKUP(Tabla1[[#This Row],[AREA]],Hoja1!A:B,2,FALSE)</f>
        <v>04. Planificación y recursos</v>
      </c>
      <c r="U383" s="44" t="str">
        <f>MID(Tabla1[[#This Row],[Aplicación]],9,4)</f>
        <v>9202</v>
      </c>
      <c r="V383" s="44" t="str">
        <f>VLOOKUP(Tabla1[[#This Row],[PROGRAMA]],Hoja1!A:B,2,FALSE)</f>
        <v>9202. Gestión de recursos humanos</v>
      </c>
      <c r="W383" s="44" t="str">
        <f>MID(Tabla1[[#This Row],[Aplicación]],14,2)</f>
        <v>16</v>
      </c>
      <c r="X383" s="44" t="str">
        <f>MID(Tabla1[[#This Row],[Aplicación]],14,6)</f>
        <v>16205</v>
      </c>
    </row>
    <row r="384" spans="1:24" x14ac:dyDescent="0.25">
      <c r="A384" s="33">
        <v>220200001209</v>
      </c>
      <c r="B384" s="34" t="s">
        <v>668</v>
      </c>
      <c r="C384" s="35">
        <v>43872</v>
      </c>
      <c r="D384" s="33">
        <v>22020001589</v>
      </c>
      <c r="E384" s="34" t="s">
        <v>1629</v>
      </c>
      <c r="F384" s="36">
        <v>-164.3</v>
      </c>
      <c r="G384" s="34" t="s">
        <v>913</v>
      </c>
      <c r="H384" s="34" t="s">
        <v>1630</v>
      </c>
      <c r="I384" s="33" t="s">
        <v>209</v>
      </c>
      <c r="J384" s="34" t="s">
        <v>211</v>
      </c>
      <c r="K384" s="34" t="s">
        <v>211</v>
      </c>
      <c r="L384" s="34" t="s">
        <v>12</v>
      </c>
      <c r="M384" s="34" t="s">
        <v>10</v>
      </c>
      <c r="N384" s="34" t="s">
        <v>11</v>
      </c>
      <c r="O384" s="37" t="s">
        <v>3146</v>
      </c>
      <c r="P384" s="37" t="s">
        <v>674</v>
      </c>
      <c r="Q384" s="44" t="str">
        <f>MID(Tabla1[[#This Row],[Aplicación]],14,1)</f>
        <v>2</v>
      </c>
      <c r="R384" s="44" t="s">
        <v>662</v>
      </c>
      <c r="S384" s="44" t="str">
        <f>MID(Tabla1[[#This Row],[Aplicación]],6,2)</f>
        <v>04</v>
      </c>
      <c r="T384" s="44" t="str">
        <f>VLOOKUP(Tabla1[[#This Row],[AREA]],Hoja1!A:B,2,FALSE)</f>
        <v>04. Planificación y recursos</v>
      </c>
      <c r="U384" s="44" t="str">
        <f>MID(Tabla1[[#This Row],[Aplicación]],9,4)</f>
        <v>9231</v>
      </c>
      <c r="V384" s="44" t="str">
        <f>VLOOKUP(Tabla1[[#This Row],[PROGRAMA]],Hoja1!A:B,2,FALSE)</f>
        <v>9231. Información, registro y gestión del padrón</v>
      </c>
      <c r="W384" s="44" t="str">
        <f>MID(Tabla1[[#This Row],[Aplicación]],14,2)</f>
        <v>22</v>
      </c>
      <c r="X384" s="44" t="str">
        <f>MID(Tabla1[[#This Row],[Aplicación]],14,6)</f>
        <v>22699</v>
      </c>
    </row>
    <row r="385" spans="1:24" x14ac:dyDescent="0.25">
      <c r="A385" s="33">
        <v>220189000578</v>
      </c>
      <c r="B385" s="34" t="s">
        <v>9</v>
      </c>
      <c r="C385" s="35">
        <v>43832</v>
      </c>
      <c r="D385" s="33">
        <v>22020000512</v>
      </c>
      <c r="E385" s="34" t="s">
        <v>962</v>
      </c>
      <c r="F385" s="36">
        <v>3086.49</v>
      </c>
      <c r="G385" s="34" t="s">
        <v>350</v>
      </c>
      <c r="H385" s="34" t="s">
        <v>1792</v>
      </c>
      <c r="I385" s="33" t="s">
        <v>209</v>
      </c>
      <c r="J385" s="34" t="s">
        <v>211</v>
      </c>
      <c r="K385" s="34" t="s">
        <v>211</v>
      </c>
      <c r="L385" s="34" t="s">
        <v>12</v>
      </c>
      <c r="M385" s="34" t="s">
        <v>13</v>
      </c>
      <c r="N385" s="34" t="s">
        <v>14</v>
      </c>
      <c r="O385" s="37" t="s">
        <v>3127</v>
      </c>
      <c r="P385" s="37" t="s">
        <v>674</v>
      </c>
      <c r="Q385" s="44" t="str">
        <f>MID(Tabla1[[#This Row],[Aplicación]],14,1)</f>
        <v>6</v>
      </c>
      <c r="R385" s="44" t="s">
        <v>663</v>
      </c>
      <c r="S385" s="44" t="str">
        <f>MID(Tabla1[[#This Row],[Aplicación]],6,2)</f>
        <v>04</v>
      </c>
      <c r="T385" s="44" t="str">
        <f>VLOOKUP(Tabla1[[#This Row],[AREA]],Hoja1!A:B,2,FALSE)</f>
        <v>04. Planificación y recursos</v>
      </c>
      <c r="U385" s="44" t="str">
        <f>MID(Tabla1[[#This Row],[Aplicación]],9,4)</f>
        <v>9204</v>
      </c>
      <c r="V385" s="44" t="str">
        <f>VLOOKUP(Tabla1[[#This Row],[PROGRAMA]],Hoja1!A:B,2,FALSE)</f>
        <v>9204. Tecnologías de la información y comunicación</v>
      </c>
      <c r="W385" s="44" t="str">
        <f>MID(Tabla1[[#This Row],[Aplicación]],14,2)</f>
        <v>63</v>
      </c>
      <c r="X385" s="44" t="str">
        <f>MID(Tabla1[[#This Row],[Aplicación]],14,6)</f>
        <v>636</v>
      </c>
    </row>
    <row r="386" spans="1:24" x14ac:dyDescent="0.25">
      <c r="A386" s="33">
        <v>220200001220</v>
      </c>
      <c r="B386" s="34" t="s">
        <v>9</v>
      </c>
      <c r="C386" s="35">
        <v>43873</v>
      </c>
      <c r="D386" s="33">
        <v>22020001810</v>
      </c>
      <c r="E386" s="34" t="s">
        <v>961</v>
      </c>
      <c r="F386" s="36">
        <v>3773.26</v>
      </c>
      <c r="G386" s="34" t="s">
        <v>446</v>
      </c>
      <c r="H386" s="34" t="s">
        <v>1811</v>
      </c>
      <c r="I386" s="33" t="s">
        <v>209</v>
      </c>
      <c r="J386" s="34" t="s">
        <v>1812</v>
      </c>
      <c r="K386" s="34" t="s">
        <v>210</v>
      </c>
      <c r="L386" s="34" t="s">
        <v>12</v>
      </c>
      <c r="M386" s="34" t="s">
        <v>10</v>
      </c>
      <c r="N386" s="34" t="s">
        <v>11</v>
      </c>
      <c r="O386" s="37" t="s">
        <v>3146</v>
      </c>
      <c r="P386" s="37" t="s">
        <v>674</v>
      </c>
      <c r="Q386" s="44" t="str">
        <f>MID(Tabla1[[#This Row],[Aplicación]],14,1)</f>
        <v>2</v>
      </c>
      <c r="R386" s="44" t="s">
        <v>662</v>
      </c>
      <c r="S386" s="44" t="str">
        <f>MID(Tabla1[[#This Row],[Aplicación]],6,2)</f>
        <v>04</v>
      </c>
      <c r="T386" s="44" t="str">
        <f>VLOOKUP(Tabla1[[#This Row],[AREA]],Hoja1!A:B,2,FALSE)</f>
        <v>04. Planificación y recursos</v>
      </c>
      <c r="U386" s="44" t="str">
        <f>MID(Tabla1[[#This Row],[Aplicación]],9,4)</f>
        <v>9204</v>
      </c>
      <c r="V386" s="44" t="str">
        <f>VLOOKUP(Tabla1[[#This Row],[PROGRAMA]],Hoja1!A:B,2,FALSE)</f>
        <v>9204. Tecnologías de la información y comunicación</v>
      </c>
      <c r="W386" s="44" t="str">
        <f>MID(Tabla1[[#This Row],[Aplicación]],14,2)</f>
        <v>21</v>
      </c>
      <c r="X386" s="44" t="str">
        <f>MID(Tabla1[[#This Row],[Aplicación]],14,6)</f>
        <v>216</v>
      </c>
    </row>
    <row r="387" spans="1:24" x14ac:dyDescent="0.25">
      <c r="A387" s="33">
        <v>220200001221</v>
      </c>
      <c r="B387" s="34" t="s">
        <v>9</v>
      </c>
      <c r="C387" s="35">
        <v>43873</v>
      </c>
      <c r="D387" s="33">
        <v>22020001811</v>
      </c>
      <c r="E387" s="34" t="s">
        <v>1166</v>
      </c>
      <c r="F387" s="36">
        <v>7240.64</v>
      </c>
      <c r="G387" s="34" t="s">
        <v>1815</v>
      </c>
      <c r="H387" s="34" t="s">
        <v>1816</v>
      </c>
      <c r="I387" s="33" t="s">
        <v>209</v>
      </c>
      <c r="J387" s="34" t="s">
        <v>1562</v>
      </c>
      <c r="K387" s="34" t="s">
        <v>850</v>
      </c>
      <c r="L387" s="34" t="s">
        <v>12</v>
      </c>
      <c r="M387" s="34" t="s">
        <v>10</v>
      </c>
      <c r="N387" s="34" t="s">
        <v>11</v>
      </c>
      <c r="O387" s="37" t="s">
        <v>3146</v>
      </c>
      <c r="P387" s="37" t="s">
        <v>674</v>
      </c>
      <c r="Q387" s="44" t="str">
        <f>MID(Tabla1[[#This Row],[Aplicación]],14,1)</f>
        <v>6</v>
      </c>
      <c r="R387" s="44" t="s">
        <v>663</v>
      </c>
      <c r="S387" s="44" t="str">
        <f>MID(Tabla1[[#This Row],[Aplicación]],6,2)</f>
        <v>04</v>
      </c>
      <c r="T387" s="44" t="str">
        <f>VLOOKUP(Tabla1[[#This Row],[AREA]],Hoja1!A:B,2,FALSE)</f>
        <v>04. Planificación y recursos</v>
      </c>
      <c r="U387" s="44" t="str">
        <f>MID(Tabla1[[#This Row],[Aplicación]],9,4)</f>
        <v>9204</v>
      </c>
      <c r="V387" s="44" t="str">
        <f>VLOOKUP(Tabla1[[#This Row],[PROGRAMA]],Hoja1!A:B,2,FALSE)</f>
        <v>9204. Tecnologías de la información y comunicación</v>
      </c>
      <c r="W387" s="44" t="str">
        <f>MID(Tabla1[[#This Row],[Aplicación]],14,2)</f>
        <v>64</v>
      </c>
      <c r="X387" s="44" t="str">
        <f>MID(Tabla1[[#This Row],[Aplicación]],14,6)</f>
        <v>641</v>
      </c>
    </row>
    <row r="388" spans="1:24" x14ac:dyDescent="0.25">
      <c r="A388" s="33">
        <v>220200008912</v>
      </c>
      <c r="B388" s="34" t="s">
        <v>9</v>
      </c>
      <c r="C388" s="35">
        <v>43910</v>
      </c>
      <c r="D388" s="33">
        <v>22020001573</v>
      </c>
      <c r="E388" s="34" t="s">
        <v>1841</v>
      </c>
      <c r="F388" s="36">
        <v>3000</v>
      </c>
      <c r="G388" s="34" t="s">
        <v>686</v>
      </c>
      <c r="H388" s="34" t="s">
        <v>1842</v>
      </c>
      <c r="I388" s="33" t="s">
        <v>334</v>
      </c>
      <c r="J388" s="34" t="s">
        <v>211</v>
      </c>
      <c r="K388" s="34" t="s">
        <v>211</v>
      </c>
      <c r="L388" s="34" t="s">
        <v>12</v>
      </c>
      <c r="M388" s="34" t="s">
        <v>13</v>
      </c>
      <c r="N388" s="34" t="s">
        <v>14</v>
      </c>
      <c r="O388" s="37" t="s">
        <v>3145</v>
      </c>
      <c r="P388" s="37" t="s">
        <v>674</v>
      </c>
      <c r="Q388" s="44" t="str">
        <f>MID(Tabla1[[#This Row],[Aplicación]],14,1)</f>
        <v>2</v>
      </c>
      <c r="R388" s="44" t="s">
        <v>662</v>
      </c>
      <c r="S388" s="44" t="str">
        <f>MID(Tabla1[[#This Row],[Aplicación]],6,2)</f>
        <v>04</v>
      </c>
      <c r="T388" s="44" t="str">
        <f>VLOOKUP(Tabla1[[#This Row],[AREA]],Hoja1!A:B,2,FALSE)</f>
        <v>04. Planificación y recursos</v>
      </c>
      <c r="U388" s="44" t="str">
        <f>MID(Tabla1[[#This Row],[Aplicación]],9,4)</f>
        <v>9321</v>
      </c>
      <c r="V388" s="44" t="str">
        <f>VLOOKUP(Tabla1[[#This Row],[PROGRAMA]],Hoja1!A:B,2,FALSE)</f>
        <v>9321. Gestión de ingresos e inspección</v>
      </c>
      <c r="W388" s="44" t="str">
        <f>MID(Tabla1[[#This Row],[Aplicación]],14,2)</f>
        <v>22</v>
      </c>
      <c r="X388" s="44" t="str">
        <f>MID(Tabla1[[#This Row],[Aplicación]],14,6)</f>
        <v>22602</v>
      </c>
    </row>
    <row r="389" spans="1:24" x14ac:dyDescent="0.25">
      <c r="A389" s="33">
        <v>220200001303</v>
      </c>
      <c r="B389" s="34" t="s">
        <v>83</v>
      </c>
      <c r="C389" s="35">
        <v>43874</v>
      </c>
      <c r="D389" s="33">
        <v>22020001076</v>
      </c>
      <c r="E389" s="34" t="s">
        <v>1629</v>
      </c>
      <c r="F389" s="36">
        <v>69.7</v>
      </c>
      <c r="G389" s="34" t="s">
        <v>392</v>
      </c>
      <c r="H389" s="34" t="s">
        <v>1843</v>
      </c>
      <c r="I389" s="33" t="s">
        <v>358</v>
      </c>
      <c r="J389" s="34" t="s">
        <v>211</v>
      </c>
      <c r="K389" s="34" t="s">
        <v>211</v>
      </c>
      <c r="L389" s="34" t="s">
        <v>15</v>
      </c>
      <c r="M389" s="34" t="s">
        <v>10</v>
      </c>
      <c r="N389" s="34" t="s">
        <v>11</v>
      </c>
      <c r="O389" s="37" t="s">
        <v>3146</v>
      </c>
      <c r="P389" s="37" t="s">
        <v>674</v>
      </c>
      <c r="Q389" s="44" t="str">
        <f>MID(Tabla1[[#This Row],[Aplicación]],14,1)</f>
        <v>2</v>
      </c>
      <c r="R389" s="44" t="s">
        <v>662</v>
      </c>
      <c r="S389" s="44" t="str">
        <f>MID(Tabla1[[#This Row],[Aplicación]],6,2)</f>
        <v>04</v>
      </c>
      <c r="T389" s="44" t="str">
        <f>VLOOKUP(Tabla1[[#This Row],[AREA]],Hoja1!A:B,2,FALSE)</f>
        <v>04. Planificación y recursos</v>
      </c>
      <c r="U389" s="44" t="str">
        <f>MID(Tabla1[[#This Row],[Aplicación]],9,4)</f>
        <v>9231</v>
      </c>
      <c r="V389" s="44" t="str">
        <f>VLOOKUP(Tabla1[[#This Row],[PROGRAMA]],Hoja1!A:B,2,FALSE)</f>
        <v>9231. Información, registro y gestión del padrón</v>
      </c>
      <c r="W389" s="44" t="str">
        <f>MID(Tabla1[[#This Row],[Aplicación]],14,2)</f>
        <v>22</v>
      </c>
      <c r="X389" s="44" t="str">
        <f>MID(Tabla1[[#This Row],[Aplicación]],14,6)</f>
        <v>22699</v>
      </c>
    </row>
    <row r="390" spans="1:24" x14ac:dyDescent="0.25">
      <c r="A390" s="33">
        <v>220200001320</v>
      </c>
      <c r="B390" s="34" t="s">
        <v>83</v>
      </c>
      <c r="C390" s="35">
        <v>43874</v>
      </c>
      <c r="D390" s="33">
        <v>22020001805</v>
      </c>
      <c r="E390" s="34" t="s">
        <v>1629</v>
      </c>
      <c r="F390" s="36">
        <v>187.55</v>
      </c>
      <c r="G390" s="34" t="s">
        <v>913</v>
      </c>
      <c r="H390" s="34" t="s">
        <v>1844</v>
      </c>
      <c r="I390" s="33" t="s">
        <v>358</v>
      </c>
      <c r="J390" s="34" t="s">
        <v>211</v>
      </c>
      <c r="K390" s="34" t="s">
        <v>211</v>
      </c>
      <c r="L390" s="34" t="s">
        <v>12</v>
      </c>
      <c r="M390" s="34" t="s">
        <v>10</v>
      </c>
      <c r="N390" s="34" t="s">
        <v>11</v>
      </c>
      <c r="O390" s="37" t="s">
        <v>3146</v>
      </c>
      <c r="P390" s="37" t="s">
        <v>674</v>
      </c>
      <c r="Q390" s="44" t="str">
        <f>MID(Tabla1[[#This Row],[Aplicación]],14,1)</f>
        <v>2</v>
      </c>
      <c r="R390" s="44" t="s">
        <v>662</v>
      </c>
      <c r="S390" s="44" t="str">
        <f>MID(Tabla1[[#This Row],[Aplicación]],6,2)</f>
        <v>04</v>
      </c>
      <c r="T390" s="44" t="str">
        <f>VLOOKUP(Tabla1[[#This Row],[AREA]],Hoja1!A:B,2,FALSE)</f>
        <v>04. Planificación y recursos</v>
      </c>
      <c r="U390" s="44" t="str">
        <f>MID(Tabla1[[#This Row],[Aplicación]],9,4)</f>
        <v>9231</v>
      </c>
      <c r="V390" s="44" t="str">
        <f>VLOOKUP(Tabla1[[#This Row],[PROGRAMA]],Hoja1!A:B,2,FALSE)</f>
        <v>9231. Información, registro y gestión del padrón</v>
      </c>
      <c r="W390" s="44" t="str">
        <f>MID(Tabla1[[#This Row],[Aplicación]],14,2)</f>
        <v>22</v>
      </c>
      <c r="X390" s="44" t="str">
        <f>MID(Tabla1[[#This Row],[Aplicación]],14,6)</f>
        <v>22699</v>
      </c>
    </row>
    <row r="391" spans="1:24" x14ac:dyDescent="0.25">
      <c r="A391" s="33">
        <v>220200004243</v>
      </c>
      <c r="B391" s="34" t="s">
        <v>316</v>
      </c>
      <c r="C391" s="35">
        <v>43896</v>
      </c>
      <c r="D391" s="33">
        <v>22020001070</v>
      </c>
      <c r="E391" s="34" t="s">
        <v>961</v>
      </c>
      <c r="F391" s="36">
        <v>2913.29</v>
      </c>
      <c r="G391" s="34" t="s">
        <v>1872</v>
      </c>
      <c r="H391" s="34" t="s">
        <v>1873</v>
      </c>
      <c r="I391" s="33" t="s">
        <v>317</v>
      </c>
      <c r="J391" s="34" t="s">
        <v>983</v>
      </c>
      <c r="K391" s="34" t="s">
        <v>783</v>
      </c>
      <c r="L391" s="34" t="s">
        <v>15</v>
      </c>
      <c r="M391" s="34" t="s">
        <v>13</v>
      </c>
      <c r="N391" s="34" t="s">
        <v>14</v>
      </c>
      <c r="O391" s="37" t="s">
        <v>3127</v>
      </c>
      <c r="P391" s="37" t="s">
        <v>674</v>
      </c>
      <c r="Q391" s="44" t="str">
        <f>MID(Tabla1[[#This Row],[Aplicación]],14,1)</f>
        <v>2</v>
      </c>
      <c r="R391" s="44" t="s">
        <v>662</v>
      </c>
      <c r="S391" s="44" t="str">
        <f>MID(Tabla1[[#This Row],[Aplicación]],6,2)</f>
        <v>04</v>
      </c>
      <c r="T391" s="44" t="str">
        <f>VLOOKUP(Tabla1[[#This Row],[AREA]],Hoja1!A:B,2,FALSE)</f>
        <v>04. Planificación y recursos</v>
      </c>
      <c r="U391" s="44" t="str">
        <f>MID(Tabla1[[#This Row],[Aplicación]],9,4)</f>
        <v>9204</v>
      </c>
      <c r="V391" s="44" t="str">
        <f>VLOOKUP(Tabla1[[#This Row],[PROGRAMA]],Hoja1!A:B,2,FALSE)</f>
        <v>9204. Tecnologías de la información y comunicación</v>
      </c>
      <c r="W391" s="44" t="str">
        <f>MID(Tabla1[[#This Row],[Aplicación]],14,2)</f>
        <v>21</v>
      </c>
      <c r="X391" s="44" t="str">
        <f>MID(Tabla1[[#This Row],[Aplicación]],14,6)</f>
        <v>216</v>
      </c>
    </row>
    <row r="392" spans="1:24" x14ac:dyDescent="0.25">
      <c r="A392" s="33">
        <v>220200003102</v>
      </c>
      <c r="B392" s="34" t="s">
        <v>316</v>
      </c>
      <c r="C392" s="35">
        <v>43893</v>
      </c>
      <c r="D392" s="33">
        <v>22020001070</v>
      </c>
      <c r="E392" s="34" t="s">
        <v>961</v>
      </c>
      <c r="F392" s="36">
        <v>2865</v>
      </c>
      <c r="G392" s="34" t="s">
        <v>1884</v>
      </c>
      <c r="H392" s="34" t="s">
        <v>1885</v>
      </c>
      <c r="I392" s="33" t="s">
        <v>317</v>
      </c>
      <c r="J392" s="34" t="s">
        <v>286</v>
      </c>
      <c r="K392" s="34" t="s">
        <v>286</v>
      </c>
      <c r="L392" s="34" t="s">
        <v>15</v>
      </c>
      <c r="M392" s="34" t="s">
        <v>13</v>
      </c>
      <c r="N392" s="34" t="s">
        <v>16</v>
      </c>
      <c r="O392" s="37" t="s">
        <v>3127</v>
      </c>
      <c r="P392" s="37" t="s">
        <v>674</v>
      </c>
      <c r="Q392" s="44" t="str">
        <f>MID(Tabla1[[#This Row],[Aplicación]],14,1)</f>
        <v>2</v>
      </c>
      <c r="R392" s="44" t="s">
        <v>662</v>
      </c>
      <c r="S392" s="44" t="str">
        <f>MID(Tabla1[[#This Row],[Aplicación]],6,2)</f>
        <v>04</v>
      </c>
      <c r="T392" s="44" t="str">
        <f>VLOOKUP(Tabla1[[#This Row],[AREA]],Hoja1!A:B,2,FALSE)</f>
        <v>04. Planificación y recursos</v>
      </c>
      <c r="U392" s="44" t="str">
        <f>MID(Tabla1[[#This Row],[Aplicación]],9,4)</f>
        <v>9204</v>
      </c>
      <c r="V392" s="44" t="str">
        <f>VLOOKUP(Tabla1[[#This Row],[PROGRAMA]],Hoja1!A:B,2,FALSE)</f>
        <v>9204. Tecnologías de la información y comunicación</v>
      </c>
      <c r="W392" s="44" t="str">
        <f>MID(Tabla1[[#This Row],[Aplicación]],14,2)</f>
        <v>21</v>
      </c>
      <c r="X392" s="44" t="str">
        <f>MID(Tabla1[[#This Row],[Aplicación]],14,6)</f>
        <v>216</v>
      </c>
    </row>
    <row r="393" spans="1:24" x14ac:dyDescent="0.25">
      <c r="A393" s="33">
        <v>220189000648</v>
      </c>
      <c r="B393" s="34" t="s">
        <v>9</v>
      </c>
      <c r="C393" s="35">
        <v>43832</v>
      </c>
      <c r="D393" s="33">
        <v>22020000523</v>
      </c>
      <c r="E393" s="34" t="s">
        <v>961</v>
      </c>
      <c r="F393" s="36">
        <v>1808.22</v>
      </c>
      <c r="G393" s="34" t="s">
        <v>218</v>
      </c>
      <c r="H393" s="34" t="s">
        <v>75</v>
      </c>
      <c r="I393" s="33" t="s">
        <v>209</v>
      </c>
      <c r="J393" s="34" t="s">
        <v>1334</v>
      </c>
      <c r="K393" s="34" t="s">
        <v>211</v>
      </c>
      <c r="L393" s="34" t="s">
        <v>12</v>
      </c>
      <c r="M393" s="34" t="s">
        <v>13</v>
      </c>
      <c r="N393" s="34" t="s">
        <v>14</v>
      </c>
      <c r="O393" s="37" t="s">
        <v>3127</v>
      </c>
      <c r="P393" s="37" t="s">
        <v>674</v>
      </c>
      <c r="Q393" s="44" t="str">
        <f>MID(Tabla1[[#This Row],[Aplicación]],14,1)</f>
        <v>2</v>
      </c>
      <c r="R393" s="44" t="s">
        <v>662</v>
      </c>
      <c r="S393" s="44" t="str">
        <f>MID(Tabla1[[#This Row],[Aplicación]],6,2)</f>
        <v>04</v>
      </c>
      <c r="T393" s="44" t="str">
        <f>VLOOKUP(Tabla1[[#This Row],[AREA]],Hoja1!A:B,2,FALSE)</f>
        <v>04. Planificación y recursos</v>
      </c>
      <c r="U393" s="44" t="str">
        <f>MID(Tabla1[[#This Row],[Aplicación]],9,4)</f>
        <v>9204</v>
      </c>
      <c r="V393" s="44" t="str">
        <f>VLOOKUP(Tabla1[[#This Row],[PROGRAMA]],Hoja1!A:B,2,FALSE)</f>
        <v>9204. Tecnologías de la información y comunicación</v>
      </c>
      <c r="W393" s="44" t="str">
        <f>MID(Tabla1[[#This Row],[Aplicación]],14,2)</f>
        <v>21</v>
      </c>
      <c r="X393" s="44" t="str">
        <f>MID(Tabla1[[#This Row],[Aplicación]],14,6)</f>
        <v>216</v>
      </c>
    </row>
    <row r="394" spans="1:24" x14ac:dyDescent="0.25">
      <c r="A394" s="33">
        <v>220200008911</v>
      </c>
      <c r="B394" s="34" t="s">
        <v>9</v>
      </c>
      <c r="C394" s="35">
        <v>43910</v>
      </c>
      <c r="D394" s="33">
        <v>22020001573</v>
      </c>
      <c r="E394" s="34" t="s">
        <v>1841</v>
      </c>
      <c r="F394" s="36">
        <v>5000</v>
      </c>
      <c r="G394" s="34" t="s">
        <v>130</v>
      </c>
      <c r="H394" s="34" t="s">
        <v>1842</v>
      </c>
      <c r="I394" s="33" t="s">
        <v>334</v>
      </c>
      <c r="J394" s="34" t="s">
        <v>211</v>
      </c>
      <c r="K394" s="34" t="s">
        <v>211</v>
      </c>
      <c r="L394" s="34" t="s">
        <v>12</v>
      </c>
      <c r="M394" s="34" t="s">
        <v>13</v>
      </c>
      <c r="N394" s="34" t="s">
        <v>14</v>
      </c>
      <c r="O394" s="37" t="s">
        <v>3145</v>
      </c>
      <c r="P394" s="37" t="s">
        <v>674</v>
      </c>
      <c r="Q394" s="44" t="str">
        <f>MID(Tabla1[[#This Row],[Aplicación]],14,1)</f>
        <v>2</v>
      </c>
      <c r="R394" s="44" t="s">
        <v>662</v>
      </c>
      <c r="S394" s="44" t="str">
        <f>MID(Tabla1[[#This Row],[Aplicación]],6,2)</f>
        <v>04</v>
      </c>
      <c r="T394" s="44" t="str">
        <f>VLOOKUP(Tabla1[[#This Row],[AREA]],Hoja1!A:B,2,FALSE)</f>
        <v>04. Planificación y recursos</v>
      </c>
      <c r="U394" s="44" t="str">
        <f>MID(Tabla1[[#This Row],[Aplicación]],9,4)</f>
        <v>9321</v>
      </c>
      <c r="V394" s="44" t="str">
        <f>VLOOKUP(Tabla1[[#This Row],[PROGRAMA]],Hoja1!A:B,2,FALSE)</f>
        <v>9321. Gestión de ingresos e inspección</v>
      </c>
      <c r="W394" s="44" t="str">
        <f>MID(Tabla1[[#This Row],[Aplicación]],14,2)</f>
        <v>22</v>
      </c>
      <c r="X394" s="44" t="str">
        <f>MID(Tabla1[[#This Row],[Aplicación]],14,6)</f>
        <v>22602</v>
      </c>
    </row>
    <row r="395" spans="1:24" x14ac:dyDescent="0.25">
      <c r="A395" s="33">
        <v>220200001625</v>
      </c>
      <c r="B395" s="34" t="s">
        <v>9</v>
      </c>
      <c r="C395" s="35">
        <v>43875</v>
      </c>
      <c r="D395" s="33">
        <v>22020001826</v>
      </c>
      <c r="E395" s="34" t="s">
        <v>1935</v>
      </c>
      <c r="F395" s="36">
        <v>2043.45</v>
      </c>
      <c r="G395" s="34" t="s">
        <v>449</v>
      </c>
      <c r="H395" s="34" t="s">
        <v>1936</v>
      </c>
      <c r="I395" s="33" t="s">
        <v>209</v>
      </c>
      <c r="J395" s="34" t="s">
        <v>211</v>
      </c>
      <c r="K395" s="34" t="s">
        <v>211</v>
      </c>
      <c r="L395" s="34" t="s">
        <v>15</v>
      </c>
      <c r="M395" s="34" t="s">
        <v>10</v>
      </c>
      <c r="N395" s="34" t="s">
        <v>11</v>
      </c>
      <c r="O395" s="37" t="s">
        <v>3146</v>
      </c>
      <c r="P395" s="37" t="s">
        <v>674</v>
      </c>
      <c r="Q395" s="44" t="str">
        <f>MID(Tabla1[[#This Row],[Aplicación]],14,1)</f>
        <v>6</v>
      </c>
      <c r="R395" s="44" t="s">
        <v>663</v>
      </c>
      <c r="S395" s="44" t="str">
        <f>MID(Tabla1[[#This Row],[Aplicación]],6,2)</f>
        <v>04</v>
      </c>
      <c r="T395" s="44" t="str">
        <f>VLOOKUP(Tabla1[[#This Row],[AREA]],Hoja1!A:B,2,FALSE)</f>
        <v>04. Planificación y recursos</v>
      </c>
      <c r="U395" s="44" t="str">
        <f>MID(Tabla1[[#This Row],[Aplicación]],9,4)</f>
        <v>9209</v>
      </c>
      <c r="V395" s="44" t="str">
        <f>VLOOKUP(Tabla1[[#This Row],[PROGRAMA]],Hoja1!A:B,2,FALSE)</f>
        <v>9209. Dirección del area de hacienda y función pública</v>
      </c>
      <c r="W395" s="44" t="str">
        <f>MID(Tabla1[[#This Row],[Aplicación]],14,2)</f>
        <v>62</v>
      </c>
      <c r="X395" s="44" t="str">
        <f>MID(Tabla1[[#This Row],[Aplicación]],14,6)</f>
        <v>625</v>
      </c>
    </row>
    <row r="396" spans="1:24" x14ac:dyDescent="0.25">
      <c r="A396" s="33">
        <v>220199000610</v>
      </c>
      <c r="B396" s="34" t="s">
        <v>9</v>
      </c>
      <c r="C396" s="35">
        <v>43832</v>
      </c>
      <c r="D396" s="33">
        <v>22020001090</v>
      </c>
      <c r="E396" s="34" t="s">
        <v>1319</v>
      </c>
      <c r="F396" s="36">
        <v>5943.18</v>
      </c>
      <c r="G396" s="34" t="s">
        <v>715</v>
      </c>
      <c r="H396" s="34" t="s">
        <v>1944</v>
      </c>
      <c r="I396" s="33" t="s">
        <v>209</v>
      </c>
      <c r="J396" s="34" t="s">
        <v>1625</v>
      </c>
      <c r="K396" s="34" t="s">
        <v>210</v>
      </c>
      <c r="L396" s="34" t="s">
        <v>15</v>
      </c>
      <c r="M396" s="34" t="s">
        <v>13</v>
      </c>
      <c r="N396" s="34" t="s">
        <v>14</v>
      </c>
      <c r="O396" s="37" t="s">
        <v>3127</v>
      </c>
      <c r="P396" s="37" t="s">
        <v>674</v>
      </c>
      <c r="Q396" s="44" t="str">
        <f>MID(Tabla1[[#This Row],[Aplicación]],14,1)</f>
        <v>2</v>
      </c>
      <c r="R396" s="44" t="s">
        <v>662</v>
      </c>
      <c r="S396" s="44" t="str">
        <f>MID(Tabla1[[#This Row],[Aplicación]],6,2)</f>
        <v>04</v>
      </c>
      <c r="T396" s="44" t="str">
        <f>VLOOKUP(Tabla1[[#This Row],[AREA]],Hoja1!A:B,2,FALSE)</f>
        <v>04. Planificación y recursos</v>
      </c>
      <c r="U396" s="44" t="str">
        <f>MID(Tabla1[[#This Row],[Aplicación]],9,4)</f>
        <v>9204</v>
      </c>
      <c r="V396" s="44" t="str">
        <f>VLOOKUP(Tabla1[[#This Row],[PROGRAMA]],Hoja1!A:B,2,FALSE)</f>
        <v>9204. Tecnologías de la información y comunicación</v>
      </c>
      <c r="W396" s="44" t="str">
        <f>MID(Tabla1[[#This Row],[Aplicación]],14,2)</f>
        <v>22</v>
      </c>
      <c r="X396" s="44" t="str">
        <f>MID(Tabla1[[#This Row],[Aplicación]],14,6)</f>
        <v>22002</v>
      </c>
    </row>
    <row r="397" spans="1:24" x14ac:dyDescent="0.25">
      <c r="A397" s="33">
        <v>220200001990</v>
      </c>
      <c r="B397" s="34" t="s">
        <v>9</v>
      </c>
      <c r="C397" s="35">
        <v>43879</v>
      </c>
      <c r="D397" s="33">
        <v>22020002028</v>
      </c>
      <c r="E397" s="34" t="s">
        <v>1935</v>
      </c>
      <c r="F397" s="36">
        <v>284.95999999999998</v>
      </c>
      <c r="G397" s="34" t="s">
        <v>482</v>
      </c>
      <c r="H397" s="34" t="s">
        <v>1954</v>
      </c>
      <c r="I397" s="33" t="s">
        <v>209</v>
      </c>
      <c r="J397" s="34" t="s">
        <v>211</v>
      </c>
      <c r="K397" s="34" t="s">
        <v>211</v>
      </c>
      <c r="L397" s="34" t="s">
        <v>15</v>
      </c>
      <c r="M397" s="34" t="s">
        <v>10</v>
      </c>
      <c r="N397" s="34" t="s">
        <v>11</v>
      </c>
      <c r="O397" s="37" t="s">
        <v>3146</v>
      </c>
      <c r="P397" s="37" t="s">
        <v>674</v>
      </c>
      <c r="Q397" s="44" t="str">
        <f>MID(Tabla1[[#This Row],[Aplicación]],14,1)</f>
        <v>6</v>
      </c>
      <c r="R397" s="44" t="s">
        <v>663</v>
      </c>
      <c r="S397" s="44" t="str">
        <f>MID(Tabla1[[#This Row],[Aplicación]],6,2)</f>
        <v>04</v>
      </c>
      <c r="T397" s="44" t="str">
        <f>VLOOKUP(Tabla1[[#This Row],[AREA]],Hoja1!A:B,2,FALSE)</f>
        <v>04. Planificación y recursos</v>
      </c>
      <c r="U397" s="44" t="str">
        <f>MID(Tabla1[[#This Row],[Aplicación]],9,4)</f>
        <v>9209</v>
      </c>
      <c r="V397" s="44" t="str">
        <f>VLOOKUP(Tabla1[[#This Row],[PROGRAMA]],Hoja1!A:B,2,FALSE)</f>
        <v>9209. Dirección del area de hacienda y función pública</v>
      </c>
      <c r="W397" s="44" t="str">
        <f>MID(Tabla1[[#This Row],[Aplicación]],14,2)</f>
        <v>62</v>
      </c>
      <c r="X397" s="44" t="str">
        <f>MID(Tabla1[[#This Row],[Aplicación]],14,6)</f>
        <v>625</v>
      </c>
    </row>
    <row r="398" spans="1:24" x14ac:dyDescent="0.25">
      <c r="A398" s="33">
        <v>220200001991</v>
      </c>
      <c r="B398" s="34" t="s">
        <v>9</v>
      </c>
      <c r="C398" s="35">
        <v>43879</v>
      </c>
      <c r="D398" s="33">
        <v>22020001988</v>
      </c>
      <c r="E398" s="34" t="s">
        <v>1935</v>
      </c>
      <c r="F398" s="36">
        <v>707.85</v>
      </c>
      <c r="G398" s="34" t="s">
        <v>1955</v>
      </c>
      <c r="H398" s="34" t="s">
        <v>1956</v>
      </c>
      <c r="I398" s="33" t="s">
        <v>209</v>
      </c>
      <c r="J398" s="34" t="s">
        <v>211</v>
      </c>
      <c r="K398" s="34" t="s">
        <v>211</v>
      </c>
      <c r="L398" s="34" t="s">
        <v>15</v>
      </c>
      <c r="M398" s="34" t="s">
        <v>10</v>
      </c>
      <c r="N398" s="34" t="s">
        <v>11</v>
      </c>
      <c r="O398" s="37" t="s">
        <v>3146</v>
      </c>
      <c r="P398" s="37" t="s">
        <v>674</v>
      </c>
      <c r="Q398" s="44" t="str">
        <f>MID(Tabla1[[#This Row],[Aplicación]],14,1)</f>
        <v>6</v>
      </c>
      <c r="R398" s="44" t="s">
        <v>663</v>
      </c>
      <c r="S398" s="44" t="str">
        <f>MID(Tabla1[[#This Row],[Aplicación]],6,2)</f>
        <v>04</v>
      </c>
      <c r="T398" s="44" t="str">
        <f>VLOOKUP(Tabla1[[#This Row],[AREA]],Hoja1!A:B,2,FALSE)</f>
        <v>04. Planificación y recursos</v>
      </c>
      <c r="U398" s="44" t="str">
        <f>MID(Tabla1[[#This Row],[Aplicación]],9,4)</f>
        <v>9209</v>
      </c>
      <c r="V398" s="44" t="str">
        <f>VLOOKUP(Tabla1[[#This Row],[PROGRAMA]],Hoja1!A:B,2,FALSE)</f>
        <v>9209. Dirección del area de hacienda y función pública</v>
      </c>
      <c r="W398" s="44" t="str">
        <f>MID(Tabla1[[#This Row],[Aplicación]],14,2)</f>
        <v>62</v>
      </c>
      <c r="X398" s="44" t="str">
        <f>MID(Tabla1[[#This Row],[Aplicación]],14,6)</f>
        <v>625</v>
      </c>
    </row>
    <row r="399" spans="1:24" x14ac:dyDescent="0.25">
      <c r="A399" s="33">
        <v>220200001992</v>
      </c>
      <c r="B399" s="34" t="s">
        <v>9</v>
      </c>
      <c r="C399" s="35">
        <v>43879</v>
      </c>
      <c r="D399" s="33">
        <v>22020001989</v>
      </c>
      <c r="E399" s="34" t="s">
        <v>1935</v>
      </c>
      <c r="F399" s="36">
        <v>830.06</v>
      </c>
      <c r="G399" s="34" t="s">
        <v>688</v>
      </c>
      <c r="H399" s="34" t="s">
        <v>1959</v>
      </c>
      <c r="I399" s="33" t="s">
        <v>209</v>
      </c>
      <c r="J399" s="34" t="s">
        <v>211</v>
      </c>
      <c r="K399" s="34" t="s">
        <v>211</v>
      </c>
      <c r="L399" s="34" t="s">
        <v>15</v>
      </c>
      <c r="M399" s="34" t="s">
        <v>10</v>
      </c>
      <c r="N399" s="34" t="s">
        <v>11</v>
      </c>
      <c r="O399" s="37" t="s">
        <v>3146</v>
      </c>
      <c r="P399" s="37" t="s">
        <v>674</v>
      </c>
      <c r="Q399" s="44" t="str">
        <f>MID(Tabla1[[#This Row],[Aplicación]],14,1)</f>
        <v>6</v>
      </c>
      <c r="R399" s="44" t="s">
        <v>663</v>
      </c>
      <c r="S399" s="44" t="str">
        <f>MID(Tabla1[[#This Row],[Aplicación]],6,2)</f>
        <v>04</v>
      </c>
      <c r="T399" s="44" t="str">
        <f>VLOOKUP(Tabla1[[#This Row],[AREA]],Hoja1!A:B,2,FALSE)</f>
        <v>04. Planificación y recursos</v>
      </c>
      <c r="U399" s="44" t="str">
        <f>MID(Tabla1[[#This Row],[Aplicación]],9,4)</f>
        <v>9209</v>
      </c>
      <c r="V399" s="44" t="str">
        <f>VLOOKUP(Tabla1[[#This Row],[PROGRAMA]],Hoja1!A:B,2,FALSE)</f>
        <v>9209. Dirección del area de hacienda y función pública</v>
      </c>
      <c r="W399" s="44" t="str">
        <f>MID(Tabla1[[#This Row],[Aplicación]],14,2)</f>
        <v>62</v>
      </c>
      <c r="X399" s="44" t="str">
        <f>MID(Tabla1[[#This Row],[Aplicación]],14,6)</f>
        <v>625</v>
      </c>
    </row>
    <row r="400" spans="1:24" x14ac:dyDescent="0.25">
      <c r="A400" s="33">
        <v>220189000649</v>
      </c>
      <c r="B400" s="34" t="s">
        <v>9</v>
      </c>
      <c r="C400" s="35">
        <v>43832</v>
      </c>
      <c r="D400" s="33">
        <v>22020001047</v>
      </c>
      <c r="E400" s="34" t="s">
        <v>1166</v>
      </c>
      <c r="F400" s="36">
        <v>7493.53</v>
      </c>
      <c r="G400" s="34" t="s">
        <v>343</v>
      </c>
      <c r="H400" s="34" t="s">
        <v>76</v>
      </c>
      <c r="I400" s="33" t="s">
        <v>209</v>
      </c>
      <c r="J400" s="34" t="s">
        <v>1341</v>
      </c>
      <c r="K400" s="34" t="s">
        <v>211</v>
      </c>
      <c r="L400" s="34" t="s">
        <v>12</v>
      </c>
      <c r="M400" s="34" t="s">
        <v>26</v>
      </c>
      <c r="N400" s="34" t="s">
        <v>11</v>
      </c>
      <c r="O400" s="37" t="s">
        <v>3129</v>
      </c>
      <c r="P400" s="37" t="s">
        <v>674</v>
      </c>
      <c r="Q400" s="44" t="str">
        <f>MID(Tabla1[[#This Row],[Aplicación]],14,1)</f>
        <v>6</v>
      </c>
      <c r="R400" s="44" t="s">
        <v>663</v>
      </c>
      <c r="S400" s="44" t="str">
        <f>MID(Tabla1[[#This Row],[Aplicación]],6,2)</f>
        <v>04</v>
      </c>
      <c r="T400" s="44" t="str">
        <f>VLOOKUP(Tabla1[[#This Row],[AREA]],Hoja1!A:B,2,FALSE)</f>
        <v>04. Planificación y recursos</v>
      </c>
      <c r="U400" s="44" t="str">
        <f>MID(Tabla1[[#This Row],[Aplicación]],9,4)</f>
        <v>9204</v>
      </c>
      <c r="V400" s="44" t="str">
        <f>VLOOKUP(Tabla1[[#This Row],[PROGRAMA]],Hoja1!A:B,2,FALSE)</f>
        <v>9204. Tecnologías de la información y comunicación</v>
      </c>
      <c r="W400" s="44" t="str">
        <f>MID(Tabla1[[#This Row],[Aplicación]],14,2)</f>
        <v>64</v>
      </c>
      <c r="X400" s="44" t="str">
        <f>MID(Tabla1[[#This Row],[Aplicación]],14,6)</f>
        <v>641</v>
      </c>
    </row>
    <row r="401" spans="1:24" x14ac:dyDescent="0.25">
      <c r="A401" s="33">
        <v>220199000165</v>
      </c>
      <c r="B401" s="34" t="s">
        <v>9</v>
      </c>
      <c r="C401" s="35">
        <v>43832</v>
      </c>
      <c r="D401" s="33">
        <v>22020000682</v>
      </c>
      <c r="E401" s="34" t="s">
        <v>1166</v>
      </c>
      <c r="F401" s="36">
        <v>76668.539999999994</v>
      </c>
      <c r="G401" s="34" t="s">
        <v>349</v>
      </c>
      <c r="H401" s="34" t="s">
        <v>720</v>
      </c>
      <c r="I401" s="33" t="s">
        <v>209</v>
      </c>
      <c r="J401" s="34" t="s">
        <v>1375</v>
      </c>
      <c r="K401" s="34" t="s">
        <v>220</v>
      </c>
      <c r="L401" s="34" t="s">
        <v>12</v>
      </c>
      <c r="M401" s="34" t="s">
        <v>26</v>
      </c>
      <c r="N401" s="34" t="s">
        <v>11</v>
      </c>
      <c r="O401" s="37" t="s">
        <v>3129</v>
      </c>
      <c r="P401" s="37" t="s">
        <v>674</v>
      </c>
      <c r="Q401" s="44" t="str">
        <f>MID(Tabla1[[#This Row],[Aplicación]],14,1)</f>
        <v>6</v>
      </c>
      <c r="R401" s="44" t="s">
        <v>663</v>
      </c>
      <c r="S401" s="44" t="str">
        <f>MID(Tabla1[[#This Row],[Aplicación]],6,2)</f>
        <v>04</v>
      </c>
      <c r="T401" s="44" t="str">
        <f>VLOOKUP(Tabla1[[#This Row],[AREA]],Hoja1!A:B,2,FALSE)</f>
        <v>04. Planificación y recursos</v>
      </c>
      <c r="U401" s="44" t="str">
        <f>MID(Tabla1[[#This Row],[Aplicación]],9,4)</f>
        <v>9204</v>
      </c>
      <c r="V401" s="44" t="str">
        <f>VLOOKUP(Tabla1[[#This Row],[PROGRAMA]],Hoja1!A:B,2,FALSE)</f>
        <v>9204. Tecnologías de la información y comunicación</v>
      </c>
      <c r="W401" s="44" t="str">
        <f>MID(Tabla1[[#This Row],[Aplicación]],14,2)</f>
        <v>64</v>
      </c>
      <c r="X401" s="44" t="str">
        <f>MID(Tabla1[[#This Row],[Aplicación]],14,6)</f>
        <v>641</v>
      </c>
    </row>
    <row r="402" spans="1:24" x14ac:dyDescent="0.25">
      <c r="A402" s="33">
        <v>220199000825</v>
      </c>
      <c r="B402" s="34" t="s">
        <v>9</v>
      </c>
      <c r="C402" s="35">
        <v>43832</v>
      </c>
      <c r="D402" s="33">
        <v>22020000956</v>
      </c>
      <c r="E402" s="34" t="s">
        <v>1166</v>
      </c>
      <c r="F402" s="36">
        <v>88305.1</v>
      </c>
      <c r="G402" s="34" t="s">
        <v>343</v>
      </c>
      <c r="H402" s="34" t="s">
        <v>25</v>
      </c>
      <c r="I402" s="33" t="s">
        <v>209</v>
      </c>
      <c r="J402" s="34" t="s">
        <v>1341</v>
      </c>
      <c r="K402" s="34" t="s">
        <v>211</v>
      </c>
      <c r="L402" s="34" t="s">
        <v>12</v>
      </c>
      <c r="M402" s="34" t="s">
        <v>26</v>
      </c>
      <c r="N402" s="34" t="s">
        <v>11</v>
      </c>
      <c r="O402" s="37" t="s">
        <v>3129</v>
      </c>
      <c r="P402" s="37" t="s">
        <v>674</v>
      </c>
      <c r="Q402" s="44" t="str">
        <f>MID(Tabla1[[#This Row],[Aplicación]],14,1)</f>
        <v>6</v>
      </c>
      <c r="R402" s="44" t="s">
        <v>663</v>
      </c>
      <c r="S402" s="44" t="str">
        <f>MID(Tabla1[[#This Row],[Aplicación]],6,2)</f>
        <v>04</v>
      </c>
      <c r="T402" s="44" t="str">
        <f>VLOOKUP(Tabla1[[#This Row],[AREA]],Hoja1!A:B,2,FALSE)</f>
        <v>04. Planificación y recursos</v>
      </c>
      <c r="U402" s="44" t="str">
        <f>MID(Tabla1[[#This Row],[Aplicación]],9,4)</f>
        <v>9204</v>
      </c>
      <c r="V402" s="44" t="str">
        <f>VLOOKUP(Tabla1[[#This Row],[PROGRAMA]],Hoja1!A:B,2,FALSE)</f>
        <v>9204. Tecnologías de la información y comunicación</v>
      </c>
      <c r="W402" s="44" t="str">
        <f>MID(Tabla1[[#This Row],[Aplicación]],14,2)</f>
        <v>64</v>
      </c>
      <c r="X402" s="44" t="str">
        <f>MID(Tabla1[[#This Row],[Aplicación]],14,6)</f>
        <v>641</v>
      </c>
    </row>
    <row r="403" spans="1:24" x14ac:dyDescent="0.25">
      <c r="A403" s="33">
        <v>220199000877</v>
      </c>
      <c r="B403" s="34" t="s">
        <v>9</v>
      </c>
      <c r="C403" s="35">
        <v>43832</v>
      </c>
      <c r="D403" s="33">
        <v>22020000918</v>
      </c>
      <c r="E403" s="34" t="s">
        <v>1166</v>
      </c>
      <c r="F403" s="36">
        <v>6413</v>
      </c>
      <c r="G403" s="34" t="s">
        <v>349</v>
      </c>
      <c r="H403" s="34" t="s">
        <v>904</v>
      </c>
      <c r="I403" s="33" t="s">
        <v>209</v>
      </c>
      <c r="J403" s="34" t="s">
        <v>1375</v>
      </c>
      <c r="K403" s="34" t="s">
        <v>220</v>
      </c>
      <c r="L403" s="34" t="s">
        <v>12</v>
      </c>
      <c r="M403" s="34" t="s">
        <v>26</v>
      </c>
      <c r="N403" s="34" t="s">
        <v>11</v>
      </c>
      <c r="O403" s="37" t="s">
        <v>3129</v>
      </c>
      <c r="P403" s="37" t="s">
        <v>674</v>
      </c>
      <c r="Q403" s="44" t="str">
        <f>MID(Tabla1[[#This Row],[Aplicación]],14,1)</f>
        <v>6</v>
      </c>
      <c r="R403" s="44" t="s">
        <v>663</v>
      </c>
      <c r="S403" s="44" t="str">
        <f>MID(Tabla1[[#This Row],[Aplicación]],6,2)</f>
        <v>04</v>
      </c>
      <c r="T403" s="44" t="str">
        <f>VLOOKUP(Tabla1[[#This Row],[AREA]],Hoja1!A:B,2,FALSE)</f>
        <v>04. Planificación y recursos</v>
      </c>
      <c r="U403" s="44" t="str">
        <f>MID(Tabla1[[#This Row],[Aplicación]],9,4)</f>
        <v>9204</v>
      </c>
      <c r="V403" s="44" t="str">
        <f>VLOOKUP(Tabla1[[#This Row],[PROGRAMA]],Hoja1!A:B,2,FALSE)</f>
        <v>9204. Tecnologías de la información y comunicación</v>
      </c>
      <c r="W403" s="44" t="str">
        <f>MID(Tabla1[[#This Row],[Aplicación]],14,2)</f>
        <v>64</v>
      </c>
      <c r="X403" s="44" t="str">
        <f>MID(Tabla1[[#This Row],[Aplicación]],14,6)</f>
        <v>641</v>
      </c>
    </row>
    <row r="404" spans="1:24" x14ac:dyDescent="0.25">
      <c r="A404" s="33">
        <v>220200002199</v>
      </c>
      <c r="B404" s="34" t="s">
        <v>9</v>
      </c>
      <c r="C404" s="35">
        <v>43882</v>
      </c>
      <c r="D404" s="33">
        <v>22020001882</v>
      </c>
      <c r="E404" s="34" t="s">
        <v>1302</v>
      </c>
      <c r="F404" s="36">
        <v>5032.3900000000003</v>
      </c>
      <c r="G404" s="34" t="s">
        <v>123</v>
      </c>
      <c r="H404" s="34" t="s">
        <v>2056</v>
      </c>
      <c r="I404" s="33" t="s">
        <v>209</v>
      </c>
      <c r="J404" s="34" t="s">
        <v>211</v>
      </c>
      <c r="K404" s="34" t="s">
        <v>211</v>
      </c>
      <c r="L404" s="34" t="s">
        <v>12</v>
      </c>
      <c r="M404" s="34" t="s">
        <v>10</v>
      </c>
      <c r="N404" s="34" t="s">
        <v>11</v>
      </c>
      <c r="O404" s="37" t="s">
        <v>3146</v>
      </c>
      <c r="P404" s="37" t="s">
        <v>674</v>
      </c>
      <c r="Q404" s="44" t="str">
        <f>MID(Tabla1[[#This Row],[Aplicación]],14,1)</f>
        <v>2</v>
      </c>
      <c r="R404" s="44" t="s">
        <v>662</v>
      </c>
      <c r="S404" s="44" t="str">
        <f>MID(Tabla1[[#This Row],[Aplicación]],6,2)</f>
        <v>04</v>
      </c>
      <c r="T404" s="44" t="str">
        <f>VLOOKUP(Tabla1[[#This Row],[AREA]],Hoja1!A:B,2,FALSE)</f>
        <v>04. Planificación y recursos</v>
      </c>
      <c r="U404" s="44" t="str">
        <f>MID(Tabla1[[#This Row],[Aplicación]],9,4)</f>
        <v>9321</v>
      </c>
      <c r="V404" s="44" t="str">
        <f>VLOOKUP(Tabla1[[#This Row],[PROGRAMA]],Hoja1!A:B,2,FALSE)</f>
        <v>9321. Gestión de ingresos e inspección</v>
      </c>
      <c r="W404" s="44" t="str">
        <f>MID(Tabla1[[#This Row],[Aplicación]],14,2)</f>
        <v>22</v>
      </c>
      <c r="X404" s="44" t="str">
        <f>MID(Tabla1[[#This Row],[Aplicación]],14,6)</f>
        <v>22799</v>
      </c>
    </row>
    <row r="405" spans="1:24" x14ac:dyDescent="0.25">
      <c r="A405" s="33">
        <v>220199000002</v>
      </c>
      <c r="B405" s="34" t="s">
        <v>9</v>
      </c>
      <c r="C405" s="35">
        <v>43832</v>
      </c>
      <c r="D405" s="33">
        <v>22020001366</v>
      </c>
      <c r="E405" s="34" t="s">
        <v>2088</v>
      </c>
      <c r="F405" s="36">
        <v>1200</v>
      </c>
      <c r="G405" s="34" t="s">
        <v>144</v>
      </c>
      <c r="H405" s="34" t="s">
        <v>2089</v>
      </c>
      <c r="I405" s="33" t="s">
        <v>209</v>
      </c>
      <c r="J405" s="34" t="s">
        <v>802</v>
      </c>
      <c r="K405" s="34" t="s">
        <v>210</v>
      </c>
      <c r="L405" s="34" t="s">
        <v>15</v>
      </c>
      <c r="M405" s="34" t="s">
        <v>13</v>
      </c>
      <c r="N405" s="34" t="s">
        <v>14</v>
      </c>
      <c r="O405" s="37" t="s">
        <v>3127</v>
      </c>
      <c r="P405" s="37" t="s">
        <v>674</v>
      </c>
      <c r="Q405" s="44" t="str">
        <f>MID(Tabla1[[#This Row],[Aplicación]],14,1)</f>
        <v>2</v>
      </c>
      <c r="R405" s="44" t="s">
        <v>662</v>
      </c>
      <c r="S405" s="44" t="str">
        <f>MID(Tabla1[[#This Row],[Aplicación]],6,2)</f>
        <v>04</v>
      </c>
      <c r="T405" s="44" t="str">
        <f>VLOOKUP(Tabla1[[#This Row],[AREA]],Hoja1!A:B,2,FALSE)</f>
        <v>04. Planificación y recursos</v>
      </c>
      <c r="U405" s="44" t="str">
        <f>MID(Tabla1[[#This Row],[Aplicación]],9,4)</f>
        <v>9331</v>
      </c>
      <c r="V405" s="44" t="str">
        <f>VLOOKUP(Tabla1[[#This Row],[PROGRAMA]],Hoja1!A:B,2,FALSE)</f>
        <v>9331. Gestión del patrimonio</v>
      </c>
      <c r="W405" s="44" t="str">
        <f>MID(Tabla1[[#This Row],[Aplicación]],14,2)</f>
        <v>21</v>
      </c>
      <c r="X405" s="44" t="str">
        <f>MID(Tabla1[[#This Row],[Aplicación]],14,6)</f>
        <v>213</v>
      </c>
    </row>
    <row r="406" spans="1:24" x14ac:dyDescent="0.25">
      <c r="A406" s="33">
        <v>220200002187</v>
      </c>
      <c r="B406" s="34" t="s">
        <v>9</v>
      </c>
      <c r="C406" s="35">
        <v>43881</v>
      </c>
      <c r="D406" s="33">
        <v>22020000881</v>
      </c>
      <c r="E406" s="34" t="s">
        <v>1262</v>
      </c>
      <c r="F406" s="36">
        <v>6564.75</v>
      </c>
      <c r="G406" s="34" t="s">
        <v>2129</v>
      </c>
      <c r="H406" s="34" t="s">
        <v>2130</v>
      </c>
      <c r="I406" s="33" t="s">
        <v>209</v>
      </c>
      <c r="J406" s="34" t="s">
        <v>2131</v>
      </c>
      <c r="K406" s="34" t="s">
        <v>220</v>
      </c>
      <c r="L406" s="34" t="s">
        <v>15</v>
      </c>
      <c r="M406" s="34" t="s">
        <v>13</v>
      </c>
      <c r="N406" s="34" t="s">
        <v>16</v>
      </c>
      <c r="O406" s="37" t="s">
        <v>3127</v>
      </c>
      <c r="P406" s="37" t="s">
        <v>674</v>
      </c>
      <c r="Q406" s="44" t="str">
        <f>MID(Tabla1[[#This Row],[Aplicación]],14,1)</f>
        <v>6</v>
      </c>
      <c r="R406" s="44" t="s">
        <v>663</v>
      </c>
      <c r="S406" s="44" t="str">
        <f>MID(Tabla1[[#This Row],[Aplicación]],6,2)</f>
        <v>04</v>
      </c>
      <c r="T406" s="44" t="str">
        <f>VLOOKUP(Tabla1[[#This Row],[AREA]],Hoja1!A:B,2,FALSE)</f>
        <v>04. Planificación y recursos</v>
      </c>
      <c r="U406" s="44" t="str">
        <f>MID(Tabla1[[#This Row],[Aplicación]],9,4)</f>
        <v>9204</v>
      </c>
      <c r="V406" s="44" t="str">
        <f>VLOOKUP(Tabla1[[#This Row],[PROGRAMA]],Hoja1!A:B,2,FALSE)</f>
        <v>9204. Tecnologías de la información y comunicación</v>
      </c>
      <c r="W406" s="44" t="str">
        <f>MID(Tabla1[[#This Row],[Aplicación]],14,2)</f>
        <v>62</v>
      </c>
      <c r="X406" s="44" t="str">
        <f>MID(Tabla1[[#This Row],[Aplicación]],14,6)</f>
        <v>626</v>
      </c>
    </row>
    <row r="407" spans="1:24" x14ac:dyDescent="0.25">
      <c r="A407" s="33">
        <v>220200002190</v>
      </c>
      <c r="B407" s="34" t="s">
        <v>9</v>
      </c>
      <c r="C407" s="35">
        <v>43881</v>
      </c>
      <c r="D407" s="33">
        <v>22020000877</v>
      </c>
      <c r="E407" s="34" t="s">
        <v>1262</v>
      </c>
      <c r="F407" s="36">
        <v>6496.49</v>
      </c>
      <c r="G407" s="34" t="s">
        <v>2168</v>
      </c>
      <c r="H407" s="34" t="s">
        <v>2169</v>
      </c>
      <c r="I407" s="33" t="s">
        <v>209</v>
      </c>
      <c r="J407" s="34" t="s">
        <v>337</v>
      </c>
      <c r="K407" s="34" t="s">
        <v>337</v>
      </c>
      <c r="L407" s="34" t="s">
        <v>15</v>
      </c>
      <c r="M407" s="34" t="s">
        <v>13</v>
      </c>
      <c r="N407" s="34" t="s">
        <v>16</v>
      </c>
      <c r="O407" s="37" t="s">
        <v>3127</v>
      </c>
      <c r="P407" s="37" t="s">
        <v>674</v>
      </c>
      <c r="Q407" s="44" t="str">
        <f>MID(Tabla1[[#This Row],[Aplicación]],14,1)</f>
        <v>6</v>
      </c>
      <c r="R407" s="44" t="s">
        <v>663</v>
      </c>
      <c r="S407" s="44" t="str">
        <f>MID(Tabla1[[#This Row],[Aplicación]],6,2)</f>
        <v>04</v>
      </c>
      <c r="T407" s="44" t="str">
        <f>VLOOKUP(Tabla1[[#This Row],[AREA]],Hoja1!A:B,2,FALSE)</f>
        <v>04. Planificación y recursos</v>
      </c>
      <c r="U407" s="44" t="str">
        <f>MID(Tabla1[[#This Row],[Aplicación]],9,4)</f>
        <v>9204</v>
      </c>
      <c r="V407" s="44" t="str">
        <f>VLOOKUP(Tabla1[[#This Row],[PROGRAMA]],Hoja1!A:B,2,FALSE)</f>
        <v>9204. Tecnologías de la información y comunicación</v>
      </c>
      <c r="W407" s="44" t="str">
        <f>MID(Tabla1[[#This Row],[Aplicación]],14,2)</f>
        <v>62</v>
      </c>
      <c r="X407" s="44" t="str">
        <f>MID(Tabla1[[#This Row],[Aplicación]],14,6)</f>
        <v>626</v>
      </c>
    </row>
    <row r="408" spans="1:24" x14ac:dyDescent="0.25">
      <c r="A408" s="33">
        <v>220200002592</v>
      </c>
      <c r="B408" s="34" t="s">
        <v>9</v>
      </c>
      <c r="C408" s="35">
        <v>43888</v>
      </c>
      <c r="D408" s="33">
        <v>22020002185</v>
      </c>
      <c r="E408" s="34" t="s">
        <v>1024</v>
      </c>
      <c r="F408" s="36">
        <v>3000</v>
      </c>
      <c r="G408" s="34" t="s">
        <v>696</v>
      </c>
      <c r="H408" s="34" t="s">
        <v>2186</v>
      </c>
      <c r="I408" s="33" t="s">
        <v>209</v>
      </c>
      <c r="J408" s="34" t="s">
        <v>211</v>
      </c>
      <c r="K408" s="34" t="s">
        <v>211</v>
      </c>
      <c r="L408" s="34" t="s">
        <v>15</v>
      </c>
      <c r="M408" s="34" t="s">
        <v>10</v>
      </c>
      <c r="N408" s="34" t="s">
        <v>11</v>
      </c>
      <c r="O408" s="37" t="s">
        <v>3146</v>
      </c>
      <c r="P408" s="37" t="s">
        <v>674</v>
      </c>
      <c r="Q408" s="44" t="str">
        <f>MID(Tabla1[[#This Row],[Aplicación]],14,1)</f>
        <v>2</v>
      </c>
      <c r="R408" s="44" t="s">
        <v>662</v>
      </c>
      <c r="S408" s="44" t="str">
        <f>MID(Tabla1[[#This Row],[Aplicación]],6,2)</f>
        <v>04</v>
      </c>
      <c r="T408" s="44" t="str">
        <f>VLOOKUP(Tabla1[[#This Row],[AREA]],Hoja1!A:B,2,FALSE)</f>
        <v>04. Planificación y recursos</v>
      </c>
      <c r="U408" s="44" t="str">
        <f>MID(Tabla1[[#This Row],[Aplicación]],9,4)</f>
        <v>9231</v>
      </c>
      <c r="V408" s="44" t="str">
        <f>VLOOKUP(Tabla1[[#This Row],[PROGRAMA]],Hoja1!A:B,2,FALSE)</f>
        <v>9231. Información, registro y gestión del padrón</v>
      </c>
      <c r="W408" s="44" t="str">
        <f>MID(Tabla1[[#This Row],[Aplicación]],14,2)</f>
        <v>22</v>
      </c>
      <c r="X408" s="44" t="str">
        <f>MID(Tabla1[[#This Row],[Aplicación]],14,6)</f>
        <v>22799</v>
      </c>
    </row>
    <row r="409" spans="1:24" x14ac:dyDescent="0.25">
      <c r="A409" s="33">
        <v>220200002594</v>
      </c>
      <c r="B409" s="34" t="s">
        <v>9</v>
      </c>
      <c r="C409" s="35">
        <v>43888</v>
      </c>
      <c r="D409" s="33">
        <v>22020002186</v>
      </c>
      <c r="E409" s="34" t="s">
        <v>1024</v>
      </c>
      <c r="F409" s="36">
        <v>5000</v>
      </c>
      <c r="G409" s="34" t="s">
        <v>194</v>
      </c>
      <c r="H409" s="34" t="s">
        <v>2188</v>
      </c>
      <c r="I409" s="33" t="s">
        <v>209</v>
      </c>
      <c r="J409" s="34" t="s">
        <v>211</v>
      </c>
      <c r="K409" s="34" t="s">
        <v>211</v>
      </c>
      <c r="L409" s="34" t="s">
        <v>12</v>
      </c>
      <c r="M409" s="34" t="s">
        <v>10</v>
      </c>
      <c r="N409" s="34" t="s">
        <v>11</v>
      </c>
      <c r="O409" s="37" t="s">
        <v>3146</v>
      </c>
      <c r="P409" s="37" t="s">
        <v>674</v>
      </c>
      <c r="Q409" s="44" t="str">
        <f>MID(Tabla1[[#This Row],[Aplicación]],14,1)</f>
        <v>2</v>
      </c>
      <c r="R409" s="44" t="s">
        <v>662</v>
      </c>
      <c r="S409" s="44" t="str">
        <f>MID(Tabla1[[#This Row],[Aplicación]],6,2)</f>
        <v>04</v>
      </c>
      <c r="T409" s="44" t="str">
        <f>VLOOKUP(Tabla1[[#This Row],[AREA]],Hoja1!A:B,2,FALSE)</f>
        <v>04. Planificación y recursos</v>
      </c>
      <c r="U409" s="44" t="str">
        <f>MID(Tabla1[[#This Row],[Aplicación]],9,4)</f>
        <v>9231</v>
      </c>
      <c r="V409" s="44" t="str">
        <f>VLOOKUP(Tabla1[[#This Row],[PROGRAMA]],Hoja1!A:B,2,FALSE)</f>
        <v>9231. Información, registro y gestión del padrón</v>
      </c>
      <c r="W409" s="44" t="str">
        <f>MID(Tabla1[[#This Row],[Aplicación]],14,2)</f>
        <v>22</v>
      </c>
      <c r="X409" s="44" t="str">
        <f>MID(Tabla1[[#This Row],[Aplicación]],14,6)</f>
        <v>22799</v>
      </c>
    </row>
    <row r="410" spans="1:24" x14ac:dyDescent="0.25">
      <c r="A410" s="33">
        <v>220200002652</v>
      </c>
      <c r="B410" s="34" t="s">
        <v>9</v>
      </c>
      <c r="C410" s="35">
        <v>43888</v>
      </c>
      <c r="D410" s="33">
        <v>22020002275</v>
      </c>
      <c r="E410" s="34" t="s">
        <v>1024</v>
      </c>
      <c r="F410" s="36">
        <v>6000</v>
      </c>
      <c r="G410" s="34" t="s">
        <v>147</v>
      </c>
      <c r="H410" s="34" t="s">
        <v>2200</v>
      </c>
      <c r="I410" s="33" t="s">
        <v>209</v>
      </c>
      <c r="J410" s="34" t="s">
        <v>211</v>
      </c>
      <c r="K410" s="34" t="s">
        <v>211</v>
      </c>
      <c r="L410" s="34" t="s">
        <v>12</v>
      </c>
      <c r="M410" s="34" t="s">
        <v>10</v>
      </c>
      <c r="N410" s="34" t="s">
        <v>11</v>
      </c>
      <c r="O410" s="37" t="s">
        <v>3146</v>
      </c>
      <c r="P410" s="37" t="s">
        <v>674</v>
      </c>
      <c r="Q410" s="44" t="str">
        <f>MID(Tabla1[[#This Row],[Aplicación]],14,1)</f>
        <v>2</v>
      </c>
      <c r="R410" s="44" t="s">
        <v>662</v>
      </c>
      <c r="S410" s="44" t="str">
        <f>MID(Tabla1[[#This Row],[Aplicación]],6,2)</f>
        <v>04</v>
      </c>
      <c r="T410" s="44" t="str">
        <f>VLOOKUP(Tabla1[[#This Row],[AREA]],Hoja1!A:B,2,FALSE)</f>
        <v>04. Planificación y recursos</v>
      </c>
      <c r="U410" s="44" t="str">
        <f>MID(Tabla1[[#This Row],[Aplicación]],9,4)</f>
        <v>9231</v>
      </c>
      <c r="V410" s="44" t="str">
        <f>VLOOKUP(Tabla1[[#This Row],[PROGRAMA]],Hoja1!A:B,2,FALSE)</f>
        <v>9231. Información, registro y gestión del padrón</v>
      </c>
      <c r="W410" s="44" t="str">
        <f>MID(Tabla1[[#This Row],[Aplicación]],14,2)</f>
        <v>22</v>
      </c>
      <c r="X410" s="44" t="str">
        <f>MID(Tabla1[[#This Row],[Aplicación]],14,6)</f>
        <v>22799</v>
      </c>
    </row>
    <row r="411" spans="1:24" x14ac:dyDescent="0.25">
      <c r="A411" s="33">
        <v>220200003101</v>
      </c>
      <c r="B411" s="34" t="s">
        <v>9</v>
      </c>
      <c r="C411" s="35">
        <v>43893</v>
      </c>
      <c r="D411" s="33">
        <v>22020002322</v>
      </c>
      <c r="E411" s="34" t="s">
        <v>1121</v>
      </c>
      <c r="F411" s="36">
        <v>1076.9000000000001</v>
      </c>
      <c r="G411" s="34" t="s">
        <v>473</v>
      </c>
      <c r="H411" s="34" t="s">
        <v>2314</v>
      </c>
      <c r="I411" s="33" t="s">
        <v>209</v>
      </c>
      <c r="J411" s="34" t="s">
        <v>211</v>
      </c>
      <c r="K411" s="34" t="s">
        <v>211</v>
      </c>
      <c r="L411" s="34" t="s">
        <v>17</v>
      </c>
      <c r="M411" s="34" t="s">
        <v>10</v>
      </c>
      <c r="N411" s="34" t="s">
        <v>11</v>
      </c>
      <c r="O411" s="37" t="s">
        <v>3146</v>
      </c>
      <c r="P411" s="37" t="s">
        <v>674</v>
      </c>
      <c r="Q411" s="44" t="str">
        <f>MID(Tabla1[[#This Row],[Aplicación]],14,1)</f>
        <v>2</v>
      </c>
      <c r="R411" s="44" t="s">
        <v>662</v>
      </c>
      <c r="S411" s="44" t="str">
        <f>MID(Tabla1[[#This Row],[Aplicación]],6,2)</f>
        <v>04</v>
      </c>
      <c r="T411" s="44" t="str">
        <f>VLOOKUP(Tabla1[[#This Row],[AREA]],Hoja1!A:B,2,FALSE)</f>
        <v>04. Planificación y recursos</v>
      </c>
      <c r="U411" s="44" t="str">
        <f>MID(Tabla1[[#This Row],[Aplicación]],9,4)</f>
        <v>9202</v>
      </c>
      <c r="V411" s="44" t="str">
        <f>VLOOKUP(Tabla1[[#This Row],[PROGRAMA]],Hoja1!A:B,2,FALSE)</f>
        <v>9202. Gestión de recursos humanos</v>
      </c>
      <c r="W411" s="44" t="str">
        <f>MID(Tabla1[[#This Row],[Aplicación]],14,2)</f>
        <v>22</v>
      </c>
      <c r="X411" s="44" t="str">
        <f>MID(Tabla1[[#This Row],[Aplicación]],14,6)</f>
        <v>22699</v>
      </c>
    </row>
    <row r="412" spans="1:24" x14ac:dyDescent="0.25">
      <c r="A412" s="33">
        <v>220200003823</v>
      </c>
      <c r="B412" s="34" t="s">
        <v>9</v>
      </c>
      <c r="C412" s="35">
        <v>43894</v>
      </c>
      <c r="D412" s="33">
        <v>22020002302</v>
      </c>
      <c r="E412" s="34" t="s">
        <v>1935</v>
      </c>
      <c r="F412" s="36">
        <v>4789.42</v>
      </c>
      <c r="G412" s="34" t="s">
        <v>482</v>
      </c>
      <c r="H412" s="34" t="s">
        <v>2336</v>
      </c>
      <c r="I412" s="33" t="s">
        <v>209</v>
      </c>
      <c r="J412" s="34" t="s">
        <v>211</v>
      </c>
      <c r="K412" s="34" t="s">
        <v>211</v>
      </c>
      <c r="L412" s="34" t="s">
        <v>15</v>
      </c>
      <c r="M412" s="34" t="s">
        <v>10</v>
      </c>
      <c r="N412" s="34" t="s">
        <v>11</v>
      </c>
      <c r="O412" s="37" t="s">
        <v>3146</v>
      </c>
      <c r="P412" s="37" t="s">
        <v>674</v>
      </c>
      <c r="Q412" s="44" t="str">
        <f>MID(Tabla1[[#This Row],[Aplicación]],14,1)</f>
        <v>6</v>
      </c>
      <c r="R412" s="44" t="s">
        <v>663</v>
      </c>
      <c r="S412" s="44" t="str">
        <f>MID(Tabla1[[#This Row],[Aplicación]],6,2)</f>
        <v>04</v>
      </c>
      <c r="T412" s="44" t="str">
        <f>VLOOKUP(Tabla1[[#This Row],[AREA]],Hoja1!A:B,2,FALSE)</f>
        <v>04. Planificación y recursos</v>
      </c>
      <c r="U412" s="44" t="str">
        <f>MID(Tabla1[[#This Row],[Aplicación]],9,4)</f>
        <v>9209</v>
      </c>
      <c r="V412" s="44" t="str">
        <f>VLOOKUP(Tabla1[[#This Row],[PROGRAMA]],Hoja1!A:B,2,FALSE)</f>
        <v>9209. Dirección del area de hacienda y función pública</v>
      </c>
      <c r="W412" s="44" t="str">
        <f>MID(Tabla1[[#This Row],[Aplicación]],14,2)</f>
        <v>62</v>
      </c>
      <c r="X412" s="44" t="str">
        <f>MID(Tabla1[[#This Row],[Aplicación]],14,6)</f>
        <v>625</v>
      </c>
    </row>
    <row r="413" spans="1:24" x14ac:dyDescent="0.25">
      <c r="A413" s="33">
        <v>220200004244</v>
      </c>
      <c r="B413" s="34" t="s">
        <v>9</v>
      </c>
      <c r="C413" s="35">
        <v>43896</v>
      </c>
      <c r="D413" s="33">
        <v>22020002135</v>
      </c>
      <c r="E413" s="34" t="s">
        <v>1178</v>
      </c>
      <c r="F413" s="36">
        <v>1074.48</v>
      </c>
      <c r="G413" s="34" t="s">
        <v>114</v>
      </c>
      <c r="H413" s="34" t="s">
        <v>2369</v>
      </c>
      <c r="I413" s="33" t="s">
        <v>209</v>
      </c>
      <c r="J413" s="34" t="s">
        <v>211</v>
      </c>
      <c r="K413" s="34" t="s">
        <v>211</v>
      </c>
      <c r="L413" s="34" t="s">
        <v>12</v>
      </c>
      <c r="M413" s="34" t="s">
        <v>10</v>
      </c>
      <c r="N413" s="34" t="s">
        <v>11</v>
      </c>
      <c r="O413" s="37" t="s">
        <v>3146</v>
      </c>
      <c r="P413" s="37" t="s">
        <v>674</v>
      </c>
      <c r="Q413" s="44" t="str">
        <f>MID(Tabla1[[#This Row],[Aplicación]],14,1)</f>
        <v>2</v>
      </c>
      <c r="R413" s="44" t="s">
        <v>662</v>
      </c>
      <c r="S413" s="44" t="str">
        <f>MID(Tabla1[[#This Row],[Aplicación]],6,2)</f>
        <v>04</v>
      </c>
      <c r="T413" s="44" t="str">
        <f>VLOOKUP(Tabla1[[#This Row],[AREA]],Hoja1!A:B,2,FALSE)</f>
        <v>04. Planificación y recursos</v>
      </c>
      <c r="U413" s="44" t="str">
        <f>MID(Tabla1[[#This Row],[Aplicación]],9,4)</f>
        <v>9204</v>
      </c>
      <c r="V413" s="44" t="str">
        <f>VLOOKUP(Tabla1[[#This Row],[PROGRAMA]],Hoja1!A:B,2,FALSE)</f>
        <v>9204. Tecnologías de la información y comunicación</v>
      </c>
      <c r="W413" s="44" t="str">
        <f>MID(Tabla1[[#This Row],[Aplicación]],14,2)</f>
        <v>21</v>
      </c>
      <c r="X413" s="44" t="str">
        <f>MID(Tabla1[[#This Row],[Aplicación]],14,6)</f>
        <v>213</v>
      </c>
    </row>
    <row r="414" spans="1:24" x14ac:dyDescent="0.25">
      <c r="A414" s="33">
        <v>220199000025</v>
      </c>
      <c r="B414" s="34" t="s">
        <v>9</v>
      </c>
      <c r="C414" s="35">
        <v>43832</v>
      </c>
      <c r="D414" s="33">
        <v>22020000550</v>
      </c>
      <c r="E414" s="34" t="s">
        <v>2370</v>
      </c>
      <c r="F414" s="36">
        <v>265</v>
      </c>
      <c r="G414" s="34" t="s">
        <v>144</v>
      </c>
      <c r="H414" s="34" t="s">
        <v>2371</v>
      </c>
      <c r="I414" s="33" t="s">
        <v>209</v>
      </c>
      <c r="J414" s="34" t="s">
        <v>802</v>
      </c>
      <c r="K414" s="34" t="s">
        <v>210</v>
      </c>
      <c r="L414" s="34" t="s">
        <v>12</v>
      </c>
      <c r="M414" s="34" t="s">
        <v>13</v>
      </c>
      <c r="N414" s="34" t="s">
        <v>14</v>
      </c>
      <c r="O414" s="37" t="s">
        <v>3127</v>
      </c>
      <c r="P414" s="37" t="s">
        <v>674</v>
      </c>
      <c r="Q414" s="44" t="str">
        <f>MID(Tabla1[[#This Row],[Aplicación]],14,1)</f>
        <v>2</v>
      </c>
      <c r="R414" s="44" t="s">
        <v>662</v>
      </c>
      <c r="S414" s="44" t="str">
        <f>MID(Tabla1[[#This Row],[Aplicación]],6,2)</f>
        <v>04</v>
      </c>
      <c r="T414" s="44" t="str">
        <f>VLOOKUP(Tabla1[[#This Row],[AREA]],Hoja1!A:B,2,FALSE)</f>
        <v>04. Planificación y recursos</v>
      </c>
      <c r="U414" s="44" t="str">
        <f>MID(Tabla1[[#This Row],[Aplicación]],9,4)</f>
        <v>9202</v>
      </c>
      <c r="V414" s="44" t="str">
        <f>VLOOKUP(Tabla1[[#This Row],[PROGRAMA]],Hoja1!A:B,2,FALSE)</f>
        <v>9202. Gestión de recursos humanos</v>
      </c>
      <c r="W414" s="44" t="str">
        <f>MID(Tabla1[[#This Row],[Aplicación]],14,2)</f>
        <v>20</v>
      </c>
      <c r="X414" s="44" t="str">
        <f>MID(Tabla1[[#This Row],[Aplicación]],14,6)</f>
        <v>203</v>
      </c>
    </row>
    <row r="415" spans="1:24" x14ac:dyDescent="0.25">
      <c r="A415" s="33">
        <v>220200004253</v>
      </c>
      <c r="B415" s="34" t="s">
        <v>9</v>
      </c>
      <c r="C415" s="35">
        <v>43896</v>
      </c>
      <c r="D415" s="33">
        <v>22020001835</v>
      </c>
      <c r="E415" s="34" t="s">
        <v>1302</v>
      </c>
      <c r="F415" s="36">
        <v>1433</v>
      </c>
      <c r="G415" s="34" t="s">
        <v>219</v>
      </c>
      <c r="H415" s="34" t="s">
        <v>2391</v>
      </c>
      <c r="I415" s="33" t="s">
        <v>209</v>
      </c>
      <c r="J415" s="34" t="s">
        <v>211</v>
      </c>
      <c r="K415" s="34" t="s">
        <v>211</v>
      </c>
      <c r="L415" s="34" t="s">
        <v>15</v>
      </c>
      <c r="M415" s="34" t="s">
        <v>10</v>
      </c>
      <c r="N415" s="34" t="s">
        <v>11</v>
      </c>
      <c r="O415" s="37" t="s">
        <v>3146</v>
      </c>
      <c r="P415" s="37" t="s">
        <v>674</v>
      </c>
      <c r="Q415" s="44" t="str">
        <f>MID(Tabla1[[#This Row],[Aplicación]],14,1)</f>
        <v>2</v>
      </c>
      <c r="R415" s="44" t="s">
        <v>662</v>
      </c>
      <c r="S415" s="44" t="str">
        <f>MID(Tabla1[[#This Row],[Aplicación]],6,2)</f>
        <v>04</v>
      </c>
      <c r="T415" s="44" t="str">
        <f>VLOOKUP(Tabla1[[#This Row],[AREA]],Hoja1!A:B,2,FALSE)</f>
        <v>04. Planificación y recursos</v>
      </c>
      <c r="U415" s="44" t="str">
        <f>MID(Tabla1[[#This Row],[Aplicación]],9,4)</f>
        <v>9321</v>
      </c>
      <c r="V415" s="44" t="str">
        <f>VLOOKUP(Tabla1[[#This Row],[PROGRAMA]],Hoja1!A:B,2,FALSE)</f>
        <v>9321. Gestión de ingresos e inspección</v>
      </c>
      <c r="W415" s="44" t="str">
        <f>MID(Tabla1[[#This Row],[Aplicación]],14,2)</f>
        <v>22</v>
      </c>
      <c r="X415" s="44" t="str">
        <f>MID(Tabla1[[#This Row],[Aplicación]],14,6)</f>
        <v>22799</v>
      </c>
    </row>
    <row r="416" spans="1:24" x14ac:dyDescent="0.25">
      <c r="A416" s="33">
        <v>220199000003</v>
      </c>
      <c r="B416" s="34" t="s">
        <v>9</v>
      </c>
      <c r="C416" s="35">
        <v>43832</v>
      </c>
      <c r="D416" s="33">
        <v>22020000529</v>
      </c>
      <c r="E416" s="34" t="s">
        <v>1704</v>
      </c>
      <c r="F416" s="36">
        <v>250</v>
      </c>
      <c r="G416" s="34" t="s">
        <v>144</v>
      </c>
      <c r="H416" s="34" t="s">
        <v>2399</v>
      </c>
      <c r="I416" s="33" t="s">
        <v>209</v>
      </c>
      <c r="J416" s="34" t="s">
        <v>802</v>
      </c>
      <c r="K416" s="34" t="s">
        <v>210</v>
      </c>
      <c r="L416" s="34" t="s">
        <v>15</v>
      </c>
      <c r="M416" s="34" t="s">
        <v>13</v>
      </c>
      <c r="N416" s="34" t="s">
        <v>14</v>
      </c>
      <c r="O416" s="37" t="s">
        <v>3127</v>
      </c>
      <c r="P416" s="37" t="s">
        <v>674</v>
      </c>
      <c r="Q416" s="44" t="str">
        <f>MID(Tabla1[[#This Row],[Aplicación]],14,1)</f>
        <v>2</v>
      </c>
      <c r="R416" s="44" t="s">
        <v>662</v>
      </c>
      <c r="S416" s="44" t="str">
        <f>MID(Tabla1[[#This Row],[Aplicación]],6,2)</f>
        <v>04</v>
      </c>
      <c r="T416" s="44" t="str">
        <f>VLOOKUP(Tabla1[[#This Row],[AREA]],Hoja1!A:B,2,FALSE)</f>
        <v>04. Planificación y recursos</v>
      </c>
      <c r="U416" s="44" t="str">
        <f>MID(Tabla1[[#This Row],[Aplicación]],9,4)</f>
        <v>9231</v>
      </c>
      <c r="V416" s="44" t="str">
        <f>VLOOKUP(Tabla1[[#This Row],[PROGRAMA]],Hoja1!A:B,2,FALSE)</f>
        <v>9231. Información, registro y gestión del padrón</v>
      </c>
      <c r="W416" s="44" t="str">
        <f>MID(Tabla1[[#This Row],[Aplicación]],14,2)</f>
        <v>21</v>
      </c>
      <c r="X416" s="44" t="str">
        <f>MID(Tabla1[[#This Row],[Aplicación]],14,6)</f>
        <v>213</v>
      </c>
    </row>
    <row r="417" spans="1:24" x14ac:dyDescent="0.25">
      <c r="A417" s="33">
        <v>220200002246</v>
      </c>
      <c r="B417" s="34" t="s">
        <v>9</v>
      </c>
      <c r="C417" s="35">
        <v>43885</v>
      </c>
      <c r="D417" s="33">
        <v>22020002137</v>
      </c>
      <c r="E417" s="34" t="s">
        <v>1175</v>
      </c>
      <c r="F417" s="36">
        <v>743.59</v>
      </c>
      <c r="G417" s="34" t="s">
        <v>761</v>
      </c>
      <c r="H417" s="34" t="s">
        <v>2407</v>
      </c>
      <c r="I417" s="33" t="s">
        <v>209</v>
      </c>
      <c r="J417" s="34" t="s">
        <v>211</v>
      </c>
      <c r="K417" s="34" t="s">
        <v>211</v>
      </c>
      <c r="L417" s="34" t="s">
        <v>12</v>
      </c>
      <c r="M417" s="34" t="s">
        <v>13</v>
      </c>
      <c r="N417" s="34" t="s">
        <v>14</v>
      </c>
      <c r="O417" s="37" t="s">
        <v>3127</v>
      </c>
      <c r="P417" s="37" t="s">
        <v>674</v>
      </c>
      <c r="Q417" s="44" t="str">
        <f>MID(Tabla1[[#This Row],[Aplicación]],14,1)</f>
        <v>2</v>
      </c>
      <c r="R417" s="44" t="s">
        <v>662</v>
      </c>
      <c r="S417" s="44" t="str">
        <f>MID(Tabla1[[#This Row],[Aplicación]],6,2)</f>
        <v>04</v>
      </c>
      <c r="T417" s="44" t="str">
        <f>VLOOKUP(Tabla1[[#This Row],[AREA]],Hoja1!A:B,2,FALSE)</f>
        <v>04. Planificación y recursos</v>
      </c>
      <c r="U417" s="44" t="str">
        <f>MID(Tabla1[[#This Row],[Aplicación]],9,4)</f>
        <v>3121</v>
      </c>
      <c r="V417" s="44" t="str">
        <f>VLOOKUP(Tabla1[[#This Row],[PROGRAMA]],Hoja1!A:B,2,FALSE)</f>
        <v>3121. Prevención y salud laboral</v>
      </c>
      <c r="W417" s="44" t="str">
        <f>MID(Tabla1[[#This Row],[Aplicación]],14,2)</f>
        <v>22</v>
      </c>
      <c r="X417" s="44" t="str">
        <f>MID(Tabla1[[#This Row],[Aplicación]],14,6)</f>
        <v>22706</v>
      </c>
    </row>
    <row r="418" spans="1:24" x14ac:dyDescent="0.25">
      <c r="A418" s="33">
        <v>220199000010</v>
      </c>
      <c r="B418" s="34" t="s">
        <v>9</v>
      </c>
      <c r="C418" s="35">
        <v>43832</v>
      </c>
      <c r="D418" s="33">
        <v>22020000537</v>
      </c>
      <c r="E418" s="34" t="s">
        <v>1681</v>
      </c>
      <c r="F418" s="36">
        <v>250</v>
      </c>
      <c r="G418" s="34" t="s">
        <v>144</v>
      </c>
      <c r="H418" s="34" t="s">
        <v>2410</v>
      </c>
      <c r="I418" s="33" t="s">
        <v>209</v>
      </c>
      <c r="J418" s="34" t="s">
        <v>802</v>
      </c>
      <c r="K418" s="34" t="s">
        <v>210</v>
      </c>
      <c r="L418" s="34" t="s">
        <v>17</v>
      </c>
      <c r="M418" s="34" t="s">
        <v>13</v>
      </c>
      <c r="N418" s="34" t="s">
        <v>14</v>
      </c>
      <c r="O418" s="37" t="s">
        <v>3127</v>
      </c>
      <c r="P418" s="37" t="s">
        <v>674</v>
      </c>
      <c r="Q418" s="44" t="str">
        <f>MID(Tabla1[[#This Row],[Aplicación]],14,1)</f>
        <v>2</v>
      </c>
      <c r="R418" s="44" t="s">
        <v>662</v>
      </c>
      <c r="S418" s="44" t="str">
        <f>MID(Tabla1[[#This Row],[Aplicación]],6,2)</f>
        <v>04</v>
      </c>
      <c r="T418" s="44" t="str">
        <f>VLOOKUP(Tabla1[[#This Row],[AREA]],Hoja1!A:B,2,FALSE)</f>
        <v>04. Planificación y recursos</v>
      </c>
      <c r="U418" s="44" t="str">
        <f>MID(Tabla1[[#This Row],[Aplicación]],9,4)</f>
        <v>9341</v>
      </c>
      <c r="V418" s="44" t="str">
        <f>VLOOKUP(Tabla1[[#This Row],[PROGRAMA]],Hoja1!A:B,2,FALSE)</f>
        <v>9341. Tesorería y recaudación</v>
      </c>
      <c r="W418" s="44" t="str">
        <f>MID(Tabla1[[#This Row],[Aplicación]],14,2)</f>
        <v>21</v>
      </c>
      <c r="X418" s="44" t="str">
        <f>MID(Tabla1[[#This Row],[Aplicación]],14,6)</f>
        <v>213</v>
      </c>
    </row>
    <row r="419" spans="1:24" x14ac:dyDescent="0.25">
      <c r="A419" s="33">
        <v>220199000023</v>
      </c>
      <c r="B419" s="34" t="s">
        <v>9</v>
      </c>
      <c r="C419" s="35">
        <v>43832</v>
      </c>
      <c r="D419" s="33">
        <v>22020000548</v>
      </c>
      <c r="E419" s="34" t="s">
        <v>2412</v>
      </c>
      <c r="F419" s="36">
        <v>250</v>
      </c>
      <c r="G419" s="34" t="s">
        <v>144</v>
      </c>
      <c r="H419" s="34" t="s">
        <v>2413</v>
      </c>
      <c r="I419" s="33" t="s">
        <v>209</v>
      </c>
      <c r="J419" s="34" t="s">
        <v>802</v>
      </c>
      <c r="K419" s="34" t="s">
        <v>210</v>
      </c>
      <c r="L419" s="34" t="s">
        <v>15</v>
      </c>
      <c r="M419" s="34" t="s">
        <v>13</v>
      </c>
      <c r="N419" s="34" t="s">
        <v>14</v>
      </c>
      <c r="O419" s="37" t="s">
        <v>3127</v>
      </c>
      <c r="P419" s="37" t="s">
        <v>674</v>
      </c>
      <c r="Q419" s="44" t="str">
        <f>MID(Tabla1[[#This Row],[Aplicación]],14,1)</f>
        <v>2</v>
      </c>
      <c r="R419" s="44" t="s">
        <v>662</v>
      </c>
      <c r="S419" s="44" t="str">
        <f>MID(Tabla1[[#This Row],[Aplicación]],6,2)</f>
        <v>04</v>
      </c>
      <c r="T419" s="44" t="str">
        <f>VLOOKUP(Tabla1[[#This Row],[AREA]],Hoja1!A:B,2,FALSE)</f>
        <v>04. Planificación y recursos</v>
      </c>
      <c r="U419" s="44" t="str">
        <f>MID(Tabla1[[#This Row],[Aplicación]],9,4)</f>
        <v>9311</v>
      </c>
      <c r="V419" s="44" t="str">
        <f>VLOOKUP(Tabla1[[#This Row],[PROGRAMA]],Hoja1!A:B,2,FALSE)</f>
        <v>9311. Planificación económico financiera</v>
      </c>
      <c r="W419" s="44" t="str">
        <f>MID(Tabla1[[#This Row],[Aplicación]],14,2)</f>
        <v>20</v>
      </c>
      <c r="X419" s="44" t="str">
        <f>MID(Tabla1[[#This Row],[Aplicación]],14,6)</f>
        <v>203</v>
      </c>
    </row>
    <row r="420" spans="1:24" x14ac:dyDescent="0.25">
      <c r="A420" s="33">
        <v>220200003099</v>
      </c>
      <c r="B420" s="34" t="s">
        <v>9</v>
      </c>
      <c r="C420" s="35">
        <v>43893</v>
      </c>
      <c r="D420" s="33">
        <v>22020002178</v>
      </c>
      <c r="E420" s="34" t="s">
        <v>1681</v>
      </c>
      <c r="F420" s="36">
        <v>812.66</v>
      </c>
      <c r="G420" s="34" t="s">
        <v>144</v>
      </c>
      <c r="H420" s="34" t="s">
        <v>2427</v>
      </c>
      <c r="I420" s="33" t="s">
        <v>209</v>
      </c>
      <c r="J420" s="34" t="s">
        <v>802</v>
      </c>
      <c r="K420" s="34" t="s">
        <v>210</v>
      </c>
      <c r="L420" s="34" t="s">
        <v>15</v>
      </c>
      <c r="M420" s="34" t="s">
        <v>13</v>
      </c>
      <c r="N420" s="34" t="s">
        <v>16</v>
      </c>
      <c r="O420" s="37" t="s">
        <v>3127</v>
      </c>
      <c r="P420" s="37" t="s">
        <v>674</v>
      </c>
      <c r="Q420" s="44" t="str">
        <f>MID(Tabla1[[#This Row],[Aplicación]],14,1)</f>
        <v>2</v>
      </c>
      <c r="R420" s="44" t="s">
        <v>662</v>
      </c>
      <c r="S420" s="44" t="str">
        <f>MID(Tabla1[[#This Row],[Aplicación]],6,2)</f>
        <v>04</v>
      </c>
      <c r="T420" s="44" t="str">
        <f>VLOOKUP(Tabla1[[#This Row],[AREA]],Hoja1!A:B,2,FALSE)</f>
        <v>04. Planificación y recursos</v>
      </c>
      <c r="U420" s="44" t="str">
        <f>MID(Tabla1[[#This Row],[Aplicación]],9,4)</f>
        <v>9341</v>
      </c>
      <c r="V420" s="44" t="str">
        <f>VLOOKUP(Tabla1[[#This Row],[PROGRAMA]],Hoja1!A:B,2,FALSE)</f>
        <v>9341. Tesorería y recaudación</v>
      </c>
      <c r="W420" s="44" t="str">
        <f>MID(Tabla1[[#This Row],[Aplicación]],14,2)</f>
        <v>21</v>
      </c>
      <c r="X420" s="44" t="str">
        <f>MID(Tabla1[[#This Row],[Aplicación]],14,6)</f>
        <v>213</v>
      </c>
    </row>
    <row r="421" spans="1:24" x14ac:dyDescent="0.25">
      <c r="A421" s="33">
        <v>220199000011</v>
      </c>
      <c r="B421" s="34" t="s">
        <v>9</v>
      </c>
      <c r="C421" s="35">
        <v>43832</v>
      </c>
      <c r="D421" s="33">
        <v>22020000538</v>
      </c>
      <c r="E421" s="34" t="s">
        <v>1681</v>
      </c>
      <c r="F421" s="36">
        <v>200</v>
      </c>
      <c r="G421" s="34" t="s">
        <v>144</v>
      </c>
      <c r="H421" s="34" t="s">
        <v>2431</v>
      </c>
      <c r="I421" s="33" t="s">
        <v>209</v>
      </c>
      <c r="J421" s="34" t="s">
        <v>802</v>
      </c>
      <c r="K421" s="34" t="s">
        <v>210</v>
      </c>
      <c r="L421" s="34" t="s">
        <v>17</v>
      </c>
      <c r="M421" s="34" t="s">
        <v>13</v>
      </c>
      <c r="N421" s="34" t="s">
        <v>14</v>
      </c>
      <c r="O421" s="37" t="s">
        <v>3127</v>
      </c>
      <c r="P421" s="37" t="s">
        <v>674</v>
      </c>
      <c r="Q421" s="44" t="str">
        <f>MID(Tabla1[[#This Row],[Aplicación]],14,1)</f>
        <v>2</v>
      </c>
      <c r="R421" s="44" t="s">
        <v>662</v>
      </c>
      <c r="S421" s="44" t="str">
        <f>MID(Tabla1[[#This Row],[Aplicación]],6,2)</f>
        <v>04</v>
      </c>
      <c r="T421" s="44" t="str">
        <f>VLOOKUP(Tabla1[[#This Row],[AREA]],Hoja1!A:B,2,FALSE)</f>
        <v>04. Planificación y recursos</v>
      </c>
      <c r="U421" s="44" t="str">
        <f>MID(Tabla1[[#This Row],[Aplicación]],9,4)</f>
        <v>9341</v>
      </c>
      <c r="V421" s="44" t="str">
        <f>VLOOKUP(Tabla1[[#This Row],[PROGRAMA]],Hoja1!A:B,2,FALSE)</f>
        <v>9341. Tesorería y recaudación</v>
      </c>
      <c r="W421" s="44" t="str">
        <f>MID(Tabla1[[#This Row],[Aplicación]],14,2)</f>
        <v>21</v>
      </c>
      <c r="X421" s="44" t="str">
        <f>MID(Tabla1[[#This Row],[Aplicación]],14,6)</f>
        <v>213</v>
      </c>
    </row>
    <row r="422" spans="1:24" x14ac:dyDescent="0.25">
      <c r="A422" s="33">
        <v>220199000012</v>
      </c>
      <c r="B422" s="34" t="s">
        <v>9</v>
      </c>
      <c r="C422" s="35">
        <v>43832</v>
      </c>
      <c r="D422" s="33">
        <v>22020000539</v>
      </c>
      <c r="E422" s="34" t="s">
        <v>1681</v>
      </c>
      <c r="F422" s="36">
        <v>200</v>
      </c>
      <c r="G422" s="34" t="s">
        <v>144</v>
      </c>
      <c r="H422" s="34" t="s">
        <v>2447</v>
      </c>
      <c r="I422" s="33" t="s">
        <v>209</v>
      </c>
      <c r="J422" s="34" t="s">
        <v>802</v>
      </c>
      <c r="K422" s="34" t="s">
        <v>210</v>
      </c>
      <c r="L422" s="34" t="s">
        <v>17</v>
      </c>
      <c r="M422" s="34" t="s">
        <v>13</v>
      </c>
      <c r="N422" s="34" t="s">
        <v>14</v>
      </c>
      <c r="O422" s="37" t="s">
        <v>3127</v>
      </c>
      <c r="P422" s="37" t="s">
        <v>674</v>
      </c>
      <c r="Q422" s="44" t="str">
        <f>MID(Tabla1[[#This Row],[Aplicación]],14,1)</f>
        <v>2</v>
      </c>
      <c r="R422" s="44" t="s">
        <v>662</v>
      </c>
      <c r="S422" s="44" t="str">
        <f>MID(Tabla1[[#This Row],[Aplicación]],6,2)</f>
        <v>04</v>
      </c>
      <c r="T422" s="44" t="str">
        <f>VLOOKUP(Tabla1[[#This Row],[AREA]],Hoja1!A:B,2,FALSE)</f>
        <v>04. Planificación y recursos</v>
      </c>
      <c r="U422" s="44" t="str">
        <f>MID(Tabla1[[#This Row],[Aplicación]],9,4)</f>
        <v>9341</v>
      </c>
      <c r="V422" s="44" t="str">
        <f>VLOOKUP(Tabla1[[#This Row],[PROGRAMA]],Hoja1!A:B,2,FALSE)</f>
        <v>9341. Tesorería y recaudación</v>
      </c>
      <c r="W422" s="44" t="str">
        <f>MID(Tabla1[[#This Row],[Aplicación]],14,2)</f>
        <v>21</v>
      </c>
      <c r="X422" s="44" t="str">
        <f>MID(Tabla1[[#This Row],[Aplicación]],14,6)</f>
        <v>213</v>
      </c>
    </row>
    <row r="423" spans="1:24" x14ac:dyDescent="0.25">
      <c r="A423" s="33">
        <v>220200002472</v>
      </c>
      <c r="B423" s="34" t="s">
        <v>83</v>
      </c>
      <c r="C423" s="35">
        <v>43887</v>
      </c>
      <c r="D423" s="33">
        <v>22020002059</v>
      </c>
      <c r="E423" s="34" t="s">
        <v>2412</v>
      </c>
      <c r="F423" s="36">
        <v>197.65</v>
      </c>
      <c r="G423" s="34" t="s">
        <v>144</v>
      </c>
      <c r="H423" s="34" t="s">
        <v>2462</v>
      </c>
      <c r="I423" s="33" t="s">
        <v>358</v>
      </c>
      <c r="J423" s="34" t="s">
        <v>802</v>
      </c>
      <c r="K423" s="34" t="s">
        <v>210</v>
      </c>
      <c r="L423" s="34" t="s">
        <v>12</v>
      </c>
      <c r="M423" s="34" t="s">
        <v>13</v>
      </c>
      <c r="N423" s="34" t="s">
        <v>14</v>
      </c>
      <c r="O423" s="37" t="s">
        <v>3127</v>
      </c>
      <c r="P423" s="37" t="s">
        <v>674</v>
      </c>
      <c r="Q423" s="44" t="str">
        <f>MID(Tabla1[[#This Row],[Aplicación]],14,1)</f>
        <v>2</v>
      </c>
      <c r="R423" s="44" t="s">
        <v>662</v>
      </c>
      <c r="S423" s="44" t="str">
        <f>MID(Tabla1[[#This Row],[Aplicación]],6,2)</f>
        <v>04</v>
      </c>
      <c r="T423" s="44" t="str">
        <f>VLOOKUP(Tabla1[[#This Row],[AREA]],Hoja1!A:B,2,FALSE)</f>
        <v>04. Planificación y recursos</v>
      </c>
      <c r="U423" s="44" t="str">
        <f>MID(Tabla1[[#This Row],[Aplicación]],9,4)</f>
        <v>9311</v>
      </c>
      <c r="V423" s="44" t="str">
        <f>VLOOKUP(Tabla1[[#This Row],[PROGRAMA]],Hoja1!A:B,2,FALSE)</f>
        <v>9311. Planificación económico financiera</v>
      </c>
      <c r="W423" s="44" t="str">
        <f>MID(Tabla1[[#This Row],[Aplicación]],14,2)</f>
        <v>20</v>
      </c>
      <c r="X423" s="44" t="str">
        <f>MID(Tabla1[[#This Row],[Aplicación]],14,6)</f>
        <v>203</v>
      </c>
    </row>
    <row r="424" spans="1:24" x14ac:dyDescent="0.25">
      <c r="A424" s="33">
        <v>220200004837</v>
      </c>
      <c r="B424" s="34" t="s">
        <v>9</v>
      </c>
      <c r="C424" s="35">
        <v>43900</v>
      </c>
      <c r="D424" s="33">
        <v>22020002444</v>
      </c>
      <c r="E424" s="34" t="s">
        <v>1178</v>
      </c>
      <c r="F424" s="36">
        <v>2904</v>
      </c>
      <c r="G424" s="34" t="s">
        <v>103</v>
      </c>
      <c r="H424" s="34" t="s">
        <v>768</v>
      </c>
      <c r="I424" s="33" t="s">
        <v>209</v>
      </c>
      <c r="J424" s="34" t="s">
        <v>211</v>
      </c>
      <c r="K424" s="34" t="s">
        <v>211</v>
      </c>
      <c r="L424" s="34" t="s">
        <v>12</v>
      </c>
      <c r="M424" s="34" t="s">
        <v>10</v>
      </c>
      <c r="N424" s="34" t="s">
        <v>11</v>
      </c>
      <c r="O424" s="37" t="s">
        <v>3146</v>
      </c>
      <c r="P424" s="37" t="s">
        <v>674</v>
      </c>
      <c r="Q424" s="44" t="str">
        <f>MID(Tabla1[[#This Row],[Aplicación]],14,1)</f>
        <v>2</v>
      </c>
      <c r="R424" s="44" t="s">
        <v>662</v>
      </c>
      <c r="S424" s="44" t="str">
        <f>MID(Tabla1[[#This Row],[Aplicación]],6,2)</f>
        <v>04</v>
      </c>
      <c r="T424" s="44" t="str">
        <f>VLOOKUP(Tabla1[[#This Row],[AREA]],Hoja1!A:B,2,FALSE)</f>
        <v>04. Planificación y recursos</v>
      </c>
      <c r="U424" s="44" t="str">
        <f>MID(Tabla1[[#This Row],[Aplicación]],9,4)</f>
        <v>9204</v>
      </c>
      <c r="V424" s="44" t="str">
        <f>VLOOKUP(Tabla1[[#This Row],[PROGRAMA]],Hoja1!A:B,2,FALSE)</f>
        <v>9204. Tecnologías de la información y comunicación</v>
      </c>
      <c r="W424" s="44" t="str">
        <f>MID(Tabla1[[#This Row],[Aplicación]],14,2)</f>
        <v>21</v>
      </c>
      <c r="X424" s="44" t="str">
        <f>MID(Tabla1[[#This Row],[Aplicación]],14,6)</f>
        <v>213</v>
      </c>
    </row>
    <row r="425" spans="1:24" x14ac:dyDescent="0.25">
      <c r="A425" s="33">
        <v>220199000028</v>
      </c>
      <c r="B425" s="34" t="s">
        <v>9</v>
      </c>
      <c r="C425" s="35">
        <v>43832</v>
      </c>
      <c r="D425" s="33">
        <v>22020000553</v>
      </c>
      <c r="E425" s="34" t="s">
        <v>2467</v>
      </c>
      <c r="F425" s="36">
        <v>265</v>
      </c>
      <c r="G425" s="34" t="s">
        <v>144</v>
      </c>
      <c r="H425" s="34" t="s">
        <v>2468</v>
      </c>
      <c r="I425" s="33" t="s">
        <v>209</v>
      </c>
      <c r="J425" s="34" t="s">
        <v>802</v>
      </c>
      <c r="K425" s="34" t="s">
        <v>210</v>
      </c>
      <c r="L425" s="34" t="s">
        <v>12</v>
      </c>
      <c r="M425" s="34" t="s">
        <v>13</v>
      </c>
      <c r="N425" s="34" t="s">
        <v>14</v>
      </c>
      <c r="O425" s="37" t="s">
        <v>3127</v>
      </c>
      <c r="P425" s="37" t="s">
        <v>674</v>
      </c>
      <c r="Q425" s="44" t="str">
        <f>MID(Tabla1[[#This Row],[Aplicación]],14,1)</f>
        <v>2</v>
      </c>
      <c r="R425" s="44" t="s">
        <v>662</v>
      </c>
      <c r="S425" s="44" t="str">
        <f>MID(Tabla1[[#This Row],[Aplicación]],6,2)</f>
        <v>04</v>
      </c>
      <c r="T425" s="44" t="str">
        <f>VLOOKUP(Tabla1[[#This Row],[AREA]],Hoja1!A:B,2,FALSE)</f>
        <v>04. Planificación y recursos</v>
      </c>
      <c r="U425" s="44" t="str">
        <f>MID(Tabla1[[#This Row],[Aplicación]],9,4)</f>
        <v>9202</v>
      </c>
      <c r="V425" s="44" t="str">
        <f>VLOOKUP(Tabla1[[#This Row],[PROGRAMA]],Hoja1!A:B,2,FALSE)</f>
        <v>9202. Gestión de recursos humanos</v>
      </c>
      <c r="W425" s="44" t="str">
        <f>MID(Tabla1[[#This Row],[Aplicación]],14,2)</f>
        <v>21</v>
      </c>
      <c r="X425" s="44" t="str">
        <f>MID(Tabla1[[#This Row],[Aplicación]],14,6)</f>
        <v>213</v>
      </c>
    </row>
    <row r="426" spans="1:24" x14ac:dyDescent="0.25">
      <c r="A426" s="33">
        <v>220200004839</v>
      </c>
      <c r="B426" s="34" t="s">
        <v>9</v>
      </c>
      <c r="C426" s="35">
        <v>43900</v>
      </c>
      <c r="D426" s="33">
        <v>22020002217</v>
      </c>
      <c r="E426" s="34" t="s">
        <v>1935</v>
      </c>
      <c r="F426" s="36">
        <v>1091.42</v>
      </c>
      <c r="G426" s="34" t="s">
        <v>790</v>
      </c>
      <c r="H426" s="34" t="s">
        <v>2470</v>
      </c>
      <c r="I426" s="33" t="s">
        <v>209</v>
      </c>
      <c r="J426" s="34" t="s">
        <v>211</v>
      </c>
      <c r="K426" s="34" t="s">
        <v>211</v>
      </c>
      <c r="L426" s="34" t="s">
        <v>15</v>
      </c>
      <c r="M426" s="34" t="s">
        <v>10</v>
      </c>
      <c r="N426" s="34" t="s">
        <v>11</v>
      </c>
      <c r="O426" s="37" t="s">
        <v>3146</v>
      </c>
      <c r="P426" s="37" t="s">
        <v>674</v>
      </c>
      <c r="Q426" s="44" t="str">
        <f>MID(Tabla1[[#This Row],[Aplicación]],14,1)</f>
        <v>6</v>
      </c>
      <c r="R426" s="44" t="s">
        <v>663</v>
      </c>
      <c r="S426" s="44" t="str">
        <f>MID(Tabla1[[#This Row],[Aplicación]],6,2)</f>
        <v>04</v>
      </c>
      <c r="T426" s="44" t="str">
        <f>VLOOKUP(Tabla1[[#This Row],[AREA]],Hoja1!A:B,2,FALSE)</f>
        <v>04. Planificación y recursos</v>
      </c>
      <c r="U426" s="44" t="str">
        <f>MID(Tabla1[[#This Row],[Aplicación]],9,4)</f>
        <v>9209</v>
      </c>
      <c r="V426" s="44" t="str">
        <f>VLOOKUP(Tabla1[[#This Row],[PROGRAMA]],Hoja1!A:B,2,FALSE)</f>
        <v>9209. Dirección del area de hacienda y función pública</v>
      </c>
      <c r="W426" s="44" t="str">
        <f>MID(Tabla1[[#This Row],[Aplicación]],14,2)</f>
        <v>62</v>
      </c>
      <c r="X426" s="44" t="str">
        <f>MID(Tabla1[[#This Row],[Aplicación]],14,6)</f>
        <v>625</v>
      </c>
    </row>
    <row r="427" spans="1:24" x14ac:dyDescent="0.25">
      <c r="A427" s="33">
        <v>220199000001</v>
      </c>
      <c r="B427" s="34" t="s">
        <v>9</v>
      </c>
      <c r="C427" s="35">
        <v>43832</v>
      </c>
      <c r="D427" s="33">
        <v>22020001365</v>
      </c>
      <c r="E427" s="34" t="s">
        <v>2477</v>
      </c>
      <c r="F427" s="36">
        <v>131.77000000000001</v>
      </c>
      <c r="G427" s="34" t="s">
        <v>144</v>
      </c>
      <c r="H427" s="34" t="s">
        <v>2478</v>
      </c>
      <c r="I427" s="33" t="s">
        <v>209</v>
      </c>
      <c r="J427" s="34" t="s">
        <v>802</v>
      </c>
      <c r="K427" s="34" t="s">
        <v>210</v>
      </c>
      <c r="L427" s="34" t="s">
        <v>15</v>
      </c>
      <c r="M427" s="34" t="s">
        <v>13</v>
      </c>
      <c r="N427" s="34" t="s">
        <v>14</v>
      </c>
      <c r="O427" s="37" t="s">
        <v>3127</v>
      </c>
      <c r="P427" s="37" t="s">
        <v>674</v>
      </c>
      <c r="Q427" s="44" t="str">
        <f>MID(Tabla1[[#This Row],[Aplicación]],14,1)</f>
        <v>2</v>
      </c>
      <c r="R427" s="44" t="s">
        <v>662</v>
      </c>
      <c r="S427" s="44" t="str">
        <f>MID(Tabla1[[#This Row],[Aplicación]],6,2)</f>
        <v>04</v>
      </c>
      <c r="T427" s="44" t="str">
        <f>VLOOKUP(Tabla1[[#This Row],[AREA]],Hoja1!A:B,2,FALSE)</f>
        <v>04. Planificación y recursos</v>
      </c>
      <c r="U427" s="44" t="str">
        <f>MID(Tabla1[[#This Row],[Aplicación]],9,4)</f>
        <v>9331</v>
      </c>
      <c r="V427" s="44" t="str">
        <f>VLOOKUP(Tabla1[[#This Row],[PROGRAMA]],Hoja1!A:B,2,FALSE)</f>
        <v>9331. Gestión del patrimonio</v>
      </c>
      <c r="W427" s="44" t="str">
        <f>MID(Tabla1[[#This Row],[Aplicación]],14,2)</f>
        <v>20</v>
      </c>
      <c r="X427" s="44" t="str">
        <f>MID(Tabla1[[#This Row],[Aplicación]],14,6)</f>
        <v>203</v>
      </c>
    </row>
    <row r="428" spans="1:24" x14ac:dyDescent="0.25">
      <c r="A428" s="33">
        <v>220199000022</v>
      </c>
      <c r="B428" s="34" t="s">
        <v>9</v>
      </c>
      <c r="C428" s="35">
        <v>43832</v>
      </c>
      <c r="D428" s="33">
        <v>22020000547</v>
      </c>
      <c r="E428" s="34" t="s">
        <v>2412</v>
      </c>
      <c r="F428" s="36">
        <v>130</v>
      </c>
      <c r="G428" s="34" t="s">
        <v>144</v>
      </c>
      <c r="H428" s="34" t="s">
        <v>2480</v>
      </c>
      <c r="I428" s="33" t="s">
        <v>209</v>
      </c>
      <c r="J428" s="34" t="s">
        <v>802</v>
      </c>
      <c r="K428" s="34" t="s">
        <v>210</v>
      </c>
      <c r="L428" s="34" t="s">
        <v>12</v>
      </c>
      <c r="M428" s="34" t="s">
        <v>13</v>
      </c>
      <c r="N428" s="34" t="s">
        <v>14</v>
      </c>
      <c r="O428" s="37" t="s">
        <v>3127</v>
      </c>
      <c r="P428" s="37" t="s">
        <v>674</v>
      </c>
      <c r="Q428" s="44" t="str">
        <f>MID(Tabla1[[#This Row],[Aplicación]],14,1)</f>
        <v>2</v>
      </c>
      <c r="R428" s="44" t="s">
        <v>662</v>
      </c>
      <c r="S428" s="44" t="str">
        <f>MID(Tabla1[[#This Row],[Aplicación]],6,2)</f>
        <v>04</v>
      </c>
      <c r="T428" s="44" t="str">
        <f>VLOOKUP(Tabla1[[#This Row],[AREA]],Hoja1!A:B,2,FALSE)</f>
        <v>04. Planificación y recursos</v>
      </c>
      <c r="U428" s="44" t="str">
        <f>MID(Tabla1[[#This Row],[Aplicación]],9,4)</f>
        <v>9311</v>
      </c>
      <c r="V428" s="44" t="str">
        <f>VLOOKUP(Tabla1[[#This Row],[PROGRAMA]],Hoja1!A:B,2,FALSE)</f>
        <v>9311. Planificación económico financiera</v>
      </c>
      <c r="W428" s="44" t="str">
        <f>MID(Tabla1[[#This Row],[Aplicación]],14,2)</f>
        <v>20</v>
      </c>
      <c r="X428" s="44" t="str">
        <f>MID(Tabla1[[#This Row],[Aplicación]],14,6)</f>
        <v>203</v>
      </c>
    </row>
    <row r="429" spans="1:24" x14ac:dyDescent="0.25">
      <c r="A429" s="33">
        <v>220200005672</v>
      </c>
      <c r="B429" s="34" t="s">
        <v>9</v>
      </c>
      <c r="C429" s="35">
        <v>43901</v>
      </c>
      <c r="D429" s="33">
        <v>22020001915</v>
      </c>
      <c r="E429" s="34" t="s">
        <v>2487</v>
      </c>
      <c r="F429" s="36">
        <v>1500</v>
      </c>
      <c r="G429" s="34" t="s">
        <v>724</v>
      </c>
      <c r="H429" s="34" t="s">
        <v>2488</v>
      </c>
      <c r="I429" s="33" t="s">
        <v>209</v>
      </c>
      <c r="J429" s="34" t="s">
        <v>211</v>
      </c>
      <c r="K429" s="34" t="s">
        <v>211</v>
      </c>
      <c r="L429" s="34" t="s">
        <v>12</v>
      </c>
      <c r="M429" s="34" t="s">
        <v>10</v>
      </c>
      <c r="N429" s="34" t="s">
        <v>11</v>
      </c>
      <c r="O429" s="37" t="s">
        <v>3146</v>
      </c>
      <c r="P429" s="37" t="s">
        <v>674</v>
      </c>
      <c r="Q429" s="44" t="str">
        <f>MID(Tabla1[[#This Row],[Aplicación]],14,1)</f>
        <v>2</v>
      </c>
      <c r="R429" s="44" t="s">
        <v>662</v>
      </c>
      <c r="S429" s="44" t="str">
        <f>MID(Tabla1[[#This Row],[Aplicación]],6,2)</f>
        <v>04</v>
      </c>
      <c r="T429" s="44" t="str">
        <f>VLOOKUP(Tabla1[[#This Row],[AREA]],Hoja1!A:B,2,FALSE)</f>
        <v>04. Planificación y recursos</v>
      </c>
      <c r="U429" s="44" t="str">
        <f>MID(Tabla1[[#This Row],[Aplicación]],9,4)</f>
        <v>3121</v>
      </c>
      <c r="V429" s="44" t="str">
        <f>VLOOKUP(Tabla1[[#This Row],[PROGRAMA]],Hoja1!A:B,2,FALSE)</f>
        <v>3121. Prevención y salud laboral</v>
      </c>
      <c r="W429" s="44" t="str">
        <f>MID(Tabla1[[#This Row],[Aplicación]],14,2)</f>
        <v>22</v>
      </c>
      <c r="X429" s="44" t="str">
        <f>MID(Tabla1[[#This Row],[Aplicación]],14,6)</f>
        <v>22799</v>
      </c>
    </row>
    <row r="430" spans="1:24" x14ac:dyDescent="0.25">
      <c r="A430" s="33">
        <v>220200005673</v>
      </c>
      <c r="B430" s="34" t="s">
        <v>9</v>
      </c>
      <c r="C430" s="35">
        <v>43901</v>
      </c>
      <c r="D430" s="33">
        <v>22020001912</v>
      </c>
      <c r="E430" s="34" t="s">
        <v>2487</v>
      </c>
      <c r="F430" s="36">
        <v>3200</v>
      </c>
      <c r="G430" s="34" t="s">
        <v>201</v>
      </c>
      <c r="H430" s="34" t="s">
        <v>2491</v>
      </c>
      <c r="I430" s="33" t="s">
        <v>209</v>
      </c>
      <c r="J430" s="34" t="s">
        <v>1398</v>
      </c>
      <c r="K430" s="34" t="s">
        <v>211</v>
      </c>
      <c r="L430" s="34" t="s">
        <v>12</v>
      </c>
      <c r="M430" s="34" t="s">
        <v>10</v>
      </c>
      <c r="N430" s="34" t="s">
        <v>11</v>
      </c>
      <c r="O430" s="37" t="s">
        <v>3146</v>
      </c>
      <c r="P430" s="37" t="s">
        <v>674</v>
      </c>
      <c r="Q430" s="44" t="str">
        <f>MID(Tabla1[[#This Row],[Aplicación]],14,1)</f>
        <v>2</v>
      </c>
      <c r="R430" s="44" t="s">
        <v>662</v>
      </c>
      <c r="S430" s="44" t="str">
        <f>MID(Tabla1[[#This Row],[Aplicación]],6,2)</f>
        <v>04</v>
      </c>
      <c r="T430" s="44" t="str">
        <f>VLOOKUP(Tabla1[[#This Row],[AREA]],Hoja1!A:B,2,FALSE)</f>
        <v>04. Planificación y recursos</v>
      </c>
      <c r="U430" s="44" t="str">
        <f>MID(Tabla1[[#This Row],[Aplicación]],9,4)</f>
        <v>3121</v>
      </c>
      <c r="V430" s="44" t="str">
        <f>VLOOKUP(Tabla1[[#This Row],[PROGRAMA]],Hoja1!A:B,2,FALSE)</f>
        <v>3121. Prevención y salud laboral</v>
      </c>
      <c r="W430" s="44" t="str">
        <f>MID(Tabla1[[#This Row],[Aplicación]],14,2)</f>
        <v>22</v>
      </c>
      <c r="X430" s="44" t="str">
        <f>MID(Tabla1[[#This Row],[Aplicación]],14,6)</f>
        <v>22799</v>
      </c>
    </row>
    <row r="431" spans="1:24" x14ac:dyDescent="0.25">
      <c r="A431" s="33">
        <v>220200005674</v>
      </c>
      <c r="B431" s="34" t="s">
        <v>9</v>
      </c>
      <c r="C431" s="35">
        <v>43901</v>
      </c>
      <c r="D431" s="33">
        <v>22020001914</v>
      </c>
      <c r="E431" s="34" t="s">
        <v>2493</v>
      </c>
      <c r="F431" s="36">
        <v>1000</v>
      </c>
      <c r="G431" s="34" t="s">
        <v>199</v>
      </c>
      <c r="H431" s="34" t="s">
        <v>2494</v>
      </c>
      <c r="I431" s="33" t="s">
        <v>209</v>
      </c>
      <c r="J431" s="34" t="s">
        <v>211</v>
      </c>
      <c r="K431" s="34" t="s">
        <v>211</v>
      </c>
      <c r="L431" s="34" t="s">
        <v>15</v>
      </c>
      <c r="M431" s="34" t="s">
        <v>10</v>
      </c>
      <c r="N431" s="34" t="s">
        <v>11</v>
      </c>
      <c r="O431" s="37" t="s">
        <v>3146</v>
      </c>
      <c r="P431" s="37" t="s">
        <v>674</v>
      </c>
      <c r="Q431" s="44" t="str">
        <f>MID(Tabla1[[#This Row],[Aplicación]],14,1)</f>
        <v>2</v>
      </c>
      <c r="R431" s="44" t="s">
        <v>662</v>
      </c>
      <c r="S431" s="44" t="str">
        <f>MID(Tabla1[[#This Row],[Aplicación]],6,2)</f>
        <v>04</v>
      </c>
      <c r="T431" s="44" t="str">
        <f>VLOOKUP(Tabla1[[#This Row],[AREA]],Hoja1!A:B,2,FALSE)</f>
        <v>04. Planificación y recursos</v>
      </c>
      <c r="U431" s="44" t="str">
        <f>MID(Tabla1[[#This Row],[Aplicación]],9,4)</f>
        <v>3121</v>
      </c>
      <c r="V431" s="44" t="str">
        <f>VLOOKUP(Tabla1[[#This Row],[PROGRAMA]],Hoja1!A:B,2,FALSE)</f>
        <v>3121. Prevención y salud laboral</v>
      </c>
      <c r="W431" s="44" t="str">
        <f>MID(Tabla1[[#This Row],[Aplicación]],14,2)</f>
        <v>22</v>
      </c>
      <c r="X431" s="44" t="str">
        <f>MID(Tabla1[[#This Row],[Aplicación]],14,6)</f>
        <v>22199</v>
      </c>
    </row>
    <row r="432" spans="1:24" x14ac:dyDescent="0.25">
      <c r="A432" s="33">
        <v>220200005675</v>
      </c>
      <c r="B432" s="34" t="s">
        <v>9</v>
      </c>
      <c r="C432" s="35">
        <v>43901</v>
      </c>
      <c r="D432" s="33">
        <v>22020001917</v>
      </c>
      <c r="E432" s="34" t="s">
        <v>2493</v>
      </c>
      <c r="F432" s="36">
        <v>1452</v>
      </c>
      <c r="G432" s="34" t="s">
        <v>725</v>
      </c>
      <c r="H432" s="34" t="s">
        <v>2495</v>
      </c>
      <c r="I432" s="33" t="s">
        <v>209</v>
      </c>
      <c r="J432" s="34" t="s">
        <v>2451</v>
      </c>
      <c r="K432" s="34" t="s">
        <v>210</v>
      </c>
      <c r="L432" s="34" t="s">
        <v>15</v>
      </c>
      <c r="M432" s="34" t="s">
        <v>10</v>
      </c>
      <c r="N432" s="34" t="s">
        <v>11</v>
      </c>
      <c r="O432" s="37" t="s">
        <v>3146</v>
      </c>
      <c r="P432" s="37" t="s">
        <v>674</v>
      </c>
      <c r="Q432" s="44" t="str">
        <f>MID(Tabla1[[#This Row],[Aplicación]],14,1)</f>
        <v>2</v>
      </c>
      <c r="R432" s="44" t="s">
        <v>662</v>
      </c>
      <c r="S432" s="44" t="str">
        <f>MID(Tabla1[[#This Row],[Aplicación]],6,2)</f>
        <v>04</v>
      </c>
      <c r="T432" s="44" t="str">
        <f>VLOOKUP(Tabla1[[#This Row],[AREA]],Hoja1!A:B,2,FALSE)</f>
        <v>04. Planificación y recursos</v>
      </c>
      <c r="U432" s="44" t="str">
        <f>MID(Tabla1[[#This Row],[Aplicación]],9,4)</f>
        <v>3121</v>
      </c>
      <c r="V432" s="44" t="str">
        <f>VLOOKUP(Tabla1[[#This Row],[PROGRAMA]],Hoja1!A:B,2,FALSE)</f>
        <v>3121. Prevención y salud laboral</v>
      </c>
      <c r="W432" s="44" t="str">
        <f>MID(Tabla1[[#This Row],[Aplicación]],14,2)</f>
        <v>22</v>
      </c>
      <c r="X432" s="44" t="str">
        <f>MID(Tabla1[[#This Row],[Aplicación]],14,6)</f>
        <v>22199</v>
      </c>
    </row>
    <row r="433" spans="1:24" x14ac:dyDescent="0.25">
      <c r="A433" s="33">
        <v>220200005697</v>
      </c>
      <c r="B433" s="34" t="s">
        <v>9</v>
      </c>
      <c r="C433" s="35">
        <v>43901</v>
      </c>
      <c r="D433" s="33">
        <v>22020001916</v>
      </c>
      <c r="E433" s="34" t="s">
        <v>2525</v>
      </c>
      <c r="F433" s="36">
        <v>16000</v>
      </c>
      <c r="G433" s="34" t="s">
        <v>338</v>
      </c>
      <c r="H433" s="34" t="s">
        <v>2526</v>
      </c>
      <c r="I433" s="33" t="s">
        <v>209</v>
      </c>
      <c r="J433" s="34" t="s">
        <v>211</v>
      </c>
      <c r="K433" s="34" t="s">
        <v>211</v>
      </c>
      <c r="L433" s="34" t="s">
        <v>15</v>
      </c>
      <c r="M433" s="34" t="s">
        <v>10</v>
      </c>
      <c r="N433" s="34" t="s">
        <v>11</v>
      </c>
      <c r="O433" s="37" t="s">
        <v>3146</v>
      </c>
      <c r="P433" s="37" t="s">
        <v>674</v>
      </c>
      <c r="Q433" s="44" t="str">
        <f>MID(Tabla1[[#This Row],[Aplicación]],14,1)</f>
        <v>2</v>
      </c>
      <c r="R433" s="44" t="s">
        <v>662</v>
      </c>
      <c r="S433" s="44" t="str">
        <f>MID(Tabla1[[#This Row],[Aplicación]],6,2)</f>
        <v>04</v>
      </c>
      <c r="T433" s="44" t="str">
        <f>VLOOKUP(Tabla1[[#This Row],[AREA]],Hoja1!A:B,2,FALSE)</f>
        <v>04. Planificación y recursos</v>
      </c>
      <c r="U433" s="44" t="str">
        <f>MID(Tabla1[[#This Row],[Aplicación]],9,4)</f>
        <v>3121</v>
      </c>
      <c r="V433" s="44" t="str">
        <f>VLOOKUP(Tabla1[[#This Row],[PROGRAMA]],Hoja1!A:B,2,FALSE)</f>
        <v>3121. Prevención y salud laboral</v>
      </c>
      <c r="W433" s="44" t="str">
        <f>MID(Tabla1[[#This Row],[Aplicación]],14,2)</f>
        <v>22</v>
      </c>
      <c r="X433" s="44" t="str">
        <f>MID(Tabla1[[#This Row],[Aplicación]],14,6)</f>
        <v>22106</v>
      </c>
    </row>
    <row r="434" spans="1:24" x14ac:dyDescent="0.25">
      <c r="A434" s="33">
        <v>220200005733</v>
      </c>
      <c r="B434" s="34" t="s">
        <v>9</v>
      </c>
      <c r="C434" s="35">
        <v>43902</v>
      </c>
      <c r="D434" s="33">
        <v>22020002503</v>
      </c>
      <c r="E434" s="34" t="s">
        <v>1124</v>
      </c>
      <c r="F434" s="36">
        <v>96.07</v>
      </c>
      <c r="G434" s="34" t="s">
        <v>392</v>
      </c>
      <c r="H434" s="34" t="s">
        <v>2540</v>
      </c>
      <c r="I434" s="33" t="s">
        <v>209</v>
      </c>
      <c r="J434" s="34" t="s">
        <v>211</v>
      </c>
      <c r="K434" s="34" t="s">
        <v>211</v>
      </c>
      <c r="L434" s="34" t="s">
        <v>15</v>
      </c>
      <c r="M434" s="34" t="s">
        <v>10</v>
      </c>
      <c r="N434" s="34" t="s">
        <v>11</v>
      </c>
      <c r="O434" s="37" t="s">
        <v>3146</v>
      </c>
      <c r="P434" s="37" t="s">
        <v>674</v>
      </c>
      <c r="Q434" s="44" t="str">
        <f>MID(Tabla1[[#This Row],[Aplicación]],14,1)</f>
        <v>2</v>
      </c>
      <c r="R434" s="44" t="s">
        <v>662</v>
      </c>
      <c r="S434" s="44" t="str">
        <f>MID(Tabla1[[#This Row],[Aplicación]],6,2)</f>
        <v>04</v>
      </c>
      <c r="T434" s="44" t="str">
        <f>VLOOKUP(Tabla1[[#This Row],[AREA]],Hoja1!A:B,2,FALSE)</f>
        <v>04. Planificación y recursos</v>
      </c>
      <c r="U434" s="44" t="str">
        <f>MID(Tabla1[[#This Row],[Aplicación]],9,4)</f>
        <v>9341</v>
      </c>
      <c r="V434" s="44" t="str">
        <f>VLOOKUP(Tabla1[[#This Row],[PROGRAMA]],Hoja1!A:B,2,FALSE)</f>
        <v>9341. Tesorería y recaudación</v>
      </c>
      <c r="W434" s="44" t="str">
        <f>MID(Tabla1[[#This Row],[Aplicación]],14,2)</f>
        <v>22</v>
      </c>
      <c r="X434" s="44" t="str">
        <f>MID(Tabla1[[#This Row],[Aplicación]],14,6)</f>
        <v>22000</v>
      </c>
    </row>
    <row r="435" spans="1:24" x14ac:dyDescent="0.25">
      <c r="A435" s="33">
        <v>220199000014</v>
      </c>
      <c r="B435" s="34" t="s">
        <v>9</v>
      </c>
      <c r="C435" s="35">
        <v>43832</v>
      </c>
      <c r="D435" s="33">
        <v>22020000540</v>
      </c>
      <c r="E435" s="34" t="s">
        <v>1762</v>
      </c>
      <c r="F435" s="36">
        <v>450</v>
      </c>
      <c r="G435" s="34" t="s">
        <v>144</v>
      </c>
      <c r="H435" s="34" t="s">
        <v>2575</v>
      </c>
      <c r="I435" s="33" t="s">
        <v>209</v>
      </c>
      <c r="J435" s="34" t="s">
        <v>802</v>
      </c>
      <c r="K435" s="34" t="s">
        <v>210</v>
      </c>
      <c r="L435" s="34" t="s">
        <v>15</v>
      </c>
      <c r="M435" s="34" t="s">
        <v>13</v>
      </c>
      <c r="N435" s="34" t="s">
        <v>16</v>
      </c>
      <c r="O435" s="37" t="s">
        <v>3127</v>
      </c>
      <c r="P435" s="37" t="s">
        <v>674</v>
      </c>
      <c r="Q435" s="44" t="str">
        <f>MID(Tabla1[[#This Row],[Aplicación]],14,1)</f>
        <v>2</v>
      </c>
      <c r="R435" s="44" t="s">
        <v>662</v>
      </c>
      <c r="S435" s="44" t="str">
        <f>MID(Tabla1[[#This Row],[Aplicación]],6,2)</f>
        <v>04</v>
      </c>
      <c r="T435" s="44" t="str">
        <f>VLOOKUP(Tabla1[[#This Row],[AREA]],Hoja1!A:B,2,FALSE)</f>
        <v>04. Planificación y recursos</v>
      </c>
      <c r="U435" s="44" t="str">
        <f>MID(Tabla1[[#This Row],[Aplicación]],9,4)</f>
        <v>9209</v>
      </c>
      <c r="V435" s="44" t="str">
        <f>VLOOKUP(Tabla1[[#This Row],[PROGRAMA]],Hoja1!A:B,2,FALSE)</f>
        <v>9209. Dirección del area de hacienda y función pública</v>
      </c>
      <c r="W435" s="44" t="str">
        <f>MID(Tabla1[[#This Row],[Aplicación]],14,2)</f>
        <v>20</v>
      </c>
      <c r="X435" s="44" t="str">
        <f>MID(Tabla1[[#This Row],[Aplicación]],14,6)</f>
        <v>203</v>
      </c>
    </row>
    <row r="436" spans="1:24" x14ac:dyDescent="0.25">
      <c r="A436" s="33">
        <v>220199000015</v>
      </c>
      <c r="B436" s="34" t="s">
        <v>9</v>
      </c>
      <c r="C436" s="35">
        <v>43832</v>
      </c>
      <c r="D436" s="33">
        <v>22020000541</v>
      </c>
      <c r="E436" s="34" t="s">
        <v>2590</v>
      </c>
      <c r="F436" s="36">
        <v>1000</v>
      </c>
      <c r="G436" s="34" t="s">
        <v>144</v>
      </c>
      <c r="H436" s="34" t="s">
        <v>2591</v>
      </c>
      <c r="I436" s="33" t="s">
        <v>209</v>
      </c>
      <c r="J436" s="34" t="s">
        <v>802</v>
      </c>
      <c r="K436" s="34" t="s">
        <v>210</v>
      </c>
      <c r="L436" s="34" t="s">
        <v>12</v>
      </c>
      <c r="M436" s="34" t="s">
        <v>13</v>
      </c>
      <c r="N436" s="34" t="s">
        <v>14</v>
      </c>
      <c r="O436" s="37" t="s">
        <v>3127</v>
      </c>
      <c r="P436" s="37" t="s">
        <v>674</v>
      </c>
      <c r="Q436" s="44" t="str">
        <f>MID(Tabla1[[#This Row],[Aplicación]],14,1)</f>
        <v>2</v>
      </c>
      <c r="R436" s="44" t="s">
        <v>662</v>
      </c>
      <c r="S436" s="44" t="str">
        <f>MID(Tabla1[[#This Row],[Aplicación]],6,2)</f>
        <v>04</v>
      </c>
      <c r="T436" s="44" t="str">
        <f>VLOOKUP(Tabla1[[#This Row],[AREA]],Hoja1!A:B,2,FALSE)</f>
        <v>04. Planificación y recursos</v>
      </c>
      <c r="U436" s="44" t="str">
        <f>MID(Tabla1[[#This Row],[Aplicación]],9,4)</f>
        <v>9321</v>
      </c>
      <c r="V436" s="44" t="str">
        <f>VLOOKUP(Tabla1[[#This Row],[PROGRAMA]],Hoja1!A:B,2,FALSE)</f>
        <v>9321. Gestión de ingresos e inspección</v>
      </c>
      <c r="W436" s="44" t="str">
        <f>MID(Tabla1[[#This Row],[Aplicación]],14,2)</f>
        <v>20</v>
      </c>
      <c r="X436" s="44" t="str">
        <f>MID(Tabla1[[#This Row],[Aplicación]],14,6)</f>
        <v>203</v>
      </c>
    </row>
    <row r="437" spans="1:24" x14ac:dyDescent="0.25">
      <c r="A437" s="33">
        <v>220199000283</v>
      </c>
      <c r="B437" s="34" t="s">
        <v>9</v>
      </c>
      <c r="C437" s="35">
        <v>43832</v>
      </c>
      <c r="D437" s="33">
        <v>22020000755</v>
      </c>
      <c r="E437" s="34" t="s">
        <v>1077</v>
      </c>
      <c r="F437" s="36">
        <v>12342</v>
      </c>
      <c r="G437" s="34" t="s">
        <v>793</v>
      </c>
      <c r="H437" s="34" t="s">
        <v>794</v>
      </c>
      <c r="I437" s="33" t="s">
        <v>209</v>
      </c>
      <c r="J437" s="34" t="s">
        <v>2383</v>
      </c>
      <c r="K437" s="34" t="s">
        <v>210</v>
      </c>
      <c r="L437" s="34" t="s">
        <v>12</v>
      </c>
      <c r="M437" s="34" t="s">
        <v>26</v>
      </c>
      <c r="N437" s="34" t="s">
        <v>11</v>
      </c>
      <c r="O437" s="37" t="s">
        <v>3129</v>
      </c>
      <c r="P437" s="37" t="s">
        <v>674</v>
      </c>
      <c r="Q437" s="44" t="str">
        <f>MID(Tabla1[[#This Row],[Aplicación]],14,1)</f>
        <v>2</v>
      </c>
      <c r="R437" s="44" t="s">
        <v>662</v>
      </c>
      <c r="S437" s="44" t="str">
        <f>MID(Tabla1[[#This Row],[Aplicación]],6,2)</f>
        <v>04</v>
      </c>
      <c r="T437" s="44" t="str">
        <f>VLOOKUP(Tabla1[[#This Row],[AREA]],Hoja1!A:B,2,FALSE)</f>
        <v>04. Planificación y recursos</v>
      </c>
      <c r="U437" s="44" t="str">
        <f>MID(Tabla1[[#This Row],[Aplicación]],9,4)</f>
        <v>9204</v>
      </c>
      <c r="V437" s="44" t="str">
        <f>VLOOKUP(Tabla1[[#This Row],[PROGRAMA]],Hoja1!A:B,2,FALSE)</f>
        <v>9204. Tecnologías de la información y comunicación</v>
      </c>
      <c r="W437" s="44" t="str">
        <f>MID(Tabla1[[#This Row],[Aplicación]],14,2)</f>
        <v>22</v>
      </c>
      <c r="X437" s="44" t="str">
        <f>MID(Tabla1[[#This Row],[Aplicación]],14,6)</f>
        <v>22200</v>
      </c>
    </row>
    <row r="438" spans="1:24" x14ac:dyDescent="0.25">
      <c r="A438" s="33">
        <v>220200008927</v>
      </c>
      <c r="B438" s="34" t="s">
        <v>9</v>
      </c>
      <c r="C438" s="35">
        <v>43910</v>
      </c>
      <c r="D438" s="33">
        <v>22020002566</v>
      </c>
      <c r="E438" s="34" t="s">
        <v>1935</v>
      </c>
      <c r="F438" s="36">
        <v>658.24</v>
      </c>
      <c r="G438" s="34" t="s">
        <v>774</v>
      </c>
      <c r="H438" s="34" t="s">
        <v>2676</v>
      </c>
      <c r="I438" s="33" t="s">
        <v>209</v>
      </c>
      <c r="J438" s="34" t="s">
        <v>211</v>
      </c>
      <c r="K438" s="34" t="s">
        <v>211</v>
      </c>
      <c r="L438" s="34" t="s">
        <v>15</v>
      </c>
      <c r="M438" s="34" t="s">
        <v>10</v>
      </c>
      <c r="N438" s="34" t="s">
        <v>11</v>
      </c>
      <c r="O438" s="37" t="s">
        <v>3146</v>
      </c>
      <c r="P438" s="37" t="s">
        <v>674</v>
      </c>
      <c r="Q438" s="44" t="str">
        <f>MID(Tabla1[[#This Row],[Aplicación]],14,1)</f>
        <v>6</v>
      </c>
      <c r="R438" s="44" t="s">
        <v>663</v>
      </c>
      <c r="S438" s="44" t="str">
        <f>MID(Tabla1[[#This Row],[Aplicación]],6,2)</f>
        <v>04</v>
      </c>
      <c r="T438" s="44" t="str">
        <f>VLOOKUP(Tabla1[[#This Row],[AREA]],Hoja1!A:B,2,FALSE)</f>
        <v>04. Planificación y recursos</v>
      </c>
      <c r="U438" s="44" t="str">
        <f>MID(Tabla1[[#This Row],[Aplicación]],9,4)</f>
        <v>9209</v>
      </c>
      <c r="V438" s="44" t="str">
        <f>VLOOKUP(Tabla1[[#This Row],[PROGRAMA]],Hoja1!A:B,2,FALSE)</f>
        <v>9209. Dirección del area de hacienda y función pública</v>
      </c>
      <c r="W438" s="44" t="str">
        <f>MID(Tabla1[[#This Row],[Aplicación]],14,2)</f>
        <v>62</v>
      </c>
      <c r="X438" s="44" t="str">
        <f>MID(Tabla1[[#This Row],[Aplicación]],14,6)</f>
        <v>625</v>
      </c>
    </row>
    <row r="439" spans="1:24" x14ac:dyDescent="0.25">
      <c r="A439" s="33">
        <v>220199000041</v>
      </c>
      <c r="B439" s="34" t="s">
        <v>9</v>
      </c>
      <c r="C439" s="35">
        <v>43832</v>
      </c>
      <c r="D439" s="33">
        <v>22020000567</v>
      </c>
      <c r="E439" s="34" t="s">
        <v>2684</v>
      </c>
      <c r="F439" s="36">
        <v>63</v>
      </c>
      <c r="G439" s="34" t="s">
        <v>144</v>
      </c>
      <c r="H439" s="34" t="s">
        <v>2685</v>
      </c>
      <c r="I439" s="33" t="s">
        <v>209</v>
      </c>
      <c r="J439" s="34" t="s">
        <v>802</v>
      </c>
      <c r="K439" s="34" t="s">
        <v>210</v>
      </c>
      <c r="L439" s="34" t="s">
        <v>12</v>
      </c>
      <c r="M439" s="34" t="s">
        <v>13</v>
      </c>
      <c r="N439" s="34" t="s">
        <v>14</v>
      </c>
      <c r="O439" s="37" t="s">
        <v>3127</v>
      </c>
      <c r="P439" s="37" t="s">
        <v>674</v>
      </c>
      <c r="Q439" s="44" t="str">
        <f>MID(Tabla1[[#This Row],[Aplicación]],14,1)</f>
        <v>2</v>
      </c>
      <c r="R439" s="44" t="s">
        <v>662</v>
      </c>
      <c r="S439" s="44" t="str">
        <f>MID(Tabla1[[#This Row],[Aplicación]],6,2)</f>
        <v>04</v>
      </c>
      <c r="T439" s="44" t="str">
        <f>VLOOKUP(Tabla1[[#This Row],[AREA]],Hoja1!A:B,2,FALSE)</f>
        <v>04. Planificación y recursos</v>
      </c>
      <c r="U439" s="44" t="str">
        <f>MID(Tabla1[[#This Row],[Aplicación]],9,4)</f>
        <v>3121</v>
      </c>
      <c r="V439" s="44" t="str">
        <f>VLOOKUP(Tabla1[[#This Row],[PROGRAMA]],Hoja1!A:B,2,FALSE)</f>
        <v>3121. Prevención y salud laboral</v>
      </c>
      <c r="W439" s="44" t="str">
        <f>MID(Tabla1[[#This Row],[Aplicación]],14,2)</f>
        <v>21</v>
      </c>
      <c r="X439" s="44" t="str">
        <f>MID(Tabla1[[#This Row],[Aplicación]],14,6)</f>
        <v>213</v>
      </c>
    </row>
    <row r="440" spans="1:24" x14ac:dyDescent="0.25">
      <c r="A440" s="33">
        <v>220200008954</v>
      </c>
      <c r="B440" s="34" t="s">
        <v>9</v>
      </c>
      <c r="C440" s="35">
        <v>43913</v>
      </c>
      <c r="D440" s="33">
        <v>22020002738</v>
      </c>
      <c r="E440" s="34" t="s">
        <v>961</v>
      </c>
      <c r="F440" s="36">
        <v>2468.9699999999998</v>
      </c>
      <c r="G440" s="34" t="s">
        <v>161</v>
      </c>
      <c r="H440" s="34" t="s">
        <v>2722</v>
      </c>
      <c r="I440" s="33" t="s">
        <v>209</v>
      </c>
      <c r="J440" s="34" t="s">
        <v>295</v>
      </c>
      <c r="K440" s="34" t="s">
        <v>295</v>
      </c>
      <c r="L440" s="34" t="s">
        <v>12</v>
      </c>
      <c r="M440" s="34" t="s">
        <v>10</v>
      </c>
      <c r="N440" s="34" t="s">
        <v>11</v>
      </c>
      <c r="O440" s="37" t="s">
        <v>3146</v>
      </c>
      <c r="P440" s="37" t="s">
        <v>674</v>
      </c>
      <c r="Q440" s="44" t="str">
        <f>MID(Tabla1[[#This Row],[Aplicación]],14,1)</f>
        <v>2</v>
      </c>
      <c r="R440" s="44" t="s">
        <v>662</v>
      </c>
      <c r="S440" s="44" t="str">
        <f>MID(Tabla1[[#This Row],[Aplicación]],6,2)</f>
        <v>04</v>
      </c>
      <c r="T440" s="44" t="str">
        <f>VLOOKUP(Tabla1[[#This Row],[AREA]],Hoja1!A:B,2,FALSE)</f>
        <v>04. Planificación y recursos</v>
      </c>
      <c r="U440" s="44" t="str">
        <f>MID(Tabla1[[#This Row],[Aplicación]],9,4)</f>
        <v>9204</v>
      </c>
      <c r="V440" s="44" t="str">
        <f>VLOOKUP(Tabla1[[#This Row],[PROGRAMA]],Hoja1!A:B,2,FALSE)</f>
        <v>9204. Tecnologías de la información y comunicación</v>
      </c>
      <c r="W440" s="44" t="str">
        <f>MID(Tabla1[[#This Row],[Aplicación]],14,2)</f>
        <v>21</v>
      </c>
      <c r="X440" s="44" t="str">
        <f>MID(Tabla1[[#This Row],[Aplicación]],14,6)</f>
        <v>216</v>
      </c>
    </row>
    <row r="441" spans="1:24" x14ac:dyDescent="0.25">
      <c r="A441" s="33">
        <v>220200009062</v>
      </c>
      <c r="B441" s="34" t="s">
        <v>9</v>
      </c>
      <c r="C441" s="35">
        <v>43913</v>
      </c>
      <c r="D441" s="33">
        <v>22020002737</v>
      </c>
      <c r="E441" s="34" t="s">
        <v>961</v>
      </c>
      <c r="F441" s="36">
        <v>14834.02</v>
      </c>
      <c r="G441" s="34" t="s">
        <v>2735</v>
      </c>
      <c r="H441" s="34" t="s">
        <v>2736</v>
      </c>
      <c r="I441" s="33" t="s">
        <v>209</v>
      </c>
      <c r="J441" s="34" t="s">
        <v>210</v>
      </c>
      <c r="K441" s="34" t="s">
        <v>210</v>
      </c>
      <c r="L441" s="34" t="s">
        <v>12</v>
      </c>
      <c r="M441" s="34" t="s">
        <v>10</v>
      </c>
      <c r="N441" s="34" t="s">
        <v>11</v>
      </c>
      <c r="O441" s="37" t="s">
        <v>3146</v>
      </c>
      <c r="P441" s="37" t="s">
        <v>674</v>
      </c>
      <c r="Q441" s="44" t="str">
        <f>MID(Tabla1[[#This Row],[Aplicación]],14,1)</f>
        <v>2</v>
      </c>
      <c r="R441" s="44" t="s">
        <v>662</v>
      </c>
      <c r="S441" s="44" t="str">
        <f>MID(Tabla1[[#This Row],[Aplicación]],6,2)</f>
        <v>04</v>
      </c>
      <c r="T441" s="44" t="str">
        <f>VLOOKUP(Tabla1[[#This Row],[AREA]],Hoja1!A:B,2,FALSE)</f>
        <v>04. Planificación y recursos</v>
      </c>
      <c r="U441" s="44" t="str">
        <f>MID(Tabla1[[#This Row],[Aplicación]],9,4)</f>
        <v>9204</v>
      </c>
      <c r="V441" s="44" t="str">
        <f>VLOOKUP(Tabla1[[#This Row],[PROGRAMA]],Hoja1!A:B,2,FALSE)</f>
        <v>9204. Tecnologías de la información y comunicación</v>
      </c>
      <c r="W441" s="44" t="str">
        <f>MID(Tabla1[[#This Row],[Aplicación]],14,2)</f>
        <v>21</v>
      </c>
      <c r="X441" s="44" t="str">
        <f>MID(Tabla1[[#This Row],[Aplicación]],14,6)</f>
        <v>216</v>
      </c>
    </row>
    <row r="442" spans="1:24" x14ac:dyDescent="0.25">
      <c r="A442" s="33">
        <v>220200009072</v>
      </c>
      <c r="B442" s="34" t="s">
        <v>9</v>
      </c>
      <c r="C442" s="35">
        <v>43913</v>
      </c>
      <c r="D442" s="33">
        <v>22020002863</v>
      </c>
      <c r="E442" s="34" t="s">
        <v>1178</v>
      </c>
      <c r="F442" s="36">
        <v>5401.44</v>
      </c>
      <c r="G442" s="34" t="s">
        <v>179</v>
      </c>
      <c r="H442" s="34" t="s">
        <v>2760</v>
      </c>
      <c r="I442" s="33" t="s">
        <v>209</v>
      </c>
      <c r="J442" s="34" t="s">
        <v>211</v>
      </c>
      <c r="K442" s="34" t="s">
        <v>211</v>
      </c>
      <c r="L442" s="34" t="s">
        <v>12</v>
      </c>
      <c r="M442" s="34" t="s">
        <v>10</v>
      </c>
      <c r="N442" s="34" t="s">
        <v>11</v>
      </c>
      <c r="O442" s="37" t="s">
        <v>3146</v>
      </c>
      <c r="P442" s="37" t="s">
        <v>674</v>
      </c>
      <c r="Q442" s="44" t="str">
        <f>MID(Tabla1[[#This Row],[Aplicación]],14,1)</f>
        <v>2</v>
      </c>
      <c r="R442" s="44" t="s">
        <v>662</v>
      </c>
      <c r="S442" s="44" t="str">
        <f>MID(Tabla1[[#This Row],[Aplicación]],6,2)</f>
        <v>04</v>
      </c>
      <c r="T442" s="44" t="str">
        <f>VLOOKUP(Tabla1[[#This Row],[AREA]],Hoja1!A:B,2,FALSE)</f>
        <v>04. Planificación y recursos</v>
      </c>
      <c r="U442" s="44" t="str">
        <f>MID(Tabla1[[#This Row],[Aplicación]],9,4)</f>
        <v>9204</v>
      </c>
      <c r="V442" s="44" t="str">
        <f>VLOOKUP(Tabla1[[#This Row],[PROGRAMA]],Hoja1!A:B,2,FALSE)</f>
        <v>9204. Tecnologías de la información y comunicación</v>
      </c>
      <c r="W442" s="44" t="str">
        <f>MID(Tabla1[[#This Row],[Aplicación]],14,2)</f>
        <v>21</v>
      </c>
      <c r="X442" s="44" t="str">
        <f>MID(Tabla1[[#This Row],[Aplicación]],14,6)</f>
        <v>213</v>
      </c>
    </row>
    <row r="443" spans="1:24" x14ac:dyDescent="0.25">
      <c r="A443" s="33">
        <v>220200010408</v>
      </c>
      <c r="B443" s="34" t="s">
        <v>83</v>
      </c>
      <c r="C443" s="35">
        <v>43920</v>
      </c>
      <c r="D443" s="33">
        <v>22020002960</v>
      </c>
      <c r="E443" s="34" t="s">
        <v>1704</v>
      </c>
      <c r="F443" s="36">
        <v>273.22000000000003</v>
      </c>
      <c r="G443" s="34" t="s">
        <v>144</v>
      </c>
      <c r="H443" s="34" t="s">
        <v>2809</v>
      </c>
      <c r="I443" s="33" t="s">
        <v>358</v>
      </c>
      <c r="J443" s="34" t="s">
        <v>802</v>
      </c>
      <c r="K443" s="34" t="s">
        <v>210</v>
      </c>
      <c r="L443" s="34" t="s">
        <v>15</v>
      </c>
      <c r="M443" s="34" t="s">
        <v>13</v>
      </c>
      <c r="N443" s="34" t="s">
        <v>14</v>
      </c>
      <c r="O443" s="37" t="s">
        <v>3127</v>
      </c>
      <c r="P443" s="37" t="s">
        <v>674</v>
      </c>
      <c r="Q443" s="44" t="str">
        <f>MID(Tabla1[[#This Row],[Aplicación]],14,1)</f>
        <v>2</v>
      </c>
      <c r="R443" s="44" t="s">
        <v>662</v>
      </c>
      <c r="S443" s="44" t="str">
        <f>MID(Tabla1[[#This Row],[Aplicación]],6,2)</f>
        <v>04</v>
      </c>
      <c r="T443" s="44" t="str">
        <f>VLOOKUP(Tabla1[[#This Row],[AREA]],Hoja1!A:B,2,FALSE)</f>
        <v>04. Planificación y recursos</v>
      </c>
      <c r="U443" s="44" t="str">
        <f>MID(Tabla1[[#This Row],[Aplicación]],9,4)</f>
        <v>9231</v>
      </c>
      <c r="V443" s="44" t="str">
        <f>VLOOKUP(Tabla1[[#This Row],[PROGRAMA]],Hoja1!A:B,2,FALSE)</f>
        <v>9231. Información, registro y gestión del padrón</v>
      </c>
      <c r="W443" s="44" t="str">
        <f>MID(Tabla1[[#This Row],[Aplicación]],14,2)</f>
        <v>21</v>
      </c>
      <c r="X443" s="44" t="str">
        <f>MID(Tabla1[[#This Row],[Aplicación]],14,6)</f>
        <v>213</v>
      </c>
    </row>
    <row r="444" spans="1:24" x14ac:dyDescent="0.25">
      <c r="A444" s="33">
        <v>220200010409</v>
      </c>
      <c r="B444" s="34" t="s">
        <v>83</v>
      </c>
      <c r="C444" s="35">
        <v>43920</v>
      </c>
      <c r="D444" s="33">
        <v>22020002961</v>
      </c>
      <c r="E444" s="34" t="s">
        <v>1704</v>
      </c>
      <c r="F444" s="36">
        <v>161.72</v>
      </c>
      <c r="G444" s="34" t="s">
        <v>144</v>
      </c>
      <c r="H444" s="34" t="s">
        <v>2817</v>
      </c>
      <c r="I444" s="33" t="s">
        <v>358</v>
      </c>
      <c r="J444" s="34" t="s">
        <v>802</v>
      </c>
      <c r="K444" s="34" t="s">
        <v>210</v>
      </c>
      <c r="L444" s="34" t="s">
        <v>15</v>
      </c>
      <c r="M444" s="34" t="s">
        <v>13</v>
      </c>
      <c r="N444" s="34" t="s">
        <v>14</v>
      </c>
      <c r="O444" s="37" t="s">
        <v>3127</v>
      </c>
      <c r="P444" s="37" t="s">
        <v>674</v>
      </c>
      <c r="Q444" s="44" t="str">
        <f>MID(Tabla1[[#This Row],[Aplicación]],14,1)</f>
        <v>2</v>
      </c>
      <c r="R444" s="44" t="s">
        <v>662</v>
      </c>
      <c r="S444" s="44" t="str">
        <f>MID(Tabla1[[#This Row],[Aplicación]],6,2)</f>
        <v>04</v>
      </c>
      <c r="T444" s="44" t="str">
        <f>VLOOKUP(Tabla1[[#This Row],[AREA]],Hoja1!A:B,2,FALSE)</f>
        <v>04. Planificación y recursos</v>
      </c>
      <c r="U444" s="44" t="str">
        <f>MID(Tabla1[[#This Row],[Aplicación]],9,4)</f>
        <v>9231</v>
      </c>
      <c r="V444" s="44" t="str">
        <f>VLOOKUP(Tabla1[[#This Row],[PROGRAMA]],Hoja1!A:B,2,FALSE)</f>
        <v>9231. Información, registro y gestión del padrón</v>
      </c>
      <c r="W444" s="44" t="str">
        <f>MID(Tabla1[[#This Row],[Aplicación]],14,2)</f>
        <v>21</v>
      </c>
      <c r="X444" s="44" t="str">
        <f>MID(Tabla1[[#This Row],[Aplicación]],14,6)</f>
        <v>213</v>
      </c>
    </row>
    <row r="445" spans="1:24" x14ac:dyDescent="0.25">
      <c r="A445" s="33">
        <v>220200010410</v>
      </c>
      <c r="B445" s="34" t="s">
        <v>83</v>
      </c>
      <c r="C445" s="35">
        <v>43920</v>
      </c>
      <c r="D445" s="33">
        <v>22020002962</v>
      </c>
      <c r="E445" s="34" t="s">
        <v>1704</v>
      </c>
      <c r="F445" s="36">
        <v>168.8</v>
      </c>
      <c r="G445" s="34" t="s">
        <v>144</v>
      </c>
      <c r="H445" s="34" t="s">
        <v>2820</v>
      </c>
      <c r="I445" s="33" t="s">
        <v>358</v>
      </c>
      <c r="J445" s="34" t="s">
        <v>802</v>
      </c>
      <c r="K445" s="34" t="s">
        <v>210</v>
      </c>
      <c r="L445" s="34" t="s">
        <v>15</v>
      </c>
      <c r="M445" s="34" t="s">
        <v>13</v>
      </c>
      <c r="N445" s="34" t="s">
        <v>14</v>
      </c>
      <c r="O445" s="37" t="s">
        <v>3127</v>
      </c>
      <c r="P445" s="37" t="s">
        <v>674</v>
      </c>
      <c r="Q445" s="44" t="str">
        <f>MID(Tabla1[[#This Row],[Aplicación]],14,1)</f>
        <v>2</v>
      </c>
      <c r="R445" s="44" t="s">
        <v>662</v>
      </c>
      <c r="S445" s="44" t="str">
        <f>MID(Tabla1[[#This Row],[Aplicación]],6,2)</f>
        <v>04</v>
      </c>
      <c r="T445" s="44" t="str">
        <f>VLOOKUP(Tabla1[[#This Row],[AREA]],Hoja1!A:B,2,FALSE)</f>
        <v>04. Planificación y recursos</v>
      </c>
      <c r="U445" s="44" t="str">
        <f>MID(Tabla1[[#This Row],[Aplicación]],9,4)</f>
        <v>9231</v>
      </c>
      <c r="V445" s="44" t="str">
        <f>VLOOKUP(Tabla1[[#This Row],[PROGRAMA]],Hoja1!A:B,2,FALSE)</f>
        <v>9231. Información, registro y gestión del padrón</v>
      </c>
      <c r="W445" s="44" t="str">
        <f>MID(Tabla1[[#This Row],[Aplicación]],14,2)</f>
        <v>21</v>
      </c>
      <c r="X445" s="44" t="str">
        <f>MID(Tabla1[[#This Row],[Aplicación]],14,6)</f>
        <v>213</v>
      </c>
    </row>
    <row r="446" spans="1:24" x14ac:dyDescent="0.25">
      <c r="A446" s="33">
        <v>220200009416</v>
      </c>
      <c r="B446" s="34" t="s">
        <v>9</v>
      </c>
      <c r="C446" s="35">
        <v>43916</v>
      </c>
      <c r="D446" s="33">
        <v>22020002877</v>
      </c>
      <c r="E446" s="34" t="s">
        <v>1935</v>
      </c>
      <c r="F446" s="36">
        <v>619.52</v>
      </c>
      <c r="G446" s="34" t="s">
        <v>688</v>
      </c>
      <c r="H446" s="34" t="s">
        <v>2928</v>
      </c>
      <c r="I446" s="33" t="s">
        <v>209</v>
      </c>
      <c r="J446" s="34" t="s">
        <v>211</v>
      </c>
      <c r="K446" s="34" t="s">
        <v>211</v>
      </c>
      <c r="L446" s="34" t="s">
        <v>15</v>
      </c>
      <c r="M446" s="34" t="s">
        <v>10</v>
      </c>
      <c r="N446" s="34" t="s">
        <v>11</v>
      </c>
      <c r="O446" s="37" t="s">
        <v>3146</v>
      </c>
      <c r="P446" s="37" t="s">
        <v>674</v>
      </c>
      <c r="Q446" s="44" t="str">
        <f>MID(Tabla1[[#This Row],[Aplicación]],14,1)</f>
        <v>6</v>
      </c>
      <c r="R446" s="44" t="s">
        <v>663</v>
      </c>
      <c r="S446" s="44" t="str">
        <f>MID(Tabla1[[#This Row],[Aplicación]],6,2)</f>
        <v>04</v>
      </c>
      <c r="T446" s="44" t="str">
        <f>VLOOKUP(Tabla1[[#This Row],[AREA]],Hoja1!A:B,2,FALSE)</f>
        <v>04. Planificación y recursos</v>
      </c>
      <c r="U446" s="44" t="str">
        <f>MID(Tabla1[[#This Row],[Aplicación]],9,4)</f>
        <v>9209</v>
      </c>
      <c r="V446" s="44" t="str">
        <f>VLOOKUP(Tabla1[[#This Row],[PROGRAMA]],Hoja1!A:B,2,FALSE)</f>
        <v>9209. Dirección del area de hacienda y función pública</v>
      </c>
      <c r="W446" s="44" t="str">
        <f>MID(Tabla1[[#This Row],[Aplicación]],14,2)</f>
        <v>62</v>
      </c>
      <c r="X446" s="44" t="str">
        <f>MID(Tabla1[[#This Row],[Aplicación]],14,6)</f>
        <v>625</v>
      </c>
    </row>
    <row r="447" spans="1:24" x14ac:dyDescent="0.25">
      <c r="A447" s="33">
        <v>220200009489</v>
      </c>
      <c r="B447" s="34" t="s">
        <v>9</v>
      </c>
      <c r="C447" s="35">
        <v>43917</v>
      </c>
      <c r="D447" s="33">
        <v>22020002832</v>
      </c>
      <c r="E447" s="34" t="s">
        <v>1178</v>
      </c>
      <c r="F447" s="36">
        <v>540.87</v>
      </c>
      <c r="G447" s="34" t="s">
        <v>179</v>
      </c>
      <c r="H447" s="34" t="s">
        <v>2943</v>
      </c>
      <c r="I447" s="33" t="s">
        <v>209</v>
      </c>
      <c r="J447" s="34" t="s">
        <v>211</v>
      </c>
      <c r="K447" s="34" t="s">
        <v>211</v>
      </c>
      <c r="L447" s="34" t="s">
        <v>12</v>
      </c>
      <c r="M447" s="34" t="s">
        <v>10</v>
      </c>
      <c r="N447" s="34" t="s">
        <v>11</v>
      </c>
      <c r="O447" s="37" t="s">
        <v>3146</v>
      </c>
      <c r="P447" s="37" t="s">
        <v>674</v>
      </c>
      <c r="Q447" s="44" t="str">
        <f>MID(Tabla1[[#This Row],[Aplicación]],14,1)</f>
        <v>2</v>
      </c>
      <c r="R447" s="44" t="s">
        <v>662</v>
      </c>
      <c r="S447" s="44" t="str">
        <f>MID(Tabla1[[#This Row],[Aplicación]],6,2)</f>
        <v>04</v>
      </c>
      <c r="T447" s="44" t="str">
        <f>VLOOKUP(Tabla1[[#This Row],[AREA]],Hoja1!A:B,2,FALSE)</f>
        <v>04. Planificación y recursos</v>
      </c>
      <c r="U447" s="44" t="str">
        <f>MID(Tabla1[[#This Row],[Aplicación]],9,4)</f>
        <v>9204</v>
      </c>
      <c r="V447" s="44" t="str">
        <f>VLOOKUP(Tabla1[[#This Row],[PROGRAMA]],Hoja1!A:B,2,FALSE)</f>
        <v>9204. Tecnologías de la información y comunicación</v>
      </c>
      <c r="W447" s="44" t="str">
        <f>MID(Tabla1[[#This Row],[Aplicación]],14,2)</f>
        <v>21</v>
      </c>
      <c r="X447" s="44" t="str">
        <f>MID(Tabla1[[#This Row],[Aplicación]],14,6)</f>
        <v>213</v>
      </c>
    </row>
    <row r="448" spans="1:24" x14ac:dyDescent="0.25">
      <c r="A448" s="33">
        <v>220200009492</v>
      </c>
      <c r="B448" s="34" t="s">
        <v>9</v>
      </c>
      <c r="C448" s="35">
        <v>43917</v>
      </c>
      <c r="D448" s="33">
        <v>22020002739</v>
      </c>
      <c r="E448" s="34" t="s">
        <v>1166</v>
      </c>
      <c r="F448" s="36">
        <v>18149.939999999999</v>
      </c>
      <c r="G448" s="34" t="s">
        <v>302</v>
      </c>
      <c r="H448" s="34" t="s">
        <v>2944</v>
      </c>
      <c r="I448" s="33" t="s">
        <v>209</v>
      </c>
      <c r="J448" s="34" t="s">
        <v>210</v>
      </c>
      <c r="K448" s="34" t="s">
        <v>210</v>
      </c>
      <c r="L448" s="34" t="s">
        <v>15</v>
      </c>
      <c r="M448" s="34" t="s">
        <v>10</v>
      </c>
      <c r="N448" s="34" t="s">
        <v>11</v>
      </c>
      <c r="O448" s="37" t="s">
        <v>3146</v>
      </c>
      <c r="P448" s="37" t="s">
        <v>674</v>
      </c>
      <c r="Q448" s="44" t="str">
        <f>MID(Tabla1[[#This Row],[Aplicación]],14,1)</f>
        <v>6</v>
      </c>
      <c r="R448" s="44" t="s">
        <v>663</v>
      </c>
      <c r="S448" s="44" t="str">
        <f>MID(Tabla1[[#This Row],[Aplicación]],6,2)</f>
        <v>04</v>
      </c>
      <c r="T448" s="44" t="str">
        <f>VLOOKUP(Tabla1[[#This Row],[AREA]],Hoja1!A:B,2,FALSE)</f>
        <v>04. Planificación y recursos</v>
      </c>
      <c r="U448" s="44" t="str">
        <f>MID(Tabla1[[#This Row],[Aplicación]],9,4)</f>
        <v>9204</v>
      </c>
      <c r="V448" s="44" t="str">
        <f>VLOOKUP(Tabla1[[#This Row],[PROGRAMA]],Hoja1!A:B,2,FALSE)</f>
        <v>9204. Tecnologías de la información y comunicación</v>
      </c>
      <c r="W448" s="44" t="str">
        <f>MID(Tabla1[[#This Row],[Aplicación]],14,2)</f>
        <v>64</v>
      </c>
      <c r="X448" s="44" t="str">
        <f>MID(Tabla1[[#This Row],[Aplicación]],14,6)</f>
        <v>641</v>
      </c>
    </row>
    <row r="449" spans="1:24" x14ac:dyDescent="0.25">
      <c r="A449" s="33">
        <v>220200009643</v>
      </c>
      <c r="B449" s="34" t="s">
        <v>9</v>
      </c>
      <c r="C449" s="35">
        <v>43917</v>
      </c>
      <c r="D449" s="33">
        <v>22020002638</v>
      </c>
      <c r="E449" s="34" t="s">
        <v>2945</v>
      </c>
      <c r="F449" s="36">
        <v>11035.2</v>
      </c>
      <c r="G449" s="34" t="s">
        <v>2946</v>
      </c>
      <c r="H449" s="34" t="s">
        <v>2947</v>
      </c>
      <c r="I449" s="33" t="s">
        <v>209</v>
      </c>
      <c r="J449" s="34" t="s">
        <v>258</v>
      </c>
      <c r="K449" s="34" t="s">
        <v>258</v>
      </c>
      <c r="L449" s="34" t="s">
        <v>12</v>
      </c>
      <c r="M449" s="34" t="s">
        <v>10</v>
      </c>
      <c r="N449" s="34" t="s">
        <v>11</v>
      </c>
      <c r="O449" s="37" t="s">
        <v>3146</v>
      </c>
      <c r="P449" s="37" t="s">
        <v>674</v>
      </c>
      <c r="Q449" s="44" t="str">
        <f>MID(Tabla1[[#This Row],[Aplicación]],14,1)</f>
        <v>2</v>
      </c>
      <c r="R449" s="44" t="s">
        <v>662</v>
      </c>
      <c r="S449" s="44" t="str">
        <f>MID(Tabla1[[#This Row],[Aplicación]],6,2)</f>
        <v>04</v>
      </c>
      <c r="T449" s="44" t="str">
        <f>VLOOKUP(Tabla1[[#This Row],[AREA]],Hoja1!A:B,2,FALSE)</f>
        <v>04. Planificación y recursos</v>
      </c>
      <c r="U449" s="44" t="str">
        <f>MID(Tabla1[[#This Row],[Aplicación]],9,4)</f>
        <v>9209</v>
      </c>
      <c r="V449" s="44" t="str">
        <f>VLOOKUP(Tabla1[[#This Row],[PROGRAMA]],Hoja1!A:B,2,FALSE)</f>
        <v>9209. Dirección del area de hacienda y función pública</v>
      </c>
      <c r="W449" s="44" t="str">
        <f>MID(Tabla1[[#This Row],[Aplicación]],14,2)</f>
        <v>22</v>
      </c>
      <c r="X449" s="44" t="str">
        <f>MID(Tabla1[[#This Row],[Aplicación]],14,6)</f>
        <v>22706</v>
      </c>
    </row>
    <row r="450" spans="1:24" x14ac:dyDescent="0.25">
      <c r="A450" s="33">
        <v>220200004392</v>
      </c>
      <c r="B450" s="34" t="s">
        <v>316</v>
      </c>
      <c r="C450" s="35">
        <v>43899</v>
      </c>
      <c r="D450" s="33">
        <v>22020002205</v>
      </c>
      <c r="E450" s="34" t="s">
        <v>1178</v>
      </c>
      <c r="F450" s="36">
        <v>130.44</v>
      </c>
      <c r="G450" s="34" t="s">
        <v>182</v>
      </c>
      <c r="H450" s="34" t="s">
        <v>2953</v>
      </c>
      <c r="I450" s="33" t="s">
        <v>317</v>
      </c>
      <c r="J450" s="34" t="s">
        <v>211</v>
      </c>
      <c r="K450" s="34" t="s">
        <v>211</v>
      </c>
      <c r="L450" s="34" t="s">
        <v>15</v>
      </c>
      <c r="M450" s="34" t="s">
        <v>13</v>
      </c>
      <c r="N450" s="34" t="s">
        <v>14</v>
      </c>
      <c r="O450" s="37" t="s">
        <v>3145</v>
      </c>
      <c r="P450" s="37" t="s">
        <v>674</v>
      </c>
      <c r="Q450" s="44" t="str">
        <f>MID(Tabla1[[#This Row],[Aplicación]],14,1)</f>
        <v>2</v>
      </c>
      <c r="R450" s="44" t="s">
        <v>662</v>
      </c>
      <c r="S450" s="44" t="str">
        <f>MID(Tabla1[[#This Row],[Aplicación]],6,2)</f>
        <v>04</v>
      </c>
      <c r="T450" s="44" t="str">
        <f>VLOOKUP(Tabla1[[#This Row],[AREA]],Hoja1!A:B,2,FALSE)</f>
        <v>04. Planificación y recursos</v>
      </c>
      <c r="U450" s="44" t="str">
        <f>MID(Tabla1[[#This Row],[Aplicación]],9,4)</f>
        <v>9204</v>
      </c>
      <c r="V450" s="44" t="str">
        <f>VLOOKUP(Tabla1[[#This Row],[PROGRAMA]],Hoja1!A:B,2,FALSE)</f>
        <v>9204. Tecnologías de la información y comunicación</v>
      </c>
      <c r="W450" s="44" t="str">
        <f>MID(Tabla1[[#This Row],[Aplicación]],14,2)</f>
        <v>21</v>
      </c>
      <c r="X450" s="44" t="str">
        <f>MID(Tabla1[[#This Row],[Aplicación]],14,6)</f>
        <v>213</v>
      </c>
    </row>
    <row r="451" spans="1:24" x14ac:dyDescent="0.25">
      <c r="A451" s="33">
        <v>220200009897</v>
      </c>
      <c r="B451" s="34" t="s">
        <v>9</v>
      </c>
      <c r="C451" s="35">
        <v>43918</v>
      </c>
      <c r="D451" s="33">
        <v>22020002967</v>
      </c>
      <c r="E451" s="34" t="s">
        <v>2493</v>
      </c>
      <c r="F451" s="36">
        <v>1500</v>
      </c>
      <c r="G451" s="34" t="s">
        <v>219</v>
      </c>
      <c r="H451" s="34" t="s">
        <v>2968</v>
      </c>
      <c r="I451" s="33" t="s">
        <v>209</v>
      </c>
      <c r="J451" s="34" t="s">
        <v>211</v>
      </c>
      <c r="K451" s="34" t="s">
        <v>211</v>
      </c>
      <c r="L451" s="34" t="s">
        <v>15</v>
      </c>
      <c r="M451" s="34" t="s">
        <v>10</v>
      </c>
      <c r="N451" s="34" t="s">
        <v>11</v>
      </c>
      <c r="O451" s="37" t="s">
        <v>3146</v>
      </c>
      <c r="P451" s="37" t="s">
        <v>674</v>
      </c>
      <c r="Q451" s="44" t="str">
        <f>MID(Tabla1[[#This Row],[Aplicación]],14,1)</f>
        <v>2</v>
      </c>
      <c r="R451" s="44" t="s">
        <v>662</v>
      </c>
      <c r="S451" s="44" t="str">
        <f>MID(Tabla1[[#This Row],[Aplicación]],6,2)</f>
        <v>04</v>
      </c>
      <c r="T451" s="44" t="str">
        <f>VLOOKUP(Tabla1[[#This Row],[AREA]],Hoja1!A:B,2,FALSE)</f>
        <v>04. Planificación y recursos</v>
      </c>
      <c r="U451" s="44" t="str">
        <f>MID(Tabla1[[#This Row],[Aplicación]],9,4)</f>
        <v>3121</v>
      </c>
      <c r="V451" s="44" t="str">
        <f>VLOOKUP(Tabla1[[#This Row],[PROGRAMA]],Hoja1!A:B,2,FALSE)</f>
        <v>3121. Prevención y salud laboral</v>
      </c>
      <c r="W451" s="44" t="str">
        <f>MID(Tabla1[[#This Row],[Aplicación]],14,2)</f>
        <v>22</v>
      </c>
      <c r="X451" s="44" t="str">
        <f>MID(Tabla1[[#This Row],[Aplicación]],14,6)</f>
        <v>22199</v>
      </c>
    </row>
    <row r="452" spans="1:24" x14ac:dyDescent="0.25">
      <c r="A452" s="33">
        <v>220200009898</v>
      </c>
      <c r="B452" s="34" t="s">
        <v>9</v>
      </c>
      <c r="C452" s="35">
        <v>43918</v>
      </c>
      <c r="D452" s="33">
        <v>22020002968</v>
      </c>
      <c r="E452" s="34" t="s">
        <v>2487</v>
      </c>
      <c r="F452" s="36">
        <v>2000</v>
      </c>
      <c r="G452" s="34" t="s">
        <v>2972</v>
      </c>
      <c r="H452" s="34" t="s">
        <v>2973</v>
      </c>
      <c r="I452" s="33" t="s">
        <v>209</v>
      </c>
      <c r="J452" s="34" t="s">
        <v>286</v>
      </c>
      <c r="K452" s="34" t="s">
        <v>286</v>
      </c>
      <c r="L452" s="34" t="s">
        <v>12</v>
      </c>
      <c r="M452" s="34" t="s">
        <v>10</v>
      </c>
      <c r="N452" s="34" t="s">
        <v>11</v>
      </c>
      <c r="O452" s="37" t="s">
        <v>3146</v>
      </c>
      <c r="P452" s="37" t="s">
        <v>674</v>
      </c>
      <c r="Q452" s="44" t="str">
        <f>MID(Tabla1[[#This Row],[Aplicación]],14,1)</f>
        <v>2</v>
      </c>
      <c r="R452" s="44" t="s">
        <v>662</v>
      </c>
      <c r="S452" s="44" t="str">
        <f>MID(Tabla1[[#This Row],[Aplicación]],6,2)</f>
        <v>04</v>
      </c>
      <c r="T452" s="44" t="str">
        <f>VLOOKUP(Tabla1[[#This Row],[AREA]],Hoja1!A:B,2,FALSE)</f>
        <v>04. Planificación y recursos</v>
      </c>
      <c r="U452" s="44" t="str">
        <f>MID(Tabla1[[#This Row],[Aplicación]],9,4)</f>
        <v>3121</v>
      </c>
      <c r="V452" s="44" t="str">
        <f>VLOOKUP(Tabla1[[#This Row],[PROGRAMA]],Hoja1!A:B,2,FALSE)</f>
        <v>3121. Prevención y salud laboral</v>
      </c>
      <c r="W452" s="44" t="str">
        <f>MID(Tabla1[[#This Row],[Aplicación]],14,2)</f>
        <v>22</v>
      </c>
      <c r="X452" s="44" t="str">
        <f>MID(Tabla1[[#This Row],[Aplicación]],14,6)</f>
        <v>22799</v>
      </c>
    </row>
    <row r="453" spans="1:24" x14ac:dyDescent="0.25">
      <c r="A453" s="33">
        <v>220200009899</v>
      </c>
      <c r="B453" s="34" t="s">
        <v>9</v>
      </c>
      <c r="C453" s="35">
        <v>43918</v>
      </c>
      <c r="D453" s="33">
        <v>22020002969</v>
      </c>
      <c r="E453" s="34" t="s">
        <v>2525</v>
      </c>
      <c r="F453" s="36">
        <v>2000</v>
      </c>
      <c r="G453" s="34" t="s">
        <v>726</v>
      </c>
      <c r="H453" s="34" t="s">
        <v>2974</v>
      </c>
      <c r="I453" s="33" t="s">
        <v>209</v>
      </c>
      <c r="J453" s="34" t="s">
        <v>2975</v>
      </c>
      <c r="K453" s="34" t="s">
        <v>210</v>
      </c>
      <c r="L453" s="34" t="s">
        <v>15</v>
      </c>
      <c r="M453" s="34" t="s">
        <v>10</v>
      </c>
      <c r="N453" s="34" t="s">
        <v>11</v>
      </c>
      <c r="O453" s="37" t="s">
        <v>3146</v>
      </c>
      <c r="P453" s="37" t="s">
        <v>674</v>
      </c>
      <c r="Q453" s="44" t="str">
        <f>MID(Tabla1[[#This Row],[Aplicación]],14,1)</f>
        <v>2</v>
      </c>
      <c r="R453" s="44" t="s">
        <v>662</v>
      </c>
      <c r="S453" s="44" t="str">
        <f>MID(Tabla1[[#This Row],[Aplicación]],6,2)</f>
        <v>04</v>
      </c>
      <c r="T453" s="44" t="str">
        <f>VLOOKUP(Tabla1[[#This Row],[AREA]],Hoja1!A:B,2,FALSE)</f>
        <v>04. Planificación y recursos</v>
      </c>
      <c r="U453" s="44" t="str">
        <f>MID(Tabla1[[#This Row],[Aplicación]],9,4)</f>
        <v>3121</v>
      </c>
      <c r="V453" s="44" t="str">
        <f>VLOOKUP(Tabla1[[#This Row],[PROGRAMA]],Hoja1!A:B,2,FALSE)</f>
        <v>3121. Prevención y salud laboral</v>
      </c>
      <c r="W453" s="44" t="str">
        <f>MID(Tabla1[[#This Row],[Aplicación]],14,2)</f>
        <v>22</v>
      </c>
      <c r="X453" s="44" t="str">
        <f>MID(Tabla1[[#This Row],[Aplicación]],14,6)</f>
        <v>22106</v>
      </c>
    </row>
    <row r="454" spans="1:24" x14ac:dyDescent="0.25">
      <c r="A454" s="33">
        <v>220200009906</v>
      </c>
      <c r="B454" s="34" t="s">
        <v>9</v>
      </c>
      <c r="C454" s="35">
        <v>43918</v>
      </c>
      <c r="D454" s="33">
        <v>22020002944</v>
      </c>
      <c r="E454" s="34" t="s">
        <v>1166</v>
      </c>
      <c r="F454" s="36">
        <v>3327.5</v>
      </c>
      <c r="G454" s="34" t="s">
        <v>1872</v>
      </c>
      <c r="H454" s="34" t="s">
        <v>2987</v>
      </c>
      <c r="I454" s="33" t="s">
        <v>209</v>
      </c>
      <c r="J454" s="34" t="s">
        <v>983</v>
      </c>
      <c r="K454" s="34" t="s">
        <v>783</v>
      </c>
      <c r="L454" s="34" t="s">
        <v>15</v>
      </c>
      <c r="M454" s="34" t="s">
        <v>10</v>
      </c>
      <c r="N454" s="34" t="s">
        <v>11</v>
      </c>
      <c r="O454" s="37" t="s">
        <v>3146</v>
      </c>
      <c r="P454" s="37" t="s">
        <v>674</v>
      </c>
      <c r="Q454" s="44" t="str">
        <f>MID(Tabla1[[#This Row],[Aplicación]],14,1)</f>
        <v>6</v>
      </c>
      <c r="R454" s="44" t="s">
        <v>663</v>
      </c>
      <c r="S454" s="44" t="str">
        <f>MID(Tabla1[[#This Row],[Aplicación]],6,2)</f>
        <v>04</v>
      </c>
      <c r="T454" s="44" t="str">
        <f>VLOOKUP(Tabla1[[#This Row],[AREA]],Hoja1!A:B,2,FALSE)</f>
        <v>04. Planificación y recursos</v>
      </c>
      <c r="U454" s="44" t="str">
        <f>MID(Tabla1[[#This Row],[Aplicación]],9,4)</f>
        <v>9204</v>
      </c>
      <c r="V454" s="44" t="str">
        <f>VLOOKUP(Tabla1[[#This Row],[PROGRAMA]],Hoja1!A:B,2,FALSE)</f>
        <v>9204. Tecnologías de la información y comunicación</v>
      </c>
      <c r="W454" s="44" t="str">
        <f>MID(Tabla1[[#This Row],[Aplicación]],14,2)</f>
        <v>64</v>
      </c>
      <c r="X454" s="44" t="str">
        <f>MID(Tabla1[[#This Row],[Aplicación]],14,6)</f>
        <v>641</v>
      </c>
    </row>
    <row r="455" spans="1:24" x14ac:dyDescent="0.25">
      <c r="A455" s="33">
        <v>220190039268</v>
      </c>
      <c r="B455" s="34" t="s">
        <v>9</v>
      </c>
      <c r="C455" s="35">
        <v>43908</v>
      </c>
      <c r="D455" s="33">
        <v>22019002633</v>
      </c>
      <c r="E455" s="34" t="s">
        <v>1026</v>
      </c>
      <c r="F455" s="36">
        <v>28677</v>
      </c>
      <c r="G455" s="34" t="s">
        <v>846</v>
      </c>
      <c r="H455" s="34" t="s">
        <v>3020</v>
      </c>
      <c r="I455" s="33" t="s">
        <v>209</v>
      </c>
      <c r="J455" s="34" t="s">
        <v>233</v>
      </c>
      <c r="K455" s="34" t="s">
        <v>233</v>
      </c>
      <c r="L455" s="34" t="s">
        <v>12</v>
      </c>
      <c r="M455" s="34" t="s">
        <v>26</v>
      </c>
      <c r="N455" s="34" t="s">
        <v>11</v>
      </c>
      <c r="O455" s="37" t="s">
        <v>3129</v>
      </c>
      <c r="P455" s="37" t="s">
        <v>674</v>
      </c>
      <c r="Q455" s="44" t="str">
        <f>MID(Tabla1[[#This Row],[Aplicación]],14,1)</f>
        <v>6</v>
      </c>
      <c r="R455" s="44" t="s">
        <v>663</v>
      </c>
      <c r="S455" s="44" t="str">
        <f>MID(Tabla1[[#This Row],[Aplicación]],6,2)</f>
        <v>04</v>
      </c>
      <c r="T455" s="44" t="str">
        <f>VLOOKUP(Tabla1[[#This Row],[AREA]],Hoja1!A:B,2,FALSE)</f>
        <v>04. Planificación y recursos</v>
      </c>
      <c r="U455" s="44" t="str">
        <f>MID(Tabla1[[#This Row],[Aplicación]],9,4)</f>
        <v>9321</v>
      </c>
      <c r="V455" s="44" t="str">
        <f>VLOOKUP(Tabla1[[#This Row],[PROGRAMA]],Hoja1!A:B,2,FALSE)</f>
        <v>9321. Gestión de ingresos e inspección</v>
      </c>
      <c r="W455" s="44" t="str">
        <f>MID(Tabla1[[#This Row],[Aplicación]],14,2)</f>
        <v>64</v>
      </c>
      <c r="X455" s="44" t="str">
        <f>MID(Tabla1[[#This Row],[Aplicación]],14,6)</f>
        <v>641</v>
      </c>
    </row>
    <row r="456" spans="1:24" x14ac:dyDescent="0.25">
      <c r="A456" s="33">
        <v>220200004390</v>
      </c>
      <c r="B456" s="34" t="s">
        <v>316</v>
      </c>
      <c r="C456" s="35">
        <v>43899</v>
      </c>
      <c r="D456" s="33">
        <v>22020002205</v>
      </c>
      <c r="E456" s="34" t="s">
        <v>1178</v>
      </c>
      <c r="F456" s="36">
        <v>35.33</v>
      </c>
      <c r="G456" s="34" t="s">
        <v>398</v>
      </c>
      <c r="H456" s="34" t="s">
        <v>3091</v>
      </c>
      <c r="I456" s="33" t="s">
        <v>317</v>
      </c>
      <c r="J456" s="34" t="s">
        <v>211</v>
      </c>
      <c r="K456" s="34" t="s">
        <v>211</v>
      </c>
      <c r="L456" s="34" t="s">
        <v>15</v>
      </c>
      <c r="M456" s="34" t="s">
        <v>13</v>
      </c>
      <c r="N456" s="34" t="s">
        <v>14</v>
      </c>
      <c r="O456" s="37" t="s">
        <v>3145</v>
      </c>
      <c r="P456" s="37" t="s">
        <v>674</v>
      </c>
      <c r="Q456" s="44" t="str">
        <f>MID(Tabla1[[#This Row],[Aplicación]],14,1)</f>
        <v>2</v>
      </c>
      <c r="R456" s="44" t="s">
        <v>662</v>
      </c>
      <c r="S456" s="44" t="str">
        <f>MID(Tabla1[[#This Row],[Aplicación]],6,2)</f>
        <v>04</v>
      </c>
      <c r="T456" s="44" t="str">
        <f>VLOOKUP(Tabla1[[#This Row],[AREA]],Hoja1!A:B,2,FALSE)</f>
        <v>04. Planificación y recursos</v>
      </c>
      <c r="U456" s="44" t="str">
        <f>MID(Tabla1[[#This Row],[Aplicación]],9,4)</f>
        <v>9204</v>
      </c>
      <c r="V456" s="44" t="str">
        <f>VLOOKUP(Tabla1[[#This Row],[PROGRAMA]],Hoja1!A:B,2,FALSE)</f>
        <v>9204. Tecnologías de la información y comunicación</v>
      </c>
      <c r="W456" s="44" t="str">
        <f>MID(Tabla1[[#This Row],[Aplicación]],14,2)</f>
        <v>21</v>
      </c>
      <c r="X456" s="44" t="str">
        <f>MID(Tabla1[[#This Row],[Aplicación]],14,6)</f>
        <v>213</v>
      </c>
    </row>
    <row r="457" spans="1:24" x14ac:dyDescent="0.25">
      <c r="A457" s="33">
        <v>220200009488</v>
      </c>
      <c r="B457" s="34" t="s">
        <v>316</v>
      </c>
      <c r="C457" s="35">
        <v>43917</v>
      </c>
      <c r="D457" s="33">
        <v>22020000879</v>
      </c>
      <c r="E457" s="34" t="s">
        <v>1046</v>
      </c>
      <c r="F457" s="36">
        <v>187731.84</v>
      </c>
      <c r="G457" s="34" t="s">
        <v>1047</v>
      </c>
      <c r="H457" s="34" t="s">
        <v>1048</v>
      </c>
      <c r="I457" s="33" t="s">
        <v>317</v>
      </c>
      <c r="J457" s="34" t="s">
        <v>210</v>
      </c>
      <c r="K457" s="34" t="s">
        <v>210</v>
      </c>
      <c r="L457" s="34" t="s">
        <v>12</v>
      </c>
      <c r="M457" s="34" t="s">
        <v>13</v>
      </c>
      <c r="N457" s="34" t="s">
        <v>14</v>
      </c>
      <c r="O457" s="37" t="s">
        <v>3127</v>
      </c>
      <c r="P457" s="37" t="s">
        <v>674</v>
      </c>
      <c r="Q457" s="44" t="str">
        <f>MID(Tabla1[[#This Row],[Aplicación]],14,1)</f>
        <v>6</v>
      </c>
      <c r="R457" s="44" t="s">
        <v>663</v>
      </c>
      <c r="S457" s="44" t="str">
        <f>MID(Tabla1[[#This Row],[Aplicación]],6,2)</f>
        <v>05</v>
      </c>
      <c r="T457" s="44" t="str">
        <f>VLOOKUP(Tabla1[[#This Row],[AREA]],Hoja1!A:B,2,FALSE)</f>
        <v>05. Innovación, desarrollo económico, empleo y comercio</v>
      </c>
      <c r="U457" s="44" t="str">
        <f>MID(Tabla1[[#This Row],[Aplicación]],9,4)</f>
        <v>4331</v>
      </c>
      <c r="V457" s="44" t="str">
        <f>VLOOKUP(Tabla1[[#This Row],[PROGRAMA]],Hoja1!A:B,2,FALSE)</f>
        <v>4331. Desarrollo empresarial</v>
      </c>
      <c r="W457" s="44" t="str">
        <f>MID(Tabla1[[#This Row],[Aplicación]],14,2)</f>
        <v>60</v>
      </c>
      <c r="X457" s="44" t="str">
        <f>MID(Tabla1[[#This Row],[Aplicación]],14,6)</f>
        <v>609</v>
      </c>
    </row>
    <row r="458" spans="1:24" x14ac:dyDescent="0.25">
      <c r="A458" s="33">
        <v>220190058623</v>
      </c>
      <c r="B458" s="34" t="s">
        <v>9</v>
      </c>
      <c r="C458" s="35">
        <v>43908</v>
      </c>
      <c r="D458" s="33">
        <v>22019002015</v>
      </c>
      <c r="E458" s="34" t="s">
        <v>1046</v>
      </c>
      <c r="F458" s="36">
        <v>113323.37</v>
      </c>
      <c r="G458" s="34" t="s">
        <v>203</v>
      </c>
      <c r="H458" s="34" t="s">
        <v>901</v>
      </c>
      <c r="I458" s="33" t="s">
        <v>209</v>
      </c>
      <c r="J458" s="34" t="s">
        <v>211</v>
      </c>
      <c r="K458" s="34" t="s">
        <v>211</v>
      </c>
      <c r="L458" s="34" t="s">
        <v>82</v>
      </c>
      <c r="M458" s="34" t="s">
        <v>13</v>
      </c>
      <c r="N458" s="34" t="s">
        <v>14</v>
      </c>
      <c r="O458" s="37" t="s">
        <v>3127</v>
      </c>
      <c r="P458" s="37" t="s">
        <v>674</v>
      </c>
      <c r="Q458" s="44" t="str">
        <f>MID(Tabla1[[#This Row],[Aplicación]],14,1)</f>
        <v>6</v>
      </c>
      <c r="R458" s="44" t="s">
        <v>663</v>
      </c>
      <c r="S458" s="44" t="str">
        <f>MID(Tabla1[[#This Row],[Aplicación]],6,2)</f>
        <v>05</v>
      </c>
      <c r="T458" s="44" t="str">
        <f>VLOOKUP(Tabla1[[#This Row],[AREA]],Hoja1!A:B,2,FALSE)</f>
        <v>05. Innovación, desarrollo económico, empleo y comercio</v>
      </c>
      <c r="U458" s="44" t="str">
        <f>MID(Tabla1[[#This Row],[Aplicación]],9,4)</f>
        <v>4331</v>
      </c>
      <c r="V458" s="44" t="str">
        <f>VLOOKUP(Tabla1[[#This Row],[PROGRAMA]],Hoja1!A:B,2,FALSE)</f>
        <v>4331. Desarrollo empresarial</v>
      </c>
      <c r="W458" s="44" t="str">
        <f>MID(Tabla1[[#This Row],[Aplicación]],14,2)</f>
        <v>60</v>
      </c>
      <c r="X458" s="44" t="str">
        <f>MID(Tabla1[[#This Row],[Aplicación]],14,6)</f>
        <v>609</v>
      </c>
    </row>
    <row r="459" spans="1:24" x14ac:dyDescent="0.25">
      <c r="A459" s="33">
        <v>220190058622</v>
      </c>
      <c r="B459" s="34" t="s">
        <v>9</v>
      </c>
      <c r="C459" s="35">
        <v>43908</v>
      </c>
      <c r="D459" s="33">
        <v>22019002015</v>
      </c>
      <c r="E459" s="34" t="s">
        <v>1046</v>
      </c>
      <c r="F459" s="36">
        <v>98377.48</v>
      </c>
      <c r="G459" s="34" t="s">
        <v>203</v>
      </c>
      <c r="H459" s="34" t="s">
        <v>897</v>
      </c>
      <c r="I459" s="33" t="s">
        <v>209</v>
      </c>
      <c r="J459" s="34" t="s">
        <v>211</v>
      </c>
      <c r="K459" s="34" t="s">
        <v>211</v>
      </c>
      <c r="L459" s="34" t="s">
        <v>82</v>
      </c>
      <c r="M459" s="34" t="s">
        <v>13</v>
      </c>
      <c r="N459" s="34" t="s">
        <v>14</v>
      </c>
      <c r="O459" s="37" t="s">
        <v>3127</v>
      </c>
      <c r="P459" s="37" t="s">
        <v>674</v>
      </c>
      <c r="Q459" s="44" t="str">
        <f>MID(Tabla1[[#This Row],[Aplicación]],14,1)</f>
        <v>6</v>
      </c>
      <c r="R459" s="44" t="s">
        <v>663</v>
      </c>
      <c r="S459" s="44" t="str">
        <f>MID(Tabla1[[#This Row],[Aplicación]],6,2)</f>
        <v>05</v>
      </c>
      <c r="T459" s="44" t="str">
        <f>VLOOKUP(Tabla1[[#This Row],[AREA]],Hoja1!A:B,2,FALSE)</f>
        <v>05. Innovación, desarrollo económico, empleo y comercio</v>
      </c>
      <c r="U459" s="44" t="str">
        <f>MID(Tabla1[[#This Row],[Aplicación]],9,4)</f>
        <v>4331</v>
      </c>
      <c r="V459" s="44" t="str">
        <f>VLOOKUP(Tabla1[[#This Row],[PROGRAMA]],Hoja1!A:B,2,FALSE)</f>
        <v>4331. Desarrollo empresarial</v>
      </c>
      <c r="W459" s="44" t="str">
        <f>MID(Tabla1[[#This Row],[Aplicación]],14,2)</f>
        <v>60</v>
      </c>
      <c r="X459" s="44" t="str">
        <f>MID(Tabla1[[#This Row],[Aplicación]],14,6)</f>
        <v>609</v>
      </c>
    </row>
    <row r="460" spans="1:24" x14ac:dyDescent="0.25">
      <c r="A460" s="33">
        <v>220200003085</v>
      </c>
      <c r="B460" s="34" t="s">
        <v>9</v>
      </c>
      <c r="C460" s="35">
        <v>43893</v>
      </c>
      <c r="D460" s="33">
        <v>22020001821</v>
      </c>
      <c r="E460" s="34" t="s">
        <v>1217</v>
      </c>
      <c r="F460" s="36">
        <v>7666.56</v>
      </c>
      <c r="G460" s="34" t="s">
        <v>130</v>
      </c>
      <c r="H460" s="34" t="s">
        <v>1218</v>
      </c>
      <c r="I460" s="33" t="s">
        <v>334</v>
      </c>
      <c r="J460" s="34" t="s">
        <v>211</v>
      </c>
      <c r="K460" s="34" t="s">
        <v>211</v>
      </c>
      <c r="L460" s="34" t="s">
        <v>12</v>
      </c>
      <c r="M460" s="34" t="s">
        <v>13</v>
      </c>
      <c r="N460" s="34" t="s">
        <v>14</v>
      </c>
      <c r="O460" s="37" t="s">
        <v>3145</v>
      </c>
      <c r="P460" s="37" t="s">
        <v>674</v>
      </c>
      <c r="Q460" s="44" t="str">
        <f>MID(Tabla1[[#This Row],[Aplicación]],14,1)</f>
        <v>2</v>
      </c>
      <c r="R460" s="44" t="s">
        <v>662</v>
      </c>
      <c r="S460" s="44" t="str">
        <f>MID(Tabla1[[#This Row],[Aplicación]],6,2)</f>
        <v>05</v>
      </c>
      <c r="T460" s="44" t="str">
        <f>VLOOKUP(Tabla1[[#This Row],[AREA]],Hoja1!A:B,2,FALSE)</f>
        <v>05. Innovación, desarrollo económico, empleo y comercio</v>
      </c>
      <c r="U460" s="44" t="str">
        <f>MID(Tabla1[[#This Row],[Aplicación]],9,4)</f>
        <v>4331</v>
      </c>
      <c r="V460" s="44" t="str">
        <f>VLOOKUP(Tabla1[[#This Row],[PROGRAMA]],Hoja1!A:B,2,FALSE)</f>
        <v>4331. Desarrollo empresarial</v>
      </c>
      <c r="W460" s="44" t="str">
        <f>MID(Tabla1[[#This Row],[Aplicación]],14,2)</f>
        <v>22</v>
      </c>
      <c r="X460" s="44" t="str">
        <f>MID(Tabla1[[#This Row],[Aplicación]],14,6)</f>
        <v>22602</v>
      </c>
    </row>
    <row r="461" spans="1:24" x14ac:dyDescent="0.25">
      <c r="A461" s="33">
        <v>220199000457</v>
      </c>
      <c r="B461" s="34" t="s">
        <v>9</v>
      </c>
      <c r="C461" s="35">
        <v>43832</v>
      </c>
      <c r="D461" s="33">
        <v>22020001616</v>
      </c>
      <c r="E461" s="34" t="s">
        <v>1281</v>
      </c>
      <c r="F461" s="36">
        <v>871.2</v>
      </c>
      <c r="G461" s="34" t="s">
        <v>119</v>
      </c>
      <c r="H461" s="34" t="s">
        <v>1282</v>
      </c>
      <c r="I461" s="33" t="s">
        <v>209</v>
      </c>
      <c r="J461" s="34" t="s">
        <v>211</v>
      </c>
      <c r="K461" s="34" t="s">
        <v>211</v>
      </c>
      <c r="L461" s="34" t="s">
        <v>12</v>
      </c>
      <c r="M461" s="34" t="s">
        <v>10</v>
      </c>
      <c r="N461" s="34" t="s">
        <v>11</v>
      </c>
      <c r="O461" s="37" t="s">
        <v>3146</v>
      </c>
      <c r="P461" s="37" t="s">
        <v>674</v>
      </c>
      <c r="Q461" s="44" t="str">
        <f>MID(Tabla1[[#This Row],[Aplicación]],14,1)</f>
        <v>2</v>
      </c>
      <c r="R461" s="44" t="s">
        <v>662</v>
      </c>
      <c r="S461" s="44" t="str">
        <f>MID(Tabla1[[#This Row],[Aplicación]],6,2)</f>
        <v>05</v>
      </c>
      <c r="T461" s="44" t="str">
        <f>VLOOKUP(Tabla1[[#This Row],[AREA]],Hoja1!A:B,2,FALSE)</f>
        <v>05. Innovación, desarrollo económico, empleo y comercio</v>
      </c>
      <c r="U461" s="44" t="str">
        <f>MID(Tabla1[[#This Row],[Aplicación]],9,4)</f>
        <v>4331</v>
      </c>
      <c r="V461" s="44" t="str">
        <f>VLOOKUP(Tabla1[[#This Row],[PROGRAMA]],Hoja1!A:B,2,FALSE)</f>
        <v>4331. Desarrollo empresarial</v>
      </c>
      <c r="W461" s="44" t="str">
        <f>MID(Tabla1[[#This Row],[Aplicación]],14,2)</f>
        <v>21</v>
      </c>
      <c r="X461" s="44" t="str">
        <f>MID(Tabla1[[#This Row],[Aplicación]],14,6)</f>
        <v>213</v>
      </c>
    </row>
    <row r="462" spans="1:24" x14ac:dyDescent="0.25">
      <c r="A462" s="33">
        <v>220199000484</v>
      </c>
      <c r="B462" s="34" t="s">
        <v>9</v>
      </c>
      <c r="C462" s="35">
        <v>43832</v>
      </c>
      <c r="D462" s="33">
        <v>22020001642</v>
      </c>
      <c r="E462" s="34" t="s">
        <v>1285</v>
      </c>
      <c r="F462" s="36">
        <v>6800.45</v>
      </c>
      <c r="G462" s="34" t="s">
        <v>305</v>
      </c>
      <c r="H462" s="34" t="s">
        <v>1286</v>
      </c>
      <c r="I462" s="33" t="s">
        <v>209</v>
      </c>
      <c r="J462" s="34" t="s">
        <v>211</v>
      </c>
      <c r="K462" s="34" t="s">
        <v>211</v>
      </c>
      <c r="L462" s="34" t="s">
        <v>12</v>
      </c>
      <c r="M462" s="34" t="s">
        <v>13</v>
      </c>
      <c r="N462" s="34" t="s">
        <v>11</v>
      </c>
      <c r="O462" s="37" t="s">
        <v>3127</v>
      </c>
      <c r="P462" s="37" t="s">
        <v>674</v>
      </c>
      <c r="Q462" s="44" t="str">
        <f>MID(Tabla1[[#This Row],[Aplicación]],14,1)</f>
        <v>2</v>
      </c>
      <c r="R462" s="44" t="s">
        <v>662</v>
      </c>
      <c r="S462" s="44" t="str">
        <f>MID(Tabla1[[#This Row],[Aplicación]],6,2)</f>
        <v>05</v>
      </c>
      <c r="T462" s="44" t="str">
        <f>VLOOKUP(Tabla1[[#This Row],[AREA]],Hoja1!A:B,2,FALSE)</f>
        <v>05. Innovación, desarrollo económico, empleo y comercio</v>
      </c>
      <c r="U462" s="44" t="str">
        <f>MID(Tabla1[[#This Row],[Aplicación]],9,4)</f>
        <v>4331</v>
      </c>
      <c r="V462" s="44" t="str">
        <f>VLOOKUP(Tabla1[[#This Row],[PROGRAMA]],Hoja1!A:B,2,FALSE)</f>
        <v>4331. Desarrollo empresarial</v>
      </c>
      <c r="W462" s="44" t="str">
        <f>MID(Tabla1[[#This Row],[Aplicación]],14,2)</f>
        <v>22</v>
      </c>
      <c r="X462" s="44" t="str">
        <f>MID(Tabla1[[#This Row],[Aplicación]],14,6)</f>
        <v>22799</v>
      </c>
    </row>
    <row r="463" spans="1:24" x14ac:dyDescent="0.25">
      <c r="A463" s="33">
        <v>220199000186</v>
      </c>
      <c r="B463" s="34" t="s">
        <v>9</v>
      </c>
      <c r="C463" s="35">
        <v>43832</v>
      </c>
      <c r="D463" s="33">
        <v>22020001624</v>
      </c>
      <c r="E463" s="34" t="s">
        <v>1285</v>
      </c>
      <c r="F463" s="36">
        <v>30000</v>
      </c>
      <c r="G463" s="34" t="s">
        <v>203</v>
      </c>
      <c r="H463" s="34" t="s">
        <v>1342</v>
      </c>
      <c r="I463" s="33" t="s">
        <v>209</v>
      </c>
      <c r="J463" s="34" t="s">
        <v>211</v>
      </c>
      <c r="K463" s="34" t="s">
        <v>211</v>
      </c>
      <c r="L463" s="34" t="s">
        <v>12</v>
      </c>
      <c r="M463" s="34" t="s">
        <v>13</v>
      </c>
      <c r="N463" s="34" t="s">
        <v>14</v>
      </c>
      <c r="O463" s="37" t="s">
        <v>3127</v>
      </c>
      <c r="P463" s="37" t="s">
        <v>674</v>
      </c>
      <c r="Q463" s="44" t="str">
        <f>MID(Tabla1[[#This Row],[Aplicación]],14,1)</f>
        <v>2</v>
      </c>
      <c r="R463" s="44" t="s">
        <v>662</v>
      </c>
      <c r="S463" s="44" t="str">
        <f>MID(Tabla1[[#This Row],[Aplicación]],6,2)</f>
        <v>05</v>
      </c>
      <c r="T463" s="44" t="str">
        <f>VLOOKUP(Tabla1[[#This Row],[AREA]],Hoja1!A:B,2,FALSE)</f>
        <v>05. Innovación, desarrollo económico, empleo y comercio</v>
      </c>
      <c r="U463" s="44" t="str">
        <f>MID(Tabla1[[#This Row],[Aplicación]],9,4)</f>
        <v>4331</v>
      </c>
      <c r="V463" s="44" t="str">
        <f>VLOOKUP(Tabla1[[#This Row],[PROGRAMA]],Hoja1!A:B,2,FALSE)</f>
        <v>4331. Desarrollo empresarial</v>
      </c>
      <c r="W463" s="44" t="str">
        <f>MID(Tabla1[[#This Row],[Aplicación]],14,2)</f>
        <v>22</v>
      </c>
      <c r="X463" s="44" t="str">
        <f>MID(Tabla1[[#This Row],[Aplicación]],14,6)</f>
        <v>22799</v>
      </c>
    </row>
    <row r="464" spans="1:24" x14ac:dyDescent="0.25">
      <c r="A464" s="33">
        <v>220200006991</v>
      </c>
      <c r="B464" s="34" t="s">
        <v>316</v>
      </c>
      <c r="C464" s="35">
        <v>43908</v>
      </c>
      <c r="D464" s="33">
        <v>22020001644</v>
      </c>
      <c r="E464" s="34" t="s">
        <v>1285</v>
      </c>
      <c r="F464" s="36">
        <v>26781.33</v>
      </c>
      <c r="G464" s="34" t="s">
        <v>855</v>
      </c>
      <c r="H464" s="34" t="s">
        <v>1366</v>
      </c>
      <c r="I464" s="33" t="s">
        <v>317</v>
      </c>
      <c r="J464" s="34" t="s">
        <v>1341</v>
      </c>
      <c r="K464" s="34" t="s">
        <v>211</v>
      </c>
      <c r="L464" s="34" t="s">
        <v>12</v>
      </c>
      <c r="M464" s="34" t="s">
        <v>13</v>
      </c>
      <c r="N464" s="34" t="s">
        <v>14</v>
      </c>
      <c r="O464" s="37" t="s">
        <v>3127</v>
      </c>
      <c r="P464" s="37" t="s">
        <v>674</v>
      </c>
      <c r="Q464" s="44" t="str">
        <f>MID(Tabla1[[#This Row],[Aplicación]],14,1)</f>
        <v>2</v>
      </c>
      <c r="R464" s="44" t="s">
        <v>662</v>
      </c>
      <c r="S464" s="44" t="str">
        <f>MID(Tabla1[[#This Row],[Aplicación]],6,2)</f>
        <v>05</v>
      </c>
      <c r="T464" s="44" t="str">
        <f>VLOOKUP(Tabla1[[#This Row],[AREA]],Hoja1!A:B,2,FALSE)</f>
        <v>05. Innovación, desarrollo económico, empleo y comercio</v>
      </c>
      <c r="U464" s="44" t="str">
        <f>MID(Tabla1[[#This Row],[Aplicación]],9,4)</f>
        <v>4331</v>
      </c>
      <c r="V464" s="44" t="str">
        <f>VLOOKUP(Tabla1[[#This Row],[PROGRAMA]],Hoja1!A:B,2,FALSE)</f>
        <v>4331. Desarrollo empresarial</v>
      </c>
      <c r="W464" s="44" t="str">
        <f>MID(Tabla1[[#This Row],[Aplicación]],14,2)</f>
        <v>22</v>
      </c>
      <c r="X464" s="44" t="str">
        <f>MID(Tabla1[[#This Row],[Aplicación]],14,6)</f>
        <v>22799</v>
      </c>
    </row>
    <row r="465" spans="1:24" x14ac:dyDescent="0.25">
      <c r="A465" s="33">
        <v>220199000771</v>
      </c>
      <c r="B465" s="34" t="s">
        <v>9</v>
      </c>
      <c r="C465" s="35">
        <v>43832</v>
      </c>
      <c r="D465" s="33">
        <v>22020001619</v>
      </c>
      <c r="E465" s="34" t="s">
        <v>1376</v>
      </c>
      <c r="F465" s="36">
        <v>25000</v>
      </c>
      <c r="G465" s="34" t="s">
        <v>108</v>
      </c>
      <c r="H465" s="34" t="s">
        <v>1377</v>
      </c>
      <c r="I465" s="33" t="s">
        <v>209</v>
      </c>
      <c r="J465" s="34" t="s">
        <v>236</v>
      </c>
      <c r="K465" s="34" t="s">
        <v>236</v>
      </c>
      <c r="L465" s="34" t="s">
        <v>1128</v>
      </c>
      <c r="M465" s="34" t="s">
        <v>13</v>
      </c>
      <c r="N465" s="34" t="s">
        <v>14</v>
      </c>
      <c r="O465" s="37" t="s">
        <v>3127</v>
      </c>
      <c r="P465" s="37" t="s">
        <v>674</v>
      </c>
      <c r="Q465" s="44" t="str">
        <f>MID(Tabla1[[#This Row],[Aplicación]],14,1)</f>
        <v>2</v>
      </c>
      <c r="R465" s="44" t="s">
        <v>662</v>
      </c>
      <c r="S465" s="44" t="str">
        <f>MID(Tabla1[[#This Row],[Aplicación]],6,2)</f>
        <v>05</v>
      </c>
      <c r="T465" s="44" t="str">
        <f>VLOOKUP(Tabla1[[#This Row],[AREA]],Hoja1!A:B,2,FALSE)</f>
        <v>05. Innovación, desarrollo económico, empleo y comercio</v>
      </c>
      <c r="U465" s="44" t="str">
        <f>MID(Tabla1[[#This Row],[Aplicación]],9,4)</f>
        <v>4331</v>
      </c>
      <c r="V465" s="44" t="str">
        <f>VLOOKUP(Tabla1[[#This Row],[PROGRAMA]],Hoja1!A:B,2,FALSE)</f>
        <v>4331. Desarrollo empresarial</v>
      </c>
      <c r="W465" s="44" t="str">
        <f>MID(Tabla1[[#This Row],[Aplicación]],14,2)</f>
        <v>22</v>
      </c>
      <c r="X465" s="44" t="str">
        <f>MID(Tabla1[[#This Row],[Aplicación]],14,6)</f>
        <v>22100</v>
      </c>
    </row>
    <row r="466" spans="1:24" x14ac:dyDescent="0.25">
      <c r="A466" s="33">
        <v>220199000349</v>
      </c>
      <c r="B466" s="34" t="s">
        <v>9</v>
      </c>
      <c r="C466" s="35">
        <v>43832</v>
      </c>
      <c r="D466" s="33">
        <v>22020001615</v>
      </c>
      <c r="E466" s="34" t="s">
        <v>1390</v>
      </c>
      <c r="F466" s="36">
        <v>16909</v>
      </c>
      <c r="G466" s="34" t="s">
        <v>265</v>
      </c>
      <c r="H466" s="34" t="s">
        <v>1391</v>
      </c>
      <c r="I466" s="33" t="s">
        <v>209</v>
      </c>
      <c r="J466" s="34" t="s">
        <v>1071</v>
      </c>
      <c r="K466" s="34" t="s">
        <v>211</v>
      </c>
      <c r="L466" s="34" t="s">
        <v>12</v>
      </c>
      <c r="M466" s="34" t="s">
        <v>13</v>
      </c>
      <c r="N466" s="34" t="s">
        <v>14</v>
      </c>
      <c r="O466" s="37" t="s">
        <v>3127</v>
      </c>
      <c r="P466" s="37" t="s">
        <v>674</v>
      </c>
      <c r="Q466" s="44" t="str">
        <f>MID(Tabla1[[#This Row],[Aplicación]],14,1)</f>
        <v>2</v>
      </c>
      <c r="R466" s="44" t="s">
        <v>662</v>
      </c>
      <c r="S466" s="44" t="str">
        <f>MID(Tabla1[[#This Row],[Aplicación]],6,2)</f>
        <v>05</v>
      </c>
      <c r="T466" s="44" t="str">
        <f>VLOOKUP(Tabla1[[#This Row],[AREA]],Hoja1!A:B,2,FALSE)</f>
        <v>05. Innovación, desarrollo económico, empleo y comercio</v>
      </c>
      <c r="U466" s="44" t="str">
        <f>MID(Tabla1[[#This Row],[Aplicación]],9,4)</f>
        <v>4331</v>
      </c>
      <c r="V466" s="44" t="str">
        <f>VLOOKUP(Tabla1[[#This Row],[PROGRAMA]],Hoja1!A:B,2,FALSE)</f>
        <v>4331. Desarrollo empresarial</v>
      </c>
      <c r="W466" s="44" t="str">
        <f>MID(Tabla1[[#This Row],[Aplicación]],14,2)</f>
        <v>22</v>
      </c>
      <c r="X466" s="44" t="str">
        <f>MID(Tabla1[[#This Row],[Aplicación]],14,6)</f>
        <v>22700</v>
      </c>
    </row>
    <row r="467" spans="1:24" x14ac:dyDescent="0.25">
      <c r="A467" s="33">
        <v>220200001222</v>
      </c>
      <c r="B467" s="34" t="s">
        <v>9</v>
      </c>
      <c r="C467" s="35">
        <v>43873</v>
      </c>
      <c r="D467" s="33">
        <v>22020001857</v>
      </c>
      <c r="E467" s="34" t="s">
        <v>1817</v>
      </c>
      <c r="F467" s="36">
        <v>4040.19</v>
      </c>
      <c r="G467" s="34" t="s">
        <v>867</v>
      </c>
      <c r="H467" s="34" t="s">
        <v>1818</v>
      </c>
      <c r="I467" s="33" t="s">
        <v>209</v>
      </c>
      <c r="J467" s="34" t="s">
        <v>1398</v>
      </c>
      <c r="K467" s="34" t="s">
        <v>211</v>
      </c>
      <c r="L467" s="34" t="s">
        <v>82</v>
      </c>
      <c r="M467" s="34" t="s">
        <v>10</v>
      </c>
      <c r="N467" s="34" t="s">
        <v>11</v>
      </c>
      <c r="O467" s="37" t="s">
        <v>3146</v>
      </c>
      <c r="P467" s="37" t="s">
        <v>674</v>
      </c>
      <c r="Q467" s="44" t="str">
        <f>MID(Tabla1[[#This Row],[Aplicación]],14,1)</f>
        <v>8</v>
      </c>
      <c r="R467" s="1" t="s">
        <v>664</v>
      </c>
      <c r="S467" s="44" t="str">
        <f>MID(Tabla1[[#This Row],[Aplicación]],6,2)</f>
        <v>08</v>
      </c>
      <c r="T467" s="44" t="str">
        <f>VLOOKUP(Tabla1[[#This Row],[AREA]],Hoja1!A:B,2,FALSE)</f>
        <v>08. Movilidad y espacio urbano</v>
      </c>
      <c r="U467" s="44" t="str">
        <f>MID(Tabla1[[#This Row],[Aplicación]],9,4)</f>
        <v>1513</v>
      </c>
      <c r="V467" s="44" t="str">
        <f>VLOOKUP(Tabla1[[#This Row],[PROGRAMA]],Hoja1!A:B,2,FALSE)</f>
        <v>1513. Licencias urbanísticas</v>
      </c>
      <c r="W467" s="44" t="str">
        <f>MID(Tabla1[[#This Row],[Aplicación]],14,2)</f>
        <v>83</v>
      </c>
      <c r="X467" s="44" t="str">
        <f>MID(Tabla1[[#This Row],[Aplicación]],14,6)</f>
        <v>83100</v>
      </c>
    </row>
    <row r="468" spans="1:24" x14ac:dyDescent="0.25">
      <c r="A468" s="33">
        <v>220199000721</v>
      </c>
      <c r="B468" s="34" t="s">
        <v>9</v>
      </c>
      <c r="C468" s="35">
        <v>43832</v>
      </c>
      <c r="D468" s="33">
        <v>22020001400</v>
      </c>
      <c r="E468" s="34" t="s">
        <v>1493</v>
      </c>
      <c r="F468" s="36">
        <v>1000</v>
      </c>
      <c r="G468" s="34" t="s">
        <v>862</v>
      </c>
      <c r="H468" s="34" t="s">
        <v>1494</v>
      </c>
      <c r="I468" s="33" t="s">
        <v>209</v>
      </c>
      <c r="J468" s="34" t="s">
        <v>211</v>
      </c>
      <c r="K468" s="34" t="s">
        <v>211</v>
      </c>
      <c r="L468" s="34" t="s">
        <v>17</v>
      </c>
      <c r="M468" s="34" t="s">
        <v>10</v>
      </c>
      <c r="N468" s="34" t="s">
        <v>11</v>
      </c>
      <c r="O468" s="37" t="s">
        <v>3146</v>
      </c>
      <c r="P468" s="37" t="s">
        <v>674</v>
      </c>
      <c r="Q468" s="44" t="str">
        <f>MID(Tabla1[[#This Row],[Aplicación]],14,1)</f>
        <v>2</v>
      </c>
      <c r="R468" s="44" t="s">
        <v>662</v>
      </c>
      <c r="S468" s="44" t="str">
        <f>MID(Tabla1[[#This Row],[Aplicación]],6,2)</f>
        <v>05</v>
      </c>
      <c r="T468" s="44" t="str">
        <f>VLOOKUP(Tabla1[[#This Row],[AREA]],Hoja1!A:B,2,FALSE)</f>
        <v>05. Innovación, desarrollo económico, empleo y comercio</v>
      </c>
      <c r="U468" s="44" t="str">
        <f>MID(Tabla1[[#This Row],[Aplicación]],9,4)</f>
        <v>4314</v>
      </c>
      <c r="V468" s="44" t="str">
        <f>VLOOKUP(Tabla1[[#This Row],[PROGRAMA]],Hoja1!A:B,2,FALSE)</f>
        <v>4314. Fomento del comercio</v>
      </c>
      <c r="W468" s="44" t="str">
        <f>MID(Tabla1[[#This Row],[Aplicación]],14,2)</f>
        <v>22</v>
      </c>
      <c r="X468" s="44" t="str">
        <f>MID(Tabla1[[#This Row],[Aplicación]],14,6)</f>
        <v>22699</v>
      </c>
    </row>
    <row r="469" spans="1:24" x14ac:dyDescent="0.25">
      <c r="A469" s="33">
        <v>220199000689</v>
      </c>
      <c r="B469" s="34" t="s">
        <v>9</v>
      </c>
      <c r="C469" s="35">
        <v>43832</v>
      </c>
      <c r="D469" s="33">
        <v>22020001396</v>
      </c>
      <c r="E469" s="34" t="s">
        <v>1513</v>
      </c>
      <c r="F469" s="36">
        <v>9000</v>
      </c>
      <c r="G469" s="34" t="s">
        <v>108</v>
      </c>
      <c r="H469" s="34" t="s">
        <v>1454</v>
      </c>
      <c r="I469" s="33" t="s">
        <v>209</v>
      </c>
      <c r="J469" s="34" t="s">
        <v>236</v>
      </c>
      <c r="K469" s="34" t="s">
        <v>236</v>
      </c>
      <c r="L469" s="34" t="s">
        <v>15</v>
      </c>
      <c r="M469" s="34" t="s">
        <v>13</v>
      </c>
      <c r="N469" s="34" t="s">
        <v>14</v>
      </c>
      <c r="O469" s="37" t="s">
        <v>3127</v>
      </c>
      <c r="P469" s="37" t="s">
        <v>674</v>
      </c>
      <c r="Q469" s="44" t="str">
        <f>MID(Tabla1[[#This Row],[Aplicación]],14,1)</f>
        <v>2</v>
      </c>
      <c r="R469" s="44" t="s">
        <v>662</v>
      </c>
      <c r="S469" s="44" t="str">
        <f>MID(Tabla1[[#This Row],[Aplicación]],6,2)</f>
        <v>05</v>
      </c>
      <c r="T469" s="44" t="str">
        <f>VLOOKUP(Tabla1[[#This Row],[AREA]],Hoja1!A:B,2,FALSE)</f>
        <v>05. Innovación, desarrollo económico, empleo y comercio</v>
      </c>
      <c r="U469" s="44" t="str">
        <f>MID(Tabla1[[#This Row],[Aplicación]],9,4)</f>
        <v>4312</v>
      </c>
      <c r="V469" s="44" t="str">
        <f>VLOOKUP(Tabla1[[#This Row],[PROGRAMA]],Hoja1!A:B,2,FALSE)</f>
        <v>4312. Mercados, abastos y lonjas</v>
      </c>
      <c r="W469" s="44" t="str">
        <f>MID(Tabla1[[#This Row],[Aplicación]],14,2)</f>
        <v>22</v>
      </c>
      <c r="X469" s="44" t="str">
        <f>MID(Tabla1[[#This Row],[Aplicación]],14,6)</f>
        <v>22100</v>
      </c>
    </row>
    <row r="470" spans="1:24" x14ac:dyDescent="0.25">
      <c r="A470" s="33">
        <v>220199000709</v>
      </c>
      <c r="B470" s="34" t="s">
        <v>9</v>
      </c>
      <c r="C470" s="35">
        <v>43832</v>
      </c>
      <c r="D470" s="33">
        <v>22020000094</v>
      </c>
      <c r="E470" s="34" t="s">
        <v>1046</v>
      </c>
      <c r="F470" s="36">
        <v>7869.15</v>
      </c>
      <c r="G470" s="34" t="s">
        <v>205</v>
      </c>
      <c r="H470" s="34" t="s">
        <v>1544</v>
      </c>
      <c r="I470" s="33" t="s">
        <v>209</v>
      </c>
      <c r="J470" s="34" t="s">
        <v>1249</v>
      </c>
      <c r="K470" s="34" t="s">
        <v>211</v>
      </c>
      <c r="L470" s="34" t="s">
        <v>82</v>
      </c>
      <c r="M470" s="34" t="s">
        <v>13</v>
      </c>
      <c r="N470" s="34" t="s">
        <v>14</v>
      </c>
      <c r="O470" s="37" t="s">
        <v>3127</v>
      </c>
      <c r="P470" s="37" t="s">
        <v>674</v>
      </c>
      <c r="Q470" s="44" t="str">
        <f>MID(Tabla1[[#This Row],[Aplicación]],14,1)</f>
        <v>6</v>
      </c>
      <c r="R470" s="44" t="s">
        <v>663</v>
      </c>
      <c r="S470" s="44" t="str">
        <f>MID(Tabla1[[#This Row],[Aplicación]],6,2)</f>
        <v>05</v>
      </c>
      <c r="T470" s="44" t="str">
        <f>VLOOKUP(Tabla1[[#This Row],[AREA]],Hoja1!A:B,2,FALSE)</f>
        <v>05. Innovación, desarrollo económico, empleo y comercio</v>
      </c>
      <c r="U470" s="44" t="str">
        <f>MID(Tabla1[[#This Row],[Aplicación]],9,4)</f>
        <v>4331</v>
      </c>
      <c r="V470" s="44" t="str">
        <f>VLOOKUP(Tabla1[[#This Row],[PROGRAMA]],Hoja1!A:B,2,FALSE)</f>
        <v>4331. Desarrollo empresarial</v>
      </c>
      <c r="W470" s="44" t="str">
        <f>MID(Tabla1[[#This Row],[Aplicación]],14,2)</f>
        <v>60</v>
      </c>
      <c r="X470" s="44" t="str">
        <f>MID(Tabla1[[#This Row],[Aplicación]],14,6)</f>
        <v>609</v>
      </c>
    </row>
    <row r="471" spans="1:24" x14ac:dyDescent="0.25">
      <c r="A471" s="33">
        <v>220189000660</v>
      </c>
      <c r="B471" s="34" t="s">
        <v>9</v>
      </c>
      <c r="C471" s="35">
        <v>43832</v>
      </c>
      <c r="D471" s="33">
        <v>22020001641</v>
      </c>
      <c r="E471" s="34" t="s">
        <v>1285</v>
      </c>
      <c r="F471" s="36">
        <v>6802.74</v>
      </c>
      <c r="G471" s="34" t="s">
        <v>304</v>
      </c>
      <c r="H471" s="34" t="s">
        <v>77</v>
      </c>
      <c r="I471" s="33" t="s">
        <v>209</v>
      </c>
      <c r="J471" s="34" t="s">
        <v>211</v>
      </c>
      <c r="K471" s="34" t="s">
        <v>211</v>
      </c>
      <c r="L471" s="34" t="s">
        <v>12</v>
      </c>
      <c r="M471" s="34" t="s">
        <v>13</v>
      </c>
      <c r="N471" s="34" t="s">
        <v>14</v>
      </c>
      <c r="O471" s="37" t="s">
        <v>3127</v>
      </c>
      <c r="P471" s="37" t="s">
        <v>674</v>
      </c>
      <c r="Q471" s="44" t="str">
        <f>MID(Tabla1[[#This Row],[Aplicación]],14,1)</f>
        <v>2</v>
      </c>
      <c r="R471" s="44" t="s">
        <v>662</v>
      </c>
      <c r="S471" s="44" t="str">
        <f>MID(Tabla1[[#This Row],[Aplicación]],6,2)</f>
        <v>05</v>
      </c>
      <c r="T471" s="44" t="str">
        <f>VLOOKUP(Tabla1[[#This Row],[AREA]],Hoja1!A:B,2,FALSE)</f>
        <v>05. Innovación, desarrollo económico, empleo y comercio</v>
      </c>
      <c r="U471" s="44" t="str">
        <f>MID(Tabla1[[#This Row],[Aplicación]],9,4)</f>
        <v>4331</v>
      </c>
      <c r="V471" s="44" t="str">
        <f>VLOOKUP(Tabla1[[#This Row],[PROGRAMA]],Hoja1!A:B,2,FALSE)</f>
        <v>4331. Desarrollo empresarial</v>
      </c>
      <c r="W471" s="44" t="str">
        <f>MID(Tabla1[[#This Row],[Aplicación]],14,2)</f>
        <v>22</v>
      </c>
      <c r="X471" s="44" t="str">
        <f>MID(Tabla1[[#This Row],[Aplicación]],14,6)</f>
        <v>22799</v>
      </c>
    </row>
    <row r="472" spans="1:24" x14ac:dyDescent="0.25">
      <c r="A472" s="33">
        <v>220189000250</v>
      </c>
      <c r="B472" s="34" t="s">
        <v>9</v>
      </c>
      <c r="C472" s="35">
        <v>43832</v>
      </c>
      <c r="D472" s="33">
        <v>22020001627</v>
      </c>
      <c r="E472" s="34" t="s">
        <v>1285</v>
      </c>
      <c r="F472" s="36">
        <v>6199.87</v>
      </c>
      <c r="G472" s="34" t="s">
        <v>268</v>
      </c>
      <c r="H472" s="34" t="s">
        <v>47</v>
      </c>
      <c r="I472" s="33" t="s">
        <v>209</v>
      </c>
      <c r="J472" s="34" t="s">
        <v>211</v>
      </c>
      <c r="K472" s="34" t="s">
        <v>211</v>
      </c>
      <c r="L472" s="34" t="s">
        <v>12</v>
      </c>
      <c r="M472" s="34" t="s">
        <v>13</v>
      </c>
      <c r="N472" s="34" t="s">
        <v>14</v>
      </c>
      <c r="O472" s="37" t="s">
        <v>3127</v>
      </c>
      <c r="P472" s="37" t="s">
        <v>674</v>
      </c>
      <c r="Q472" s="44" t="str">
        <f>MID(Tabla1[[#This Row],[Aplicación]],14,1)</f>
        <v>2</v>
      </c>
      <c r="R472" s="44" t="s">
        <v>662</v>
      </c>
      <c r="S472" s="44" t="str">
        <f>MID(Tabla1[[#This Row],[Aplicación]],6,2)</f>
        <v>05</v>
      </c>
      <c r="T472" s="44" t="str">
        <f>VLOOKUP(Tabla1[[#This Row],[AREA]],Hoja1!A:B,2,FALSE)</f>
        <v>05. Innovación, desarrollo económico, empleo y comercio</v>
      </c>
      <c r="U472" s="44" t="str">
        <f>MID(Tabla1[[#This Row],[Aplicación]],9,4)</f>
        <v>4331</v>
      </c>
      <c r="V472" s="44" t="str">
        <f>VLOOKUP(Tabla1[[#This Row],[PROGRAMA]],Hoja1!A:B,2,FALSE)</f>
        <v>4331. Desarrollo empresarial</v>
      </c>
      <c r="W472" s="44" t="str">
        <f>MID(Tabla1[[#This Row],[Aplicación]],14,2)</f>
        <v>22</v>
      </c>
      <c r="X472" s="44" t="str">
        <f>MID(Tabla1[[#This Row],[Aplicación]],14,6)</f>
        <v>22799</v>
      </c>
    </row>
    <row r="473" spans="1:24" x14ac:dyDescent="0.25">
      <c r="A473" s="33">
        <v>220190056379</v>
      </c>
      <c r="B473" s="34" t="s">
        <v>9</v>
      </c>
      <c r="C473" s="35">
        <v>43908</v>
      </c>
      <c r="D473" s="33">
        <v>22019008161</v>
      </c>
      <c r="E473" s="34" t="s">
        <v>1590</v>
      </c>
      <c r="F473" s="36">
        <v>6151.48</v>
      </c>
      <c r="G473" s="34" t="s">
        <v>205</v>
      </c>
      <c r="H473" s="34" t="s">
        <v>1591</v>
      </c>
      <c r="I473" s="33" t="s">
        <v>209</v>
      </c>
      <c r="J473" s="34" t="s">
        <v>1249</v>
      </c>
      <c r="K473" s="34" t="s">
        <v>211</v>
      </c>
      <c r="L473" s="34" t="s">
        <v>12</v>
      </c>
      <c r="M473" s="34" t="s">
        <v>13</v>
      </c>
      <c r="N473" s="34" t="s">
        <v>14</v>
      </c>
      <c r="O473" s="37" t="s">
        <v>3127</v>
      </c>
      <c r="P473" s="37" t="s">
        <v>674</v>
      </c>
      <c r="Q473" s="44" t="str">
        <f>MID(Tabla1[[#This Row],[Aplicación]],14,1)</f>
        <v>6</v>
      </c>
      <c r="R473" s="44" t="s">
        <v>663</v>
      </c>
      <c r="S473" s="44" t="str">
        <f>MID(Tabla1[[#This Row],[Aplicación]],6,2)</f>
        <v>05</v>
      </c>
      <c r="T473" s="44" t="str">
        <f>VLOOKUP(Tabla1[[#This Row],[AREA]],Hoja1!A:B,2,FALSE)</f>
        <v>05. Innovación, desarrollo económico, empleo y comercio</v>
      </c>
      <c r="U473" s="44" t="str">
        <f>MID(Tabla1[[#This Row],[Aplicación]],9,4)</f>
        <v>4312</v>
      </c>
      <c r="V473" s="44" t="str">
        <f>VLOOKUP(Tabla1[[#This Row],[PROGRAMA]],Hoja1!A:B,2,FALSE)</f>
        <v>4312. Mercados, abastos y lonjas</v>
      </c>
      <c r="W473" s="44" t="str">
        <f>MID(Tabla1[[#This Row],[Aplicación]],14,2)</f>
        <v>63</v>
      </c>
      <c r="X473" s="44" t="str">
        <f>MID(Tabla1[[#This Row],[Aplicación]],14,6)</f>
        <v>632</v>
      </c>
    </row>
    <row r="474" spans="1:24" x14ac:dyDescent="0.25">
      <c r="A474" s="33">
        <v>220200010542</v>
      </c>
      <c r="B474" s="34" t="s">
        <v>9</v>
      </c>
      <c r="C474" s="35">
        <v>43921</v>
      </c>
      <c r="D474" s="33">
        <v>22020002998</v>
      </c>
      <c r="E474" s="34" t="s">
        <v>1666</v>
      </c>
      <c r="F474" s="36">
        <v>4856.17</v>
      </c>
      <c r="G474" s="34" t="s">
        <v>205</v>
      </c>
      <c r="H474" s="34" t="s">
        <v>1667</v>
      </c>
      <c r="I474" s="33" t="s">
        <v>209</v>
      </c>
      <c r="J474" s="34" t="s">
        <v>1249</v>
      </c>
      <c r="K474" s="34" t="s">
        <v>211</v>
      </c>
      <c r="L474" s="34" t="s">
        <v>12</v>
      </c>
      <c r="M474" s="34" t="s">
        <v>13</v>
      </c>
      <c r="N474" s="34" t="s">
        <v>14</v>
      </c>
      <c r="O474" s="37" t="s">
        <v>3127</v>
      </c>
      <c r="P474" s="37" t="s">
        <v>674</v>
      </c>
      <c r="Q474" s="44" t="str">
        <f>MID(Tabla1[[#This Row],[Aplicación]],14,1)</f>
        <v>2</v>
      </c>
      <c r="R474" s="44" t="s">
        <v>662</v>
      </c>
      <c r="S474" s="44" t="str">
        <f>MID(Tabla1[[#This Row],[Aplicación]],6,2)</f>
        <v>05</v>
      </c>
      <c r="T474" s="44" t="str">
        <f>VLOOKUP(Tabla1[[#This Row],[AREA]],Hoja1!A:B,2,FALSE)</f>
        <v>05. Innovación, desarrollo económico, empleo y comercio</v>
      </c>
      <c r="U474" s="44" t="str">
        <f>MID(Tabla1[[#This Row],[Aplicación]],9,4)</f>
        <v>4331</v>
      </c>
      <c r="V474" s="44" t="str">
        <f>VLOOKUP(Tabla1[[#This Row],[PROGRAMA]],Hoja1!A:B,2,FALSE)</f>
        <v>4331. Desarrollo empresarial</v>
      </c>
      <c r="W474" s="44" t="str">
        <f>MID(Tabla1[[#This Row],[Aplicación]],14,2)</f>
        <v>22</v>
      </c>
      <c r="X474" s="44" t="str">
        <f>MID(Tabla1[[#This Row],[Aplicación]],14,6)</f>
        <v>22706</v>
      </c>
    </row>
    <row r="475" spans="1:24" x14ac:dyDescent="0.25">
      <c r="A475" s="33">
        <v>220199000486</v>
      </c>
      <c r="B475" s="34" t="s">
        <v>9</v>
      </c>
      <c r="C475" s="35">
        <v>43832</v>
      </c>
      <c r="D475" s="33">
        <v>22020001643</v>
      </c>
      <c r="E475" s="34" t="s">
        <v>1285</v>
      </c>
      <c r="F475" s="36">
        <v>8152.11</v>
      </c>
      <c r="G475" s="34" t="s">
        <v>166</v>
      </c>
      <c r="H475" s="34" t="s">
        <v>1680</v>
      </c>
      <c r="I475" s="33" t="s">
        <v>209</v>
      </c>
      <c r="J475" s="34" t="s">
        <v>211</v>
      </c>
      <c r="K475" s="34" t="s">
        <v>211</v>
      </c>
      <c r="L475" s="34" t="s">
        <v>12</v>
      </c>
      <c r="M475" s="34" t="s">
        <v>13</v>
      </c>
      <c r="N475" s="34" t="s">
        <v>14</v>
      </c>
      <c r="O475" s="37" t="s">
        <v>3127</v>
      </c>
      <c r="P475" s="37" t="s">
        <v>674</v>
      </c>
      <c r="Q475" s="44" t="str">
        <f>MID(Tabla1[[#This Row],[Aplicación]],14,1)</f>
        <v>2</v>
      </c>
      <c r="R475" s="44" t="s">
        <v>662</v>
      </c>
      <c r="S475" s="44" t="str">
        <f>MID(Tabla1[[#This Row],[Aplicación]],6,2)</f>
        <v>05</v>
      </c>
      <c r="T475" s="44" t="str">
        <f>VLOOKUP(Tabla1[[#This Row],[AREA]],Hoja1!A:B,2,FALSE)</f>
        <v>05. Innovación, desarrollo económico, empleo y comercio</v>
      </c>
      <c r="U475" s="44" t="str">
        <f>MID(Tabla1[[#This Row],[Aplicación]],9,4)</f>
        <v>4331</v>
      </c>
      <c r="V475" s="44" t="str">
        <f>VLOOKUP(Tabla1[[#This Row],[PROGRAMA]],Hoja1!A:B,2,FALSE)</f>
        <v>4331. Desarrollo empresarial</v>
      </c>
      <c r="W475" s="44" t="str">
        <f>MID(Tabla1[[#This Row],[Aplicación]],14,2)</f>
        <v>22</v>
      </c>
      <c r="X475" s="44" t="str">
        <f>MID(Tabla1[[#This Row],[Aplicación]],14,6)</f>
        <v>22799</v>
      </c>
    </row>
    <row r="476" spans="1:24" x14ac:dyDescent="0.25">
      <c r="A476" s="33">
        <v>220189000251</v>
      </c>
      <c r="B476" s="34" t="s">
        <v>9</v>
      </c>
      <c r="C476" s="35">
        <v>43832</v>
      </c>
      <c r="D476" s="33">
        <v>22020001628</v>
      </c>
      <c r="E476" s="34" t="s">
        <v>1285</v>
      </c>
      <c r="F476" s="36">
        <v>3757.49</v>
      </c>
      <c r="G476" s="34" t="s">
        <v>269</v>
      </c>
      <c r="H476" s="34" t="s">
        <v>47</v>
      </c>
      <c r="I476" s="33" t="s">
        <v>209</v>
      </c>
      <c r="J476" s="34" t="s">
        <v>1741</v>
      </c>
      <c r="K476" s="34" t="s">
        <v>211</v>
      </c>
      <c r="L476" s="34" t="s">
        <v>12</v>
      </c>
      <c r="M476" s="34" t="s">
        <v>13</v>
      </c>
      <c r="N476" s="34" t="s">
        <v>14</v>
      </c>
      <c r="O476" s="37" t="s">
        <v>3127</v>
      </c>
      <c r="P476" s="37" t="s">
        <v>674</v>
      </c>
      <c r="Q476" s="44" t="str">
        <f>MID(Tabla1[[#This Row],[Aplicación]],14,1)</f>
        <v>2</v>
      </c>
      <c r="R476" s="44" t="s">
        <v>662</v>
      </c>
      <c r="S476" s="44" t="str">
        <f>MID(Tabla1[[#This Row],[Aplicación]],6,2)</f>
        <v>05</v>
      </c>
      <c r="T476" s="44" t="str">
        <f>VLOOKUP(Tabla1[[#This Row],[AREA]],Hoja1!A:B,2,FALSE)</f>
        <v>05. Innovación, desarrollo económico, empleo y comercio</v>
      </c>
      <c r="U476" s="44" t="str">
        <f>MID(Tabla1[[#This Row],[Aplicación]],9,4)</f>
        <v>4331</v>
      </c>
      <c r="V476" s="44" t="str">
        <f>VLOOKUP(Tabla1[[#This Row],[PROGRAMA]],Hoja1!A:B,2,FALSE)</f>
        <v>4331. Desarrollo empresarial</v>
      </c>
      <c r="W476" s="44" t="str">
        <f>MID(Tabla1[[#This Row],[Aplicación]],14,2)</f>
        <v>22</v>
      </c>
      <c r="X476" s="44" t="str">
        <f>MID(Tabla1[[#This Row],[Aplicación]],14,6)</f>
        <v>22799</v>
      </c>
    </row>
    <row r="477" spans="1:24" x14ac:dyDescent="0.25">
      <c r="A477" s="33">
        <v>220200003105</v>
      </c>
      <c r="B477" s="34" t="s">
        <v>9</v>
      </c>
      <c r="C477" s="35">
        <v>43893</v>
      </c>
      <c r="D477" s="33">
        <v>22020002410</v>
      </c>
      <c r="E477" s="34" t="s">
        <v>1817</v>
      </c>
      <c r="F477" s="36">
        <v>735</v>
      </c>
      <c r="G477" s="34" t="s">
        <v>2315</v>
      </c>
      <c r="H477" s="34" t="s">
        <v>2316</v>
      </c>
      <c r="I477" s="33" t="s">
        <v>209</v>
      </c>
      <c r="J477" s="34" t="s">
        <v>211</v>
      </c>
      <c r="K477" s="34" t="s">
        <v>211</v>
      </c>
      <c r="L477" s="34" t="s">
        <v>12</v>
      </c>
      <c r="M477" s="34" t="s">
        <v>10</v>
      </c>
      <c r="N477" s="34" t="s">
        <v>11</v>
      </c>
      <c r="O477" s="37" t="s">
        <v>3146</v>
      </c>
      <c r="P477" s="37" t="s">
        <v>674</v>
      </c>
      <c r="Q477" s="44" t="str">
        <f>MID(Tabla1[[#This Row],[Aplicación]],14,1)</f>
        <v>8</v>
      </c>
      <c r="R477" s="1" t="s">
        <v>664</v>
      </c>
      <c r="S477" s="44" t="str">
        <f>MID(Tabla1[[#This Row],[Aplicación]],6,2)</f>
        <v>08</v>
      </c>
      <c r="T477" s="44" t="str">
        <f>VLOOKUP(Tabla1[[#This Row],[AREA]],Hoja1!A:B,2,FALSE)</f>
        <v>08. Movilidad y espacio urbano</v>
      </c>
      <c r="U477" s="44" t="str">
        <f>MID(Tabla1[[#This Row],[Aplicación]],9,4)</f>
        <v>1513</v>
      </c>
      <c r="V477" s="44" t="str">
        <f>VLOOKUP(Tabla1[[#This Row],[PROGRAMA]],Hoja1!A:B,2,FALSE)</f>
        <v>1513. Licencias urbanísticas</v>
      </c>
      <c r="W477" s="44" t="str">
        <f>MID(Tabla1[[#This Row],[Aplicación]],14,2)</f>
        <v>83</v>
      </c>
      <c r="X477" s="44" t="str">
        <f>MID(Tabla1[[#This Row],[Aplicación]],14,6)</f>
        <v>83100</v>
      </c>
    </row>
    <row r="478" spans="1:24" x14ac:dyDescent="0.25">
      <c r="A478" s="33">
        <v>220189000248</v>
      </c>
      <c r="B478" s="34" t="s">
        <v>9</v>
      </c>
      <c r="C478" s="35">
        <v>43832</v>
      </c>
      <c r="D478" s="33">
        <v>22020001625</v>
      </c>
      <c r="E478" s="34" t="s">
        <v>1285</v>
      </c>
      <c r="F478" s="36">
        <v>2879.85</v>
      </c>
      <c r="G478" s="34" t="s">
        <v>266</v>
      </c>
      <c r="H478" s="34" t="s">
        <v>46</v>
      </c>
      <c r="I478" s="33" t="s">
        <v>209</v>
      </c>
      <c r="J478" s="34" t="s">
        <v>247</v>
      </c>
      <c r="K478" s="34" t="s">
        <v>247</v>
      </c>
      <c r="L478" s="34" t="s">
        <v>12</v>
      </c>
      <c r="M478" s="34" t="s">
        <v>13</v>
      </c>
      <c r="N478" s="34" t="s">
        <v>14</v>
      </c>
      <c r="O478" s="37" t="s">
        <v>3127</v>
      </c>
      <c r="P478" s="37" t="s">
        <v>674</v>
      </c>
      <c r="Q478" s="44" t="str">
        <f>MID(Tabla1[[#This Row],[Aplicación]],14,1)</f>
        <v>2</v>
      </c>
      <c r="R478" s="44" t="s">
        <v>662</v>
      </c>
      <c r="S478" s="44" t="str">
        <f>MID(Tabla1[[#This Row],[Aplicación]],6,2)</f>
        <v>05</v>
      </c>
      <c r="T478" s="44" t="str">
        <f>VLOOKUP(Tabla1[[#This Row],[AREA]],Hoja1!A:B,2,FALSE)</f>
        <v>05. Innovación, desarrollo económico, empleo y comercio</v>
      </c>
      <c r="U478" s="44" t="str">
        <f>MID(Tabla1[[#This Row],[Aplicación]],9,4)</f>
        <v>4331</v>
      </c>
      <c r="V478" s="44" t="str">
        <f>VLOOKUP(Tabla1[[#This Row],[PROGRAMA]],Hoja1!A:B,2,FALSE)</f>
        <v>4331. Desarrollo empresarial</v>
      </c>
      <c r="W478" s="44" t="str">
        <f>MID(Tabla1[[#This Row],[Aplicación]],14,2)</f>
        <v>22</v>
      </c>
      <c r="X478" s="44" t="str">
        <f>MID(Tabla1[[#This Row],[Aplicación]],14,6)</f>
        <v>22799</v>
      </c>
    </row>
    <row r="479" spans="1:24" x14ac:dyDescent="0.25">
      <c r="A479" s="33">
        <v>220200003835</v>
      </c>
      <c r="B479" s="34" t="s">
        <v>9</v>
      </c>
      <c r="C479" s="35">
        <v>43894</v>
      </c>
      <c r="D479" s="33">
        <v>22020001821</v>
      </c>
      <c r="E479" s="34" t="s">
        <v>1217</v>
      </c>
      <c r="F479" s="36">
        <v>2299</v>
      </c>
      <c r="G479" s="34" t="s">
        <v>1819</v>
      </c>
      <c r="H479" s="34" t="s">
        <v>1820</v>
      </c>
      <c r="I479" s="33" t="s">
        <v>334</v>
      </c>
      <c r="J479" s="34" t="s">
        <v>211</v>
      </c>
      <c r="K479" s="34" t="s">
        <v>211</v>
      </c>
      <c r="L479" s="34" t="s">
        <v>12</v>
      </c>
      <c r="M479" s="34" t="s">
        <v>13</v>
      </c>
      <c r="N479" s="34" t="s">
        <v>14</v>
      </c>
      <c r="O479" s="37" t="s">
        <v>3145</v>
      </c>
      <c r="P479" s="37" t="s">
        <v>674</v>
      </c>
      <c r="Q479" s="44" t="str">
        <f>MID(Tabla1[[#This Row],[Aplicación]],14,1)</f>
        <v>2</v>
      </c>
      <c r="R479" s="44" t="s">
        <v>662</v>
      </c>
      <c r="S479" s="44" t="str">
        <f>MID(Tabla1[[#This Row],[Aplicación]],6,2)</f>
        <v>05</v>
      </c>
      <c r="T479" s="44" t="str">
        <f>VLOOKUP(Tabla1[[#This Row],[AREA]],Hoja1!A:B,2,FALSE)</f>
        <v>05. Innovación, desarrollo económico, empleo y comercio</v>
      </c>
      <c r="U479" s="44" t="str">
        <f>MID(Tabla1[[#This Row],[Aplicación]],9,4)</f>
        <v>4331</v>
      </c>
      <c r="V479" s="44" t="str">
        <f>VLOOKUP(Tabla1[[#This Row],[PROGRAMA]],Hoja1!A:B,2,FALSE)</f>
        <v>4331. Desarrollo empresarial</v>
      </c>
      <c r="W479" s="44" t="str">
        <f>MID(Tabla1[[#This Row],[Aplicación]],14,2)</f>
        <v>22</v>
      </c>
      <c r="X479" s="44" t="str">
        <f>MID(Tabla1[[#This Row],[Aplicación]],14,6)</f>
        <v>22602</v>
      </c>
    </row>
    <row r="480" spans="1:24" x14ac:dyDescent="0.25">
      <c r="A480" s="33">
        <v>220189000255</v>
      </c>
      <c r="B480" s="34" t="s">
        <v>9</v>
      </c>
      <c r="C480" s="35">
        <v>43832</v>
      </c>
      <c r="D480" s="33">
        <v>22020001632</v>
      </c>
      <c r="E480" s="34" t="s">
        <v>1285</v>
      </c>
      <c r="F480" s="36">
        <v>2505</v>
      </c>
      <c r="G480" s="34" t="s">
        <v>272</v>
      </c>
      <c r="H480" s="34" t="s">
        <v>47</v>
      </c>
      <c r="I480" s="33" t="s">
        <v>209</v>
      </c>
      <c r="J480" s="34" t="s">
        <v>1271</v>
      </c>
      <c r="K480" s="34" t="s">
        <v>211</v>
      </c>
      <c r="L480" s="34" t="s">
        <v>12</v>
      </c>
      <c r="M480" s="34" t="s">
        <v>13</v>
      </c>
      <c r="N480" s="34" t="s">
        <v>14</v>
      </c>
      <c r="O480" s="37" t="s">
        <v>3127</v>
      </c>
      <c r="P480" s="37" t="s">
        <v>674</v>
      </c>
      <c r="Q480" s="44" t="str">
        <f>MID(Tabla1[[#This Row],[Aplicación]],14,1)</f>
        <v>2</v>
      </c>
      <c r="R480" s="44" t="s">
        <v>662</v>
      </c>
      <c r="S480" s="44" t="str">
        <f>MID(Tabla1[[#This Row],[Aplicación]],6,2)</f>
        <v>05</v>
      </c>
      <c r="T480" s="44" t="str">
        <f>VLOOKUP(Tabla1[[#This Row],[AREA]],Hoja1!A:B,2,FALSE)</f>
        <v>05. Innovación, desarrollo económico, empleo y comercio</v>
      </c>
      <c r="U480" s="44" t="str">
        <f>MID(Tabla1[[#This Row],[Aplicación]],9,4)</f>
        <v>4331</v>
      </c>
      <c r="V480" s="44" t="str">
        <f>VLOOKUP(Tabla1[[#This Row],[PROGRAMA]],Hoja1!A:B,2,FALSE)</f>
        <v>4331. Desarrollo empresarial</v>
      </c>
      <c r="W480" s="44" t="str">
        <f>MID(Tabla1[[#This Row],[Aplicación]],14,2)</f>
        <v>22</v>
      </c>
      <c r="X480" s="44" t="str">
        <f>MID(Tabla1[[#This Row],[Aplicación]],14,6)</f>
        <v>22799</v>
      </c>
    </row>
    <row r="481" spans="1:24" x14ac:dyDescent="0.25">
      <c r="A481" s="33">
        <v>220189000253</v>
      </c>
      <c r="B481" s="34" t="s">
        <v>9</v>
      </c>
      <c r="C481" s="35">
        <v>43832</v>
      </c>
      <c r="D481" s="33">
        <v>22020001630</v>
      </c>
      <c r="E481" s="34" t="s">
        <v>1285</v>
      </c>
      <c r="F481" s="36">
        <v>2454.9</v>
      </c>
      <c r="G481" s="34" t="s">
        <v>270</v>
      </c>
      <c r="H481" s="34" t="s">
        <v>47</v>
      </c>
      <c r="I481" s="33" t="s">
        <v>209</v>
      </c>
      <c r="J481" s="34" t="s">
        <v>210</v>
      </c>
      <c r="K481" s="34" t="s">
        <v>210</v>
      </c>
      <c r="L481" s="34" t="s">
        <v>12</v>
      </c>
      <c r="M481" s="34" t="s">
        <v>13</v>
      </c>
      <c r="N481" s="34" t="s">
        <v>14</v>
      </c>
      <c r="O481" s="37" t="s">
        <v>3127</v>
      </c>
      <c r="P481" s="37" t="s">
        <v>674</v>
      </c>
      <c r="Q481" s="44" t="str">
        <f>MID(Tabla1[[#This Row],[Aplicación]],14,1)</f>
        <v>2</v>
      </c>
      <c r="R481" s="44" t="s">
        <v>662</v>
      </c>
      <c r="S481" s="44" t="str">
        <f>MID(Tabla1[[#This Row],[Aplicación]],6,2)</f>
        <v>05</v>
      </c>
      <c r="T481" s="44" t="str">
        <f>VLOOKUP(Tabla1[[#This Row],[AREA]],Hoja1!A:B,2,FALSE)</f>
        <v>05. Innovación, desarrollo económico, empleo y comercio</v>
      </c>
      <c r="U481" s="44" t="str">
        <f>MID(Tabla1[[#This Row],[Aplicación]],9,4)</f>
        <v>4331</v>
      </c>
      <c r="V481" s="44" t="str">
        <f>VLOOKUP(Tabla1[[#This Row],[PROGRAMA]],Hoja1!A:B,2,FALSE)</f>
        <v>4331. Desarrollo empresarial</v>
      </c>
      <c r="W481" s="44" t="str">
        <f>MID(Tabla1[[#This Row],[Aplicación]],14,2)</f>
        <v>22</v>
      </c>
      <c r="X481" s="44" t="str">
        <f>MID(Tabla1[[#This Row],[Aplicación]],14,6)</f>
        <v>22799</v>
      </c>
    </row>
    <row r="482" spans="1:24" x14ac:dyDescent="0.25">
      <c r="A482" s="33">
        <v>220190059757</v>
      </c>
      <c r="B482" s="34" t="s">
        <v>9</v>
      </c>
      <c r="C482" s="35">
        <v>43908</v>
      </c>
      <c r="D482" s="33">
        <v>22019002015</v>
      </c>
      <c r="E482" s="34" t="s">
        <v>1046</v>
      </c>
      <c r="F482" s="36">
        <v>2380.7399999999998</v>
      </c>
      <c r="G482" s="34" t="s">
        <v>205</v>
      </c>
      <c r="H482" s="34" t="s">
        <v>900</v>
      </c>
      <c r="I482" s="33" t="s">
        <v>209</v>
      </c>
      <c r="J482" s="34" t="s">
        <v>1249</v>
      </c>
      <c r="K482" s="34" t="s">
        <v>211</v>
      </c>
      <c r="L482" s="34" t="s">
        <v>82</v>
      </c>
      <c r="M482" s="34" t="s">
        <v>13</v>
      </c>
      <c r="N482" s="34" t="s">
        <v>14</v>
      </c>
      <c r="O482" s="37" t="s">
        <v>3127</v>
      </c>
      <c r="P482" s="37" t="s">
        <v>674</v>
      </c>
      <c r="Q482" s="44" t="str">
        <f>MID(Tabla1[[#This Row],[Aplicación]],14,1)</f>
        <v>6</v>
      </c>
      <c r="R482" s="44" t="s">
        <v>663</v>
      </c>
      <c r="S482" s="44" t="str">
        <f>MID(Tabla1[[#This Row],[Aplicación]],6,2)</f>
        <v>05</v>
      </c>
      <c r="T482" s="44" t="str">
        <f>VLOOKUP(Tabla1[[#This Row],[AREA]],Hoja1!A:B,2,FALSE)</f>
        <v>05. Innovación, desarrollo económico, empleo y comercio</v>
      </c>
      <c r="U482" s="44" t="str">
        <f>MID(Tabla1[[#This Row],[Aplicación]],9,4)</f>
        <v>4331</v>
      </c>
      <c r="V482" s="44" t="str">
        <f>VLOOKUP(Tabla1[[#This Row],[PROGRAMA]],Hoja1!A:B,2,FALSE)</f>
        <v>4331. Desarrollo empresarial</v>
      </c>
      <c r="W482" s="44" t="str">
        <f>MID(Tabla1[[#This Row],[Aplicación]],14,2)</f>
        <v>60</v>
      </c>
      <c r="X482" s="44" t="str">
        <f>MID(Tabla1[[#This Row],[Aplicación]],14,6)</f>
        <v>609</v>
      </c>
    </row>
    <row r="483" spans="1:24" x14ac:dyDescent="0.25">
      <c r="A483" s="33">
        <v>220190058624</v>
      </c>
      <c r="B483" s="34" t="s">
        <v>9</v>
      </c>
      <c r="C483" s="35">
        <v>43908</v>
      </c>
      <c r="D483" s="33">
        <v>22019002015</v>
      </c>
      <c r="E483" s="34" t="s">
        <v>1046</v>
      </c>
      <c r="F483" s="36">
        <v>2066.7600000000002</v>
      </c>
      <c r="G483" s="34" t="s">
        <v>205</v>
      </c>
      <c r="H483" s="34" t="s">
        <v>898</v>
      </c>
      <c r="I483" s="33" t="s">
        <v>209</v>
      </c>
      <c r="J483" s="34" t="s">
        <v>1249</v>
      </c>
      <c r="K483" s="34" t="s">
        <v>211</v>
      </c>
      <c r="L483" s="34" t="s">
        <v>82</v>
      </c>
      <c r="M483" s="34" t="s">
        <v>13</v>
      </c>
      <c r="N483" s="34" t="s">
        <v>14</v>
      </c>
      <c r="O483" s="37" t="s">
        <v>3127</v>
      </c>
      <c r="P483" s="37" t="s">
        <v>674</v>
      </c>
      <c r="Q483" s="44" t="str">
        <f>MID(Tabla1[[#This Row],[Aplicación]],14,1)</f>
        <v>6</v>
      </c>
      <c r="R483" s="44" t="s">
        <v>663</v>
      </c>
      <c r="S483" s="44" t="str">
        <f>MID(Tabla1[[#This Row],[Aplicación]],6,2)</f>
        <v>05</v>
      </c>
      <c r="T483" s="44" t="str">
        <f>VLOOKUP(Tabla1[[#This Row],[AREA]],Hoja1!A:B,2,FALSE)</f>
        <v>05. Innovación, desarrollo económico, empleo y comercio</v>
      </c>
      <c r="U483" s="44" t="str">
        <f>MID(Tabla1[[#This Row],[Aplicación]],9,4)</f>
        <v>4331</v>
      </c>
      <c r="V483" s="44" t="str">
        <f>VLOOKUP(Tabla1[[#This Row],[PROGRAMA]],Hoja1!A:B,2,FALSE)</f>
        <v>4331. Desarrollo empresarial</v>
      </c>
      <c r="W483" s="44" t="str">
        <f>MID(Tabla1[[#This Row],[Aplicación]],14,2)</f>
        <v>60</v>
      </c>
      <c r="X483" s="44" t="str">
        <f>MID(Tabla1[[#This Row],[Aplicación]],14,6)</f>
        <v>609</v>
      </c>
    </row>
    <row r="484" spans="1:24" x14ac:dyDescent="0.25">
      <c r="A484" s="33">
        <v>220199000317</v>
      </c>
      <c r="B484" s="34" t="s">
        <v>9</v>
      </c>
      <c r="C484" s="35">
        <v>43832</v>
      </c>
      <c r="D484" s="33">
        <v>22020001057</v>
      </c>
      <c r="E484" s="34" t="s">
        <v>1937</v>
      </c>
      <c r="F484" s="36">
        <v>8656.0300000000007</v>
      </c>
      <c r="G484" s="34" t="s">
        <v>109</v>
      </c>
      <c r="H484" s="34" t="s">
        <v>1938</v>
      </c>
      <c r="I484" s="33" t="s">
        <v>209</v>
      </c>
      <c r="J484" s="34" t="s">
        <v>211</v>
      </c>
      <c r="K484" s="34" t="s">
        <v>211</v>
      </c>
      <c r="L484" s="34" t="s">
        <v>15</v>
      </c>
      <c r="M484" s="34" t="s">
        <v>13</v>
      </c>
      <c r="N484" s="34" t="s">
        <v>14</v>
      </c>
      <c r="O484" s="37" t="s">
        <v>3127</v>
      </c>
      <c r="P484" s="37" t="s">
        <v>674</v>
      </c>
      <c r="Q484" s="44" t="str">
        <f>MID(Tabla1[[#This Row],[Aplicación]],14,1)</f>
        <v>2</v>
      </c>
      <c r="R484" s="44" t="s">
        <v>662</v>
      </c>
      <c r="S484" s="44" t="str">
        <f>MID(Tabla1[[#This Row],[Aplicación]],6,2)</f>
        <v>05</v>
      </c>
      <c r="T484" s="44" t="str">
        <f>VLOOKUP(Tabla1[[#This Row],[AREA]],Hoja1!A:B,2,FALSE)</f>
        <v>05. Innovación, desarrollo económico, empleo y comercio</v>
      </c>
      <c r="U484" s="44" t="str">
        <f>MID(Tabla1[[#This Row],[Aplicación]],9,4)</f>
        <v>4312</v>
      </c>
      <c r="V484" s="44" t="str">
        <f>VLOOKUP(Tabla1[[#This Row],[PROGRAMA]],Hoja1!A:B,2,FALSE)</f>
        <v>4312. Mercados, abastos y lonjas</v>
      </c>
      <c r="W484" s="44" t="str">
        <f>MID(Tabla1[[#This Row],[Aplicación]],14,2)</f>
        <v>22</v>
      </c>
      <c r="X484" s="44" t="str">
        <f>MID(Tabla1[[#This Row],[Aplicación]],14,6)</f>
        <v>22104</v>
      </c>
    </row>
    <row r="485" spans="1:24" x14ac:dyDescent="0.25">
      <c r="A485" s="33">
        <v>220200002155</v>
      </c>
      <c r="B485" s="34" t="s">
        <v>9</v>
      </c>
      <c r="C485" s="35">
        <v>43881</v>
      </c>
      <c r="D485" s="33">
        <v>22020001926</v>
      </c>
      <c r="E485" s="34" t="s">
        <v>1983</v>
      </c>
      <c r="F485" s="36">
        <v>909.32</v>
      </c>
      <c r="G485" s="34" t="s">
        <v>1984</v>
      </c>
      <c r="H485" s="34" t="s">
        <v>1985</v>
      </c>
      <c r="I485" s="33" t="s">
        <v>209</v>
      </c>
      <c r="J485" s="34" t="s">
        <v>211</v>
      </c>
      <c r="K485" s="34" t="s">
        <v>211</v>
      </c>
      <c r="L485" s="34" t="s">
        <v>12</v>
      </c>
      <c r="M485" s="34" t="s">
        <v>10</v>
      </c>
      <c r="N485" s="34" t="s">
        <v>11</v>
      </c>
      <c r="O485" s="37" t="s">
        <v>3146</v>
      </c>
      <c r="P485" s="37" t="s">
        <v>674</v>
      </c>
      <c r="Q485" s="44" t="str">
        <f>MID(Tabla1[[#This Row],[Aplicación]],14,1)</f>
        <v>2</v>
      </c>
      <c r="R485" s="44" t="s">
        <v>662</v>
      </c>
      <c r="S485" s="44" t="str">
        <f>MID(Tabla1[[#This Row],[Aplicación]],6,2)</f>
        <v>05</v>
      </c>
      <c r="T485" s="44" t="str">
        <f>VLOOKUP(Tabla1[[#This Row],[AREA]],Hoja1!A:B,2,FALSE)</f>
        <v>05. Innovación, desarrollo económico, empleo y comercio</v>
      </c>
      <c r="U485" s="44" t="str">
        <f>MID(Tabla1[[#This Row],[Aplicación]],9,4)</f>
        <v>4331</v>
      </c>
      <c r="V485" s="44" t="str">
        <f>VLOOKUP(Tabla1[[#This Row],[PROGRAMA]],Hoja1!A:B,2,FALSE)</f>
        <v>4331. Desarrollo empresarial</v>
      </c>
      <c r="W485" s="44" t="str">
        <f>MID(Tabla1[[#This Row],[Aplicación]],14,2)</f>
        <v>22</v>
      </c>
      <c r="X485" s="44" t="str">
        <f>MID(Tabla1[[#This Row],[Aplicación]],14,6)</f>
        <v>22699</v>
      </c>
    </row>
    <row r="486" spans="1:24" x14ac:dyDescent="0.25">
      <c r="A486" s="33">
        <v>220200002156</v>
      </c>
      <c r="B486" s="34" t="s">
        <v>9</v>
      </c>
      <c r="C486" s="35">
        <v>43881</v>
      </c>
      <c r="D486" s="33">
        <v>22020001928</v>
      </c>
      <c r="E486" s="34" t="s">
        <v>1986</v>
      </c>
      <c r="F486" s="36">
        <v>6435</v>
      </c>
      <c r="G486" s="34" t="s">
        <v>438</v>
      </c>
      <c r="H486" s="34" t="s">
        <v>1987</v>
      </c>
      <c r="I486" s="33" t="s">
        <v>209</v>
      </c>
      <c r="J486" s="34" t="s">
        <v>211</v>
      </c>
      <c r="K486" s="34" t="s">
        <v>211</v>
      </c>
      <c r="L486" s="34" t="s">
        <v>12</v>
      </c>
      <c r="M486" s="34" t="s">
        <v>10</v>
      </c>
      <c r="N486" s="34" t="s">
        <v>11</v>
      </c>
      <c r="O486" s="37" t="s">
        <v>3146</v>
      </c>
      <c r="P486" s="37" t="s">
        <v>674</v>
      </c>
      <c r="Q486" s="44" t="str">
        <f>MID(Tabla1[[#This Row],[Aplicación]],14,1)</f>
        <v>2</v>
      </c>
      <c r="R486" s="44" t="s">
        <v>662</v>
      </c>
      <c r="S486" s="44" t="str">
        <f>MID(Tabla1[[#This Row],[Aplicación]],6,2)</f>
        <v>05</v>
      </c>
      <c r="T486" s="44" t="str">
        <f>VLOOKUP(Tabla1[[#This Row],[AREA]],Hoja1!A:B,2,FALSE)</f>
        <v>05. Innovación, desarrollo económico, empleo y comercio</v>
      </c>
      <c r="U486" s="44" t="str">
        <f>MID(Tabla1[[#This Row],[Aplicación]],9,4)</f>
        <v>4331</v>
      </c>
      <c r="V486" s="44" t="str">
        <f>VLOOKUP(Tabla1[[#This Row],[PROGRAMA]],Hoja1!A:B,2,FALSE)</f>
        <v>4331. Desarrollo empresarial</v>
      </c>
      <c r="W486" s="44" t="str">
        <f>MID(Tabla1[[#This Row],[Aplicación]],14,2)</f>
        <v>22</v>
      </c>
      <c r="X486" s="44" t="str">
        <f>MID(Tabla1[[#This Row],[Aplicación]],14,6)</f>
        <v>22606</v>
      </c>
    </row>
    <row r="487" spans="1:24" x14ac:dyDescent="0.25">
      <c r="A487" s="33">
        <v>220200002157</v>
      </c>
      <c r="B487" s="34" t="s">
        <v>9</v>
      </c>
      <c r="C487" s="35">
        <v>43881</v>
      </c>
      <c r="D487" s="33">
        <v>22020001931</v>
      </c>
      <c r="E487" s="34" t="s">
        <v>1988</v>
      </c>
      <c r="F487" s="36">
        <v>520</v>
      </c>
      <c r="G487" s="34" t="s">
        <v>177</v>
      </c>
      <c r="H487" s="34" t="s">
        <v>1989</v>
      </c>
      <c r="I487" s="33" t="s">
        <v>209</v>
      </c>
      <c r="J487" s="34" t="s">
        <v>210</v>
      </c>
      <c r="K487" s="34" t="s">
        <v>210</v>
      </c>
      <c r="L487" s="34" t="s">
        <v>12</v>
      </c>
      <c r="M487" s="34" t="s">
        <v>10</v>
      </c>
      <c r="N487" s="34" t="s">
        <v>11</v>
      </c>
      <c r="O487" s="37" t="s">
        <v>3146</v>
      </c>
      <c r="P487" s="37" t="s">
        <v>674</v>
      </c>
      <c r="Q487" s="44" t="str">
        <f>MID(Tabla1[[#This Row],[Aplicación]],14,1)</f>
        <v>2</v>
      </c>
      <c r="R487" s="44" t="s">
        <v>662</v>
      </c>
      <c r="S487" s="44" t="str">
        <f>MID(Tabla1[[#This Row],[Aplicación]],6,2)</f>
        <v>05</v>
      </c>
      <c r="T487" s="44" t="str">
        <f>VLOOKUP(Tabla1[[#This Row],[AREA]],Hoja1!A:B,2,FALSE)</f>
        <v>05. Innovación, desarrollo económico, empleo y comercio</v>
      </c>
      <c r="U487" s="44" t="str">
        <f>MID(Tabla1[[#This Row],[Aplicación]],9,4)</f>
        <v>4331</v>
      </c>
      <c r="V487" s="44" t="str">
        <f>VLOOKUP(Tabla1[[#This Row],[PROGRAMA]],Hoja1!A:B,2,FALSE)</f>
        <v>4331. Desarrollo empresarial</v>
      </c>
      <c r="W487" s="44" t="str">
        <f>MID(Tabla1[[#This Row],[Aplicación]],14,2)</f>
        <v>20</v>
      </c>
      <c r="X487" s="44" t="str">
        <f>MID(Tabla1[[#This Row],[Aplicación]],14,6)</f>
        <v>203</v>
      </c>
    </row>
    <row r="488" spans="1:24" x14ac:dyDescent="0.25">
      <c r="A488" s="33">
        <v>220199000710</v>
      </c>
      <c r="B488" s="34" t="s">
        <v>9</v>
      </c>
      <c r="C488" s="35">
        <v>43832</v>
      </c>
      <c r="D488" s="33">
        <v>22020000095</v>
      </c>
      <c r="E488" s="34" t="s">
        <v>1046</v>
      </c>
      <c r="F488" s="36">
        <v>1322.02</v>
      </c>
      <c r="G488" s="34" t="s">
        <v>204</v>
      </c>
      <c r="H488" s="34" t="s">
        <v>1544</v>
      </c>
      <c r="I488" s="33" t="s">
        <v>209</v>
      </c>
      <c r="J488" s="34" t="s">
        <v>210</v>
      </c>
      <c r="K488" s="34" t="s">
        <v>210</v>
      </c>
      <c r="L488" s="34" t="s">
        <v>82</v>
      </c>
      <c r="M488" s="34" t="s">
        <v>13</v>
      </c>
      <c r="N488" s="34" t="s">
        <v>14</v>
      </c>
      <c r="O488" s="37" t="s">
        <v>3127</v>
      </c>
      <c r="P488" s="37" t="s">
        <v>674</v>
      </c>
      <c r="Q488" s="44" t="str">
        <f>MID(Tabla1[[#This Row],[Aplicación]],14,1)</f>
        <v>6</v>
      </c>
      <c r="R488" s="44" t="s">
        <v>663</v>
      </c>
      <c r="S488" s="44" t="str">
        <f>MID(Tabla1[[#This Row],[Aplicación]],6,2)</f>
        <v>05</v>
      </c>
      <c r="T488" s="44" t="str">
        <f>VLOOKUP(Tabla1[[#This Row],[AREA]],Hoja1!A:B,2,FALSE)</f>
        <v>05. Innovación, desarrollo económico, empleo y comercio</v>
      </c>
      <c r="U488" s="44" t="str">
        <f>MID(Tabla1[[#This Row],[Aplicación]],9,4)</f>
        <v>4331</v>
      </c>
      <c r="V488" s="44" t="str">
        <f>VLOOKUP(Tabla1[[#This Row],[PROGRAMA]],Hoja1!A:B,2,FALSE)</f>
        <v>4331. Desarrollo empresarial</v>
      </c>
      <c r="W488" s="44" t="str">
        <f>MID(Tabla1[[#This Row],[Aplicación]],14,2)</f>
        <v>60</v>
      </c>
      <c r="X488" s="44" t="str">
        <f>MID(Tabla1[[#This Row],[Aplicación]],14,6)</f>
        <v>609</v>
      </c>
    </row>
    <row r="489" spans="1:24" x14ac:dyDescent="0.25">
      <c r="A489" s="33">
        <v>220189000285</v>
      </c>
      <c r="B489" s="34" t="s">
        <v>9</v>
      </c>
      <c r="C489" s="35">
        <v>43832</v>
      </c>
      <c r="D489" s="33">
        <v>22020001640</v>
      </c>
      <c r="E489" s="34" t="s">
        <v>1285</v>
      </c>
      <c r="F489" s="36">
        <v>1252.5</v>
      </c>
      <c r="G489" s="34" t="s">
        <v>278</v>
      </c>
      <c r="H489" s="34" t="s">
        <v>47</v>
      </c>
      <c r="I489" s="33" t="s">
        <v>209</v>
      </c>
      <c r="J489" s="34" t="s">
        <v>211</v>
      </c>
      <c r="K489" s="34" t="s">
        <v>211</v>
      </c>
      <c r="L489" s="34" t="s">
        <v>12</v>
      </c>
      <c r="M489" s="34" t="s">
        <v>13</v>
      </c>
      <c r="N489" s="34" t="s">
        <v>14</v>
      </c>
      <c r="O489" s="37" t="s">
        <v>3127</v>
      </c>
      <c r="P489" s="37" t="s">
        <v>674</v>
      </c>
      <c r="Q489" s="44" t="str">
        <f>MID(Tabla1[[#This Row],[Aplicación]],14,1)</f>
        <v>2</v>
      </c>
      <c r="R489" s="44" t="s">
        <v>662</v>
      </c>
      <c r="S489" s="44" t="str">
        <f>MID(Tabla1[[#This Row],[Aplicación]],6,2)</f>
        <v>05</v>
      </c>
      <c r="T489" s="44" t="str">
        <f>VLOOKUP(Tabla1[[#This Row],[AREA]],Hoja1!A:B,2,FALSE)</f>
        <v>05. Innovación, desarrollo económico, empleo y comercio</v>
      </c>
      <c r="U489" s="44" t="str">
        <f>MID(Tabla1[[#This Row],[Aplicación]],9,4)</f>
        <v>4331</v>
      </c>
      <c r="V489" s="44" t="str">
        <f>VLOOKUP(Tabla1[[#This Row],[PROGRAMA]],Hoja1!A:B,2,FALSE)</f>
        <v>4331. Desarrollo empresarial</v>
      </c>
      <c r="W489" s="44" t="str">
        <f>MID(Tabla1[[#This Row],[Aplicación]],14,2)</f>
        <v>22</v>
      </c>
      <c r="X489" s="44" t="str">
        <f>MID(Tabla1[[#This Row],[Aplicación]],14,6)</f>
        <v>22799</v>
      </c>
    </row>
    <row r="490" spans="1:24" x14ac:dyDescent="0.25">
      <c r="A490" s="33">
        <v>220189000256</v>
      </c>
      <c r="B490" s="34" t="s">
        <v>9</v>
      </c>
      <c r="C490" s="35">
        <v>43832</v>
      </c>
      <c r="D490" s="33">
        <v>22020001633</v>
      </c>
      <c r="E490" s="34" t="s">
        <v>1285</v>
      </c>
      <c r="F490" s="36">
        <v>1252.5</v>
      </c>
      <c r="G490" s="34" t="s">
        <v>2032</v>
      </c>
      <c r="H490" s="34" t="s">
        <v>47</v>
      </c>
      <c r="I490" s="33" t="s">
        <v>209</v>
      </c>
      <c r="J490" s="34" t="s">
        <v>211</v>
      </c>
      <c r="K490" s="34" t="s">
        <v>211</v>
      </c>
      <c r="L490" s="34" t="s">
        <v>12</v>
      </c>
      <c r="M490" s="34" t="s">
        <v>13</v>
      </c>
      <c r="N490" s="34" t="s">
        <v>14</v>
      </c>
      <c r="O490" s="37" t="s">
        <v>3127</v>
      </c>
      <c r="P490" s="37" t="s">
        <v>674</v>
      </c>
      <c r="Q490" s="44" t="str">
        <f>MID(Tabla1[[#This Row],[Aplicación]],14,1)</f>
        <v>2</v>
      </c>
      <c r="R490" s="44" t="s">
        <v>662</v>
      </c>
      <c r="S490" s="44" t="str">
        <f>MID(Tabla1[[#This Row],[Aplicación]],6,2)</f>
        <v>05</v>
      </c>
      <c r="T490" s="44" t="str">
        <f>VLOOKUP(Tabla1[[#This Row],[AREA]],Hoja1!A:B,2,FALSE)</f>
        <v>05. Innovación, desarrollo económico, empleo y comercio</v>
      </c>
      <c r="U490" s="44" t="str">
        <f>MID(Tabla1[[#This Row],[Aplicación]],9,4)</f>
        <v>4331</v>
      </c>
      <c r="V490" s="44" t="str">
        <f>VLOOKUP(Tabla1[[#This Row],[PROGRAMA]],Hoja1!A:B,2,FALSE)</f>
        <v>4331. Desarrollo empresarial</v>
      </c>
      <c r="W490" s="44" t="str">
        <f>MID(Tabla1[[#This Row],[Aplicación]],14,2)</f>
        <v>22</v>
      </c>
      <c r="X490" s="44" t="str">
        <f>MID(Tabla1[[#This Row],[Aplicación]],14,6)</f>
        <v>22799</v>
      </c>
    </row>
    <row r="491" spans="1:24" x14ac:dyDescent="0.25">
      <c r="A491" s="33">
        <v>220189000254</v>
      </c>
      <c r="B491" s="34" t="s">
        <v>9</v>
      </c>
      <c r="C491" s="35">
        <v>43832</v>
      </c>
      <c r="D491" s="33">
        <v>22020001631</v>
      </c>
      <c r="E491" s="34" t="s">
        <v>1285</v>
      </c>
      <c r="F491" s="36">
        <v>1252.5</v>
      </c>
      <c r="G491" s="34" t="s">
        <v>271</v>
      </c>
      <c r="H491" s="34" t="s">
        <v>47</v>
      </c>
      <c r="I491" s="33" t="s">
        <v>209</v>
      </c>
      <c r="J491" s="34" t="s">
        <v>211</v>
      </c>
      <c r="K491" s="34" t="s">
        <v>211</v>
      </c>
      <c r="L491" s="34" t="s">
        <v>12</v>
      </c>
      <c r="M491" s="34" t="s">
        <v>13</v>
      </c>
      <c r="N491" s="34" t="s">
        <v>14</v>
      </c>
      <c r="O491" s="37" t="s">
        <v>3127</v>
      </c>
      <c r="P491" s="37" t="s">
        <v>674</v>
      </c>
      <c r="Q491" s="44" t="str">
        <f>MID(Tabla1[[#This Row],[Aplicación]],14,1)</f>
        <v>2</v>
      </c>
      <c r="R491" s="44" t="s">
        <v>662</v>
      </c>
      <c r="S491" s="44" t="str">
        <f>MID(Tabla1[[#This Row],[Aplicación]],6,2)</f>
        <v>05</v>
      </c>
      <c r="T491" s="44" t="str">
        <f>VLOOKUP(Tabla1[[#This Row],[AREA]],Hoja1!A:B,2,FALSE)</f>
        <v>05. Innovación, desarrollo económico, empleo y comercio</v>
      </c>
      <c r="U491" s="44" t="str">
        <f>MID(Tabla1[[#This Row],[Aplicación]],9,4)</f>
        <v>4331</v>
      </c>
      <c r="V491" s="44" t="str">
        <f>VLOOKUP(Tabla1[[#This Row],[PROGRAMA]],Hoja1!A:B,2,FALSE)</f>
        <v>4331. Desarrollo empresarial</v>
      </c>
      <c r="W491" s="44" t="str">
        <f>MID(Tabla1[[#This Row],[Aplicación]],14,2)</f>
        <v>22</v>
      </c>
      <c r="X491" s="44" t="str">
        <f>MID(Tabla1[[#This Row],[Aplicación]],14,6)</f>
        <v>22799</v>
      </c>
    </row>
    <row r="492" spans="1:24" x14ac:dyDescent="0.25">
      <c r="A492" s="33">
        <v>220189000257</v>
      </c>
      <c r="B492" s="34" t="s">
        <v>9</v>
      </c>
      <c r="C492" s="35">
        <v>43832</v>
      </c>
      <c r="D492" s="33">
        <v>22020001634</v>
      </c>
      <c r="E492" s="34" t="s">
        <v>1285</v>
      </c>
      <c r="F492" s="36">
        <v>1252.5</v>
      </c>
      <c r="G492" s="34" t="s">
        <v>273</v>
      </c>
      <c r="H492" s="34" t="s">
        <v>47</v>
      </c>
      <c r="I492" s="33" t="s">
        <v>209</v>
      </c>
      <c r="J492" s="34" t="s">
        <v>211</v>
      </c>
      <c r="K492" s="34" t="s">
        <v>211</v>
      </c>
      <c r="L492" s="34" t="s">
        <v>12</v>
      </c>
      <c r="M492" s="34" t="s">
        <v>13</v>
      </c>
      <c r="N492" s="34" t="s">
        <v>14</v>
      </c>
      <c r="O492" s="37" t="s">
        <v>3127</v>
      </c>
      <c r="P492" s="37" t="s">
        <v>674</v>
      </c>
      <c r="Q492" s="44" t="str">
        <f>MID(Tabla1[[#This Row],[Aplicación]],14,1)</f>
        <v>2</v>
      </c>
      <c r="R492" s="44" t="s">
        <v>662</v>
      </c>
      <c r="S492" s="44" t="str">
        <f>MID(Tabla1[[#This Row],[Aplicación]],6,2)</f>
        <v>05</v>
      </c>
      <c r="T492" s="44" t="str">
        <f>VLOOKUP(Tabla1[[#This Row],[AREA]],Hoja1!A:B,2,FALSE)</f>
        <v>05. Innovación, desarrollo económico, empleo y comercio</v>
      </c>
      <c r="U492" s="44" t="str">
        <f>MID(Tabla1[[#This Row],[Aplicación]],9,4)</f>
        <v>4331</v>
      </c>
      <c r="V492" s="44" t="str">
        <f>VLOOKUP(Tabla1[[#This Row],[PROGRAMA]],Hoja1!A:B,2,FALSE)</f>
        <v>4331. Desarrollo empresarial</v>
      </c>
      <c r="W492" s="44" t="str">
        <f>MID(Tabla1[[#This Row],[Aplicación]],14,2)</f>
        <v>22</v>
      </c>
      <c r="X492" s="44" t="str">
        <f>MID(Tabla1[[#This Row],[Aplicación]],14,6)</f>
        <v>22799</v>
      </c>
    </row>
    <row r="493" spans="1:24" x14ac:dyDescent="0.25">
      <c r="A493" s="33">
        <v>220189000258</v>
      </c>
      <c r="B493" s="34" t="s">
        <v>9</v>
      </c>
      <c r="C493" s="35">
        <v>43832</v>
      </c>
      <c r="D493" s="33">
        <v>22020001635</v>
      </c>
      <c r="E493" s="34" t="s">
        <v>1285</v>
      </c>
      <c r="F493" s="36">
        <v>1252.5</v>
      </c>
      <c r="G493" s="34" t="s">
        <v>274</v>
      </c>
      <c r="H493" s="34" t="s">
        <v>47</v>
      </c>
      <c r="I493" s="33" t="s">
        <v>209</v>
      </c>
      <c r="J493" s="34" t="s">
        <v>211</v>
      </c>
      <c r="K493" s="34" t="s">
        <v>211</v>
      </c>
      <c r="L493" s="34" t="s">
        <v>12</v>
      </c>
      <c r="M493" s="34" t="s">
        <v>13</v>
      </c>
      <c r="N493" s="34" t="s">
        <v>14</v>
      </c>
      <c r="O493" s="37" t="s">
        <v>3127</v>
      </c>
      <c r="P493" s="37" t="s">
        <v>674</v>
      </c>
      <c r="Q493" s="44" t="str">
        <f>MID(Tabla1[[#This Row],[Aplicación]],14,1)</f>
        <v>2</v>
      </c>
      <c r="R493" s="44" t="s">
        <v>662</v>
      </c>
      <c r="S493" s="44" t="str">
        <f>MID(Tabla1[[#This Row],[Aplicación]],6,2)</f>
        <v>05</v>
      </c>
      <c r="T493" s="44" t="str">
        <f>VLOOKUP(Tabla1[[#This Row],[AREA]],Hoja1!A:B,2,FALSE)</f>
        <v>05. Innovación, desarrollo económico, empleo y comercio</v>
      </c>
      <c r="U493" s="44" t="str">
        <f>MID(Tabla1[[#This Row],[Aplicación]],9,4)</f>
        <v>4331</v>
      </c>
      <c r="V493" s="44" t="str">
        <f>VLOOKUP(Tabla1[[#This Row],[PROGRAMA]],Hoja1!A:B,2,FALSE)</f>
        <v>4331. Desarrollo empresarial</v>
      </c>
      <c r="W493" s="44" t="str">
        <f>MID(Tabla1[[#This Row],[Aplicación]],14,2)</f>
        <v>22</v>
      </c>
      <c r="X493" s="44" t="str">
        <f>MID(Tabla1[[#This Row],[Aplicación]],14,6)</f>
        <v>22799</v>
      </c>
    </row>
    <row r="494" spans="1:24" x14ac:dyDescent="0.25">
      <c r="A494" s="33">
        <v>220199000153</v>
      </c>
      <c r="B494" s="34" t="s">
        <v>9</v>
      </c>
      <c r="C494" s="35">
        <v>43832</v>
      </c>
      <c r="D494" s="33">
        <v>22020001614</v>
      </c>
      <c r="E494" s="34" t="s">
        <v>2043</v>
      </c>
      <c r="F494" s="36">
        <v>3910.4</v>
      </c>
      <c r="G494" s="34" t="s">
        <v>208</v>
      </c>
      <c r="H494" s="34" t="s">
        <v>2044</v>
      </c>
      <c r="I494" s="33" t="s">
        <v>209</v>
      </c>
      <c r="J494" s="34" t="s">
        <v>210</v>
      </c>
      <c r="K494" s="34" t="s">
        <v>210</v>
      </c>
      <c r="L494" s="34" t="s">
        <v>12</v>
      </c>
      <c r="M494" s="34" t="s">
        <v>13</v>
      </c>
      <c r="N494" s="34" t="s">
        <v>14</v>
      </c>
      <c r="O494" s="37" t="s">
        <v>3127</v>
      </c>
      <c r="P494" s="37" t="s">
        <v>674</v>
      </c>
      <c r="Q494" s="44" t="str">
        <f>MID(Tabla1[[#This Row],[Aplicación]],14,1)</f>
        <v>2</v>
      </c>
      <c r="R494" s="44" t="s">
        <v>662</v>
      </c>
      <c r="S494" s="44" t="str">
        <f>MID(Tabla1[[#This Row],[Aplicación]],6,2)</f>
        <v>05</v>
      </c>
      <c r="T494" s="44" t="str">
        <f>VLOOKUP(Tabla1[[#This Row],[AREA]],Hoja1!A:B,2,FALSE)</f>
        <v>05. Innovación, desarrollo económico, empleo y comercio</v>
      </c>
      <c r="U494" s="44" t="str">
        <f>MID(Tabla1[[#This Row],[Aplicación]],9,4)</f>
        <v>4331</v>
      </c>
      <c r="V494" s="44" t="str">
        <f>VLOOKUP(Tabla1[[#This Row],[PROGRAMA]],Hoja1!A:B,2,FALSE)</f>
        <v>4331. Desarrollo empresarial</v>
      </c>
      <c r="W494" s="44" t="str">
        <f>MID(Tabla1[[#This Row],[Aplicación]],14,2)</f>
        <v>22</v>
      </c>
      <c r="X494" s="44" t="str">
        <f>MID(Tabla1[[#This Row],[Aplicación]],14,6)</f>
        <v>22200</v>
      </c>
    </row>
    <row r="495" spans="1:24" x14ac:dyDescent="0.25">
      <c r="A495" s="33">
        <v>220200002191</v>
      </c>
      <c r="B495" s="34" t="s">
        <v>9</v>
      </c>
      <c r="C495" s="35">
        <v>43881</v>
      </c>
      <c r="D495" s="33">
        <v>22020001541</v>
      </c>
      <c r="E495" s="34" t="s">
        <v>1986</v>
      </c>
      <c r="F495" s="36">
        <v>17281.22</v>
      </c>
      <c r="G495" s="34" t="s">
        <v>685</v>
      </c>
      <c r="H495" s="34" t="s">
        <v>2054</v>
      </c>
      <c r="I495" s="33" t="s">
        <v>209</v>
      </c>
      <c r="J495" s="34" t="s">
        <v>211</v>
      </c>
      <c r="K495" s="34" t="s">
        <v>211</v>
      </c>
      <c r="L495" s="34" t="s">
        <v>12</v>
      </c>
      <c r="M495" s="34" t="s">
        <v>10</v>
      </c>
      <c r="N495" s="34" t="s">
        <v>11</v>
      </c>
      <c r="O495" s="37" t="s">
        <v>3146</v>
      </c>
      <c r="P495" s="37" t="s">
        <v>674</v>
      </c>
      <c r="Q495" s="44" t="str">
        <f>MID(Tabla1[[#This Row],[Aplicación]],14,1)</f>
        <v>2</v>
      </c>
      <c r="R495" s="44" t="s">
        <v>662</v>
      </c>
      <c r="S495" s="44" t="str">
        <f>MID(Tabla1[[#This Row],[Aplicación]],6,2)</f>
        <v>05</v>
      </c>
      <c r="T495" s="44" t="str">
        <f>VLOOKUP(Tabla1[[#This Row],[AREA]],Hoja1!A:B,2,FALSE)</f>
        <v>05. Innovación, desarrollo económico, empleo y comercio</v>
      </c>
      <c r="U495" s="44" t="str">
        <f>MID(Tabla1[[#This Row],[Aplicación]],9,4)</f>
        <v>4331</v>
      </c>
      <c r="V495" s="44" t="str">
        <f>VLOOKUP(Tabla1[[#This Row],[PROGRAMA]],Hoja1!A:B,2,FALSE)</f>
        <v>4331. Desarrollo empresarial</v>
      </c>
      <c r="W495" s="44" t="str">
        <f>MID(Tabla1[[#This Row],[Aplicación]],14,2)</f>
        <v>22</v>
      </c>
      <c r="X495" s="44" t="str">
        <f>MID(Tabla1[[#This Row],[Aplicación]],14,6)</f>
        <v>22606</v>
      </c>
    </row>
    <row r="496" spans="1:24" x14ac:dyDescent="0.25">
      <c r="A496" s="33">
        <v>220200003084</v>
      </c>
      <c r="B496" s="34" t="s">
        <v>9</v>
      </c>
      <c r="C496" s="35">
        <v>43893</v>
      </c>
      <c r="D496" s="33">
        <v>22020001821</v>
      </c>
      <c r="E496" s="34" t="s">
        <v>1217</v>
      </c>
      <c r="F496" s="36">
        <v>14520</v>
      </c>
      <c r="G496" s="34" t="s">
        <v>130</v>
      </c>
      <c r="H496" s="34" t="s">
        <v>2059</v>
      </c>
      <c r="I496" s="33" t="s">
        <v>334</v>
      </c>
      <c r="J496" s="34" t="s">
        <v>211</v>
      </c>
      <c r="K496" s="34" t="s">
        <v>211</v>
      </c>
      <c r="L496" s="34" t="s">
        <v>12</v>
      </c>
      <c r="M496" s="34" t="s">
        <v>13</v>
      </c>
      <c r="N496" s="34" t="s">
        <v>14</v>
      </c>
      <c r="O496" s="37" t="s">
        <v>3145</v>
      </c>
      <c r="P496" s="37" t="s">
        <v>674</v>
      </c>
      <c r="Q496" s="44" t="str">
        <f>MID(Tabla1[[#This Row],[Aplicación]],14,1)</f>
        <v>2</v>
      </c>
      <c r="R496" s="44" t="s">
        <v>662</v>
      </c>
      <c r="S496" s="44" t="str">
        <f>MID(Tabla1[[#This Row],[Aplicación]],6,2)</f>
        <v>05</v>
      </c>
      <c r="T496" s="44" t="str">
        <f>VLOOKUP(Tabla1[[#This Row],[AREA]],Hoja1!A:B,2,FALSE)</f>
        <v>05. Innovación, desarrollo económico, empleo y comercio</v>
      </c>
      <c r="U496" s="44" t="str">
        <f>MID(Tabla1[[#This Row],[Aplicación]],9,4)</f>
        <v>4331</v>
      </c>
      <c r="V496" s="44" t="str">
        <f>VLOOKUP(Tabla1[[#This Row],[PROGRAMA]],Hoja1!A:B,2,FALSE)</f>
        <v>4331. Desarrollo empresarial</v>
      </c>
      <c r="W496" s="44" t="str">
        <f>MID(Tabla1[[#This Row],[Aplicación]],14,2)</f>
        <v>22</v>
      </c>
      <c r="X496" s="44" t="str">
        <f>MID(Tabla1[[#This Row],[Aplicación]],14,6)</f>
        <v>22602</v>
      </c>
    </row>
    <row r="497" spans="1:24" x14ac:dyDescent="0.25">
      <c r="A497" s="33">
        <v>220189000284</v>
      </c>
      <c r="B497" s="34" t="s">
        <v>9</v>
      </c>
      <c r="C497" s="35">
        <v>43832</v>
      </c>
      <c r="D497" s="33">
        <v>22020001639</v>
      </c>
      <c r="E497" s="34" t="s">
        <v>1285</v>
      </c>
      <c r="F497" s="36">
        <v>1239.98</v>
      </c>
      <c r="G497" s="34" t="s">
        <v>169</v>
      </c>
      <c r="H497" s="34" t="s">
        <v>47</v>
      </c>
      <c r="I497" s="33" t="s">
        <v>209</v>
      </c>
      <c r="J497" s="34" t="s">
        <v>211</v>
      </c>
      <c r="K497" s="34" t="s">
        <v>211</v>
      </c>
      <c r="L497" s="34" t="s">
        <v>12</v>
      </c>
      <c r="M497" s="34" t="s">
        <v>13</v>
      </c>
      <c r="N497" s="34" t="s">
        <v>14</v>
      </c>
      <c r="O497" s="37" t="s">
        <v>3127</v>
      </c>
      <c r="P497" s="37" t="s">
        <v>674</v>
      </c>
      <c r="Q497" s="44" t="str">
        <f>MID(Tabla1[[#This Row],[Aplicación]],14,1)</f>
        <v>2</v>
      </c>
      <c r="R497" s="44" t="s">
        <v>662</v>
      </c>
      <c r="S497" s="44" t="str">
        <f>MID(Tabla1[[#This Row],[Aplicación]],6,2)</f>
        <v>05</v>
      </c>
      <c r="T497" s="44" t="str">
        <f>VLOOKUP(Tabla1[[#This Row],[AREA]],Hoja1!A:B,2,FALSE)</f>
        <v>05. Innovación, desarrollo económico, empleo y comercio</v>
      </c>
      <c r="U497" s="44" t="str">
        <f>MID(Tabla1[[#This Row],[Aplicación]],9,4)</f>
        <v>4331</v>
      </c>
      <c r="V497" s="44" t="str">
        <f>VLOOKUP(Tabla1[[#This Row],[PROGRAMA]],Hoja1!A:B,2,FALSE)</f>
        <v>4331. Desarrollo empresarial</v>
      </c>
      <c r="W497" s="44" t="str">
        <f>MID(Tabla1[[#This Row],[Aplicación]],14,2)</f>
        <v>22</v>
      </c>
      <c r="X497" s="44" t="str">
        <f>MID(Tabla1[[#This Row],[Aplicación]],14,6)</f>
        <v>22799</v>
      </c>
    </row>
    <row r="498" spans="1:24" x14ac:dyDescent="0.25">
      <c r="A498" s="33">
        <v>220189000252</v>
      </c>
      <c r="B498" s="34" t="s">
        <v>9</v>
      </c>
      <c r="C498" s="35">
        <v>43832</v>
      </c>
      <c r="D498" s="33">
        <v>22020001629</v>
      </c>
      <c r="E498" s="34" t="s">
        <v>1285</v>
      </c>
      <c r="F498" s="36">
        <v>1227.46</v>
      </c>
      <c r="G498" s="34" t="s">
        <v>181</v>
      </c>
      <c r="H498" s="34" t="s">
        <v>47</v>
      </c>
      <c r="I498" s="33" t="s">
        <v>209</v>
      </c>
      <c r="J498" s="34" t="s">
        <v>211</v>
      </c>
      <c r="K498" s="34" t="s">
        <v>211</v>
      </c>
      <c r="L498" s="34" t="s">
        <v>12</v>
      </c>
      <c r="M498" s="34" t="s">
        <v>13</v>
      </c>
      <c r="N498" s="34" t="s">
        <v>14</v>
      </c>
      <c r="O498" s="37" t="s">
        <v>3127</v>
      </c>
      <c r="P498" s="37" t="s">
        <v>674</v>
      </c>
      <c r="Q498" s="44" t="str">
        <f>MID(Tabla1[[#This Row],[Aplicación]],14,1)</f>
        <v>2</v>
      </c>
      <c r="R498" s="44" t="s">
        <v>662</v>
      </c>
      <c r="S498" s="44" t="str">
        <f>MID(Tabla1[[#This Row],[Aplicación]],6,2)</f>
        <v>05</v>
      </c>
      <c r="T498" s="44" t="str">
        <f>VLOOKUP(Tabla1[[#This Row],[AREA]],Hoja1!A:B,2,FALSE)</f>
        <v>05. Innovación, desarrollo económico, empleo y comercio</v>
      </c>
      <c r="U498" s="44" t="str">
        <f>MID(Tabla1[[#This Row],[Aplicación]],9,4)</f>
        <v>4331</v>
      </c>
      <c r="V498" s="44" t="str">
        <f>VLOOKUP(Tabla1[[#This Row],[PROGRAMA]],Hoja1!A:B,2,FALSE)</f>
        <v>4331. Desarrollo empresarial</v>
      </c>
      <c r="W498" s="44" t="str">
        <f>MID(Tabla1[[#This Row],[Aplicación]],14,2)</f>
        <v>22</v>
      </c>
      <c r="X498" s="44" t="str">
        <f>MID(Tabla1[[#This Row],[Aplicación]],14,6)</f>
        <v>22799</v>
      </c>
    </row>
    <row r="499" spans="1:24" x14ac:dyDescent="0.25">
      <c r="A499" s="33">
        <v>220189000249</v>
      </c>
      <c r="B499" s="34" t="s">
        <v>9</v>
      </c>
      <c r="C499" s="35">
        <v>43832</v>
      </c>
      <c r="D499" s="33">
        <v>22020001626</v>
      </c>
      <c r="E499" s="34" t="s">
        <v>1285</v>
      </c>
      <c r="F499" s="36">
        <v>1227.45</v>
      </c>
      <c r="G499" s="34" t="s">
        <v>267</v>
      </c>
      <c r="H499" s="34" t="s">
        <v>47</v>
      </c>
      <c r="I499" s="33" t="s">
        <v>209</v>
      </c>
      <c r="J499" s="34" t="s">
        <v>211</v>
      </c>
      <c r="K499" s="34" t="s">
        <v>211</v>
      </c>
      <c r="L499" s="34" t="s">
        <v>12</v>
      </c>
      <c r="M499" s="34" t="s">
        <v>13</v>
      </c>
      <c r="N499" s="34" t="s">
        <v>14</v>
      </c>
      <c r="O499" s="37" t="s">
        <v>3127</v>
      </c>
      <c r="P499" s="37" t="s">
        <v>674</v>
      </c>
      <c r="Q499" s="44" t="str">
        <f>MID(Tabla1[[#This Row],[Aplicación]],14,1)</f>
        <v>2</v>
      </c>
      <c r="R499" s="44" t="s">
        <v>662</v>
      </c>
      <c r="S499" s="44" t="str">
        <f>MID(Tabla1[[#This Row],[Aplicación]],6,2)</f>
        <v>05</v>
      </c>
      <c r="T499" s="44" t="str">
        <f>VLOOKUP(Tabla1[[#This Row],[AREA]],Hoja1!A:B,2,FALSE)</f>
        <v>05. Innovación, desarrollo económico, empleo y comercio</v>
      </c>
      <c r="U499" s="44" t="str">
        <f>MID(Tabla1[[#This Row],[Aplicación]],9,4)</f>
        <v>4331</v>
      </c>
      <c r="V499" s="44" t="str">
        <f>VLOOKUP(Tabla1[[#This Row],[PROGRAMA]],Hoja1!A:B,2,FALSE)</f>
        <v>4331. Desarrollo empresarial</v>
      </c>
      <c r="W499" s="44" t="str">
        <f>MID(Tabla1[[#This Row],[Aplicación]],14,2)</f>
        <v>22</v>
      </c>
      <c r="X499" s="44" t="str">
        <f>MID(Tabla1[[#This Row],[Aplicación]],14,6)</f>
        <v>22799</v>
      </c>
    </row>
    <row r="500" spans="1:24" x14ac:dyDescent="0.25">
      <c r="A500" s="33">
        <v>220200004847</v>
      </c>
      <c r="B500" s="34" t="s">
        <v>9</v>
      </c>
      <c r="C500" s="35">
        <v>43900</v>
      </c>
      <c r="D500" s="33">
        <v>22020000093</v>
      </c>
      <c r="E500" s="34" t="s">
        <v>1046</v>
      </c>
      <c r="F500" s="36">
        <v>8243.4</v>
      </c>
      <c r="G500" s="34" t="s">
        <v>2091</v>
      </c>
      <c r="H500" s="34" t="s">
        <v>2092</v>
      </c>
      <c r="I500" s="33" t="s">
        <v>334</v>
      </c>
      <c r="J500" s="34" t="s">
        <v>1812</v>
      </c>
      <c r="K500" s="34" t="s">
        <v>210</v>
      </c>
      <c r="L500" s="34" t="s">
        <v>15</v>
      </c>
      <c r="M500" s="34" t="s">
        <v>13</v>
      </c>
      <c r="N500" s="34" t="s">
        <v>14</v>
      </c>
      <c r="O500" s="37" t="s">
        <v>3145</v>
      </c>
      <c r="P500" s="37" t="s">
        <v>674</v>
      </c>
      <c r="Q500" s="44" t="str">
        <f>MID(Tabla1[[#This Row],[Aplicación]],14,1)</f>
        <v>6</v>
      </c>
      <c r="R500" s="44" t="s">
        <v>663</v>
      </c>
      <c r="S500" s="44" t="str">
        <f>MID(Tabla1[[#This Row],[Aplicación]],6,2)</f>
        <v>05</v>
      </c>
      <c r="T500" s="44" t="str">
        <f>VLOOKUP(Tabla1[[#This Row],[AREA]],Hoja1!A:B,2,FALSE)</f>
        <v>05. Innovación, desarrollo económico, empleo y comercio</v>
      </c>
      <c r="U500" s="44" t="str">
        <f>MID(Tabla1[[#This Row],[Aplicación]],9,4)</f>
        <v>4331</v>
      </c>
      <c r="V500" s="44" t="str">
        <f>VLOOKUP(Tabla1[[#This Row],[PROGRAMA]],Hoja1!A:B,2,FALSE)</f>
        <v>4331. Desarrollo empresarial</v>
      </c>
      <c r="W500" s="44" t="str">
        <f>MID(Tabla1[[#This Row],[Aplicación]],14,2)</f>
        <v>60</v>
      </c>
      <c r="X500" s="44" t="str">
        <f>MID(Tabla1[[#This Row],[Aplicación]],14,6)</f>
        <v>609</v>
      </c>
    </row>
    <row r="501" spans="1:24" x14ac:dyDescent="0.25">
      <c r="A501" s="33">
        <v>220189000261</v>
      </c>
      <c r="B501" s="34" t="s">
        <v>9</v>
      </c>
      <c r="C501" s="35">
        <v>43832</v>
      </c>
      <c r="D501" s="33">
        <v>22020001638</v>
      </c>
      <c r="E501" s="34" t="s">
        <v>1285</v>
      </c>
      <c r="F501" s="36">
        <v>1125</v>
      </c>
      <c r="G501" s="34" t="s">
        <v>206</v>
      </c>
      <c r="H501" s="34" t="s">
        <v>48</v>
      </c>
      <c r="I501" s="33" t="s">
        <v>209</v>
      </c>
      <c r="J501" s="34" t="s">
        <v>211</v>
      </c>
      <c r="K501" s="34" t="s">
        <v>211</v>
      </c>
      <c r="L501" s="34" t="s">
        <v>12</v>
      </c>
      <c r="M501" s="34" t="s">
        <v>13</v>
      </c>
      <c r="N501" s="34" t="s">
        <v>14</v>
      </c>
      <c r="O501" s="37" t="s">
        <v>3127</v>
      </c>
      <c r="P501" s="37" t="s">
        <v>674</v>
      </c>
      <c r="Q501" s="44" t="str">
        <f>MID(Tabla1[[#This Row],[Aplicación]],14,1)</f>
        <v>2</v>
      </c>
      <c r="R501" s="44" t="s">
        <v>662</v>
      </c>
      <c r="S501" s="44" t="str">
        <f>MID(Tabla1[[#This Row],[Aplicación]],6,2)</f>
        <v>05</v>
      </c>
      <c r="T501" s="44" t="str">
        <f>VLOOKUP(Tabla1[[#This Row],[AREA]],Hoja1!A:B,2,FALSE)</f>
        <v>05. Innovación, desarrollo económico, empleo y comercio</v>
      </c>
      <c r="U501" s="44" t="str">
        <f>MID(Tabla1[[#This Row],[Aplicación]],9,4)</f>
        <v>4331</v>
      </c>
      <c r="V501" s="44" t="str">
        <f>VLOOKUP(Tabla1[[#This Row],[PROGRAMA]],Hoja1!A:B,2,FALSE)</f>
        <v>4331. Desarrollo empresarial</v>
      </c>
      <c r="W501" s="44" t="str">
        <f>MID(Tabla1[[#This Row],[Aplicación]],14,2)</f>
        <v>22</v>
      </c>
      <c r="X501" s="44" t="str">
        <f>MID(Tabla1[[#This Row],[Aplicación]],14,6)</f>
        <v>22799</v>
      </c>
    </row>
    <row r="502" spans="1:24" x14ac:dyDescent="0.25">
      <c r="A502" s="33">
        <v>220190056380</v>
      </c>
      <c r="B502" s="34" t="s">
        <v>9</v>
      </c>
      <c r="C502" s="35">
        <v>43908</v>
      </c>
      <c r="D502" s="33">
        <v>22019008163</v>
      </c>
      <c r="E502" s="34" t="s">
        <v>1590</v>
      </c>
      <c r="F502" s="36">
        <v>1033.45</v>
      </c>
      <c r="G502" s="34" t="s">
        <v>204</v>
      </c>
      <c r="H502" s="34" t="s">
        <v>2109</v>
      </c>
      <c r="I502" s="33" t="s">
        <v>209</v>
      </c>
      <c r="J502" s="34" t="s">
        <v>210</v>
      </c>
      <c r="K502" s="34" t="s">
        <v>210</v>
      </c>
      <c r="L502" s="34" t="s">
        <v>12</v>
      </c>
      <c r="M502" s="34" t="s">
        <v>13</v>
      </c>
      <c r="N502" s="34" t="s">
        <v>14</v>
      </c>
      <c r="O502" s="37" t="s">
        <v>3127</v>
      </c>
      <c r="P502" s="37" t="s">
        <v>674</v>
      </c>
      <c r="Q502" s="44" t="str">
        <f>MID(Tabla1[[#This Row],[Aplicación]],14,1)</f>
        <v>6</v>
      </c>
      <c r="R502" s="44" t="s">
        <v>663</v>
      </c>
      <c r="S502" s="44" t="str">
        <f>MID(Tabla1[[#This Row],[Aplicación]],6,2)</f>
        <v>05</v>
      </c>
      <c r="T502" s="44" t="str">
        <f>VLOOKUP(Tabla1[[#This Row],[AREA]],Hoja1!A:B,2,FALSE)</f>
        <v>05. Innovación, desarrollo económico, empleo y comercio</v>
      </c>
      <c r="U502" s="44" t="str">
        <f>MID(Tabla1[[#This Row],[Aplicación]],9,4)</f>
        <v>4312</v>
      </c>
      <c r="V502" s="44" t="str">
        <f>VLOOKUP(Tabla1[[#This Row],[PROGRAMA]],Hoja1!A:B,2,FALSE)</f>
        <v>4312. Mercados, abastos y lonjas</v>
      </c>
      <c r="W502" s="44" t="str">
        <f>MID(Tabla1[[#This Row],[Aplicación]],14,2)</f>
        <v>63</v>
      </c>
      <c r="X502" s="44" t="str">
        <f>MID(Tabla1[[#This Row],[Aplicación]],14,6)</f>
        <v>632</v>
      </c>
    </row>
    <row r="503" spans="1:24" x14ac:dyDescent="0.25">
      <c r="A503" s="33">
        <v>220189000260</v>
      </c>
      <c r="B503" s="34" t="s">
        <v>9</v>
      </c>
      <c r="C503" s="35">
        <v>43832</v>
      </c>
      <c r="D503" s="33">
        <v>22020001637</v>
      </c>
      <c r="E503" s="34" t="s">
        <v>1285</v>
      </c>
      <c r="F503" s="36">
        <v>900</v>
      </c>
      <c r="G503" s="34" t="s">
        <v>276</v>
      </c>
      <c r="H503" s="34" t="s">
        <v>48</v>
      </c>
      <c r="I503" s="33" t="s">
        <v>209</v>
      </c>
      <c r="J503" s="34" t="s">
        <v>211</v>
      </c>
      <c r="K503" s="34" t="s">
        <v>211</v>
      </c>
      <c r="L503" s="34" t="s">
        <v>12</v>
      </c>
      <c r="M503" s="34" t="s">
        <v>13</v>
      </c>
      <c r="N503" s="34" t="s">
        <v>14</v>
      </c>
      <c r="O503" s="37" t="s">
        <v>3127</v>
      </c>
      <c r="P503" s="37" t="s">
        <v>674</v>
      </c>
      <c r="Q503" s="44" t="str">
        <f>MID(Tabla1[[#This Row],[Aplicación]],14,1)</f>
        <v>2</v>
      </c>
      <c r="R503" s="44" t="s">
        <v>662</v>
      </c>
      <c r="S503" s="44" t="str">
        <f>MID(Tabla1[[#This Row],[Aplicación]],6,2)</f>
        <v>05</v>
      </c>
      <c r="T503" s="44" t="str">
        <f>VLOOKUP(Tabla1[[#This Row],[AREA]],Hoja1!A:B,2,FALSE)</f>
        <v>05. Innovación, desarrollo económico, empleo y comercio</v>
      </c>
      <c r="U503" s="44" t="str">
        <f>MID(Tabla1[[#This Row],[Aplicación]],9,4)</f>
        <v>4331</v>
      </c>
      <c r="V503" s="44" t="str">
        <f>VLOOKUP(Tabla1[[#This Row],[PROGRAMA]],Hoja1!A:B,2,FALSE)</f>
        <v>4331. Desarrollo empresarial</v>
      </c>
      <c r="W503" s="44" t="str">
        <f>MID(Tabla1[[#This Row],[Aplicación]],14,2)</f>
        <v>22</v>
      </c>
      <c r="X503" s="44" t="str">
        <f>MID(Tabla1[[#This Row],[Aplicación]],14,6)</f>
        <v>22799</v>
      </c>
    </row>
    <row r="504" spans="1:24" x14ac:dyDescent="0.25">
      <c r="A504" s="33">
        <v>220200002182</v>
      </c>
      <c r="B504" s="34" t="s">
        <v>9</v>
      </c>
      <c r="C504" s="35">
        <v>43881</v>
      </c>
      <c r="D504" s="33">
        <v>22020001821</v>
      </c>
      <c r="E504" s="34" t="s">
        <v>1217</v>
      </c>
      <c r="F504" s="36">
        <v>1936</v>
      </c>
      <c r="G504" s="34" t="s">
        <v>686</v>
      </c>
      <c r="H504" s="34" t="s">
        <v>2196</v>
      </c>
      <c r="I504" s="33" t="s">
        <v>334</v>
      </c>
      <c r="J504" s="34" t="s">
        <v>211</v>
      </c>
      <c r="K504" s="34" t="s">
        <v>211</v>
      </c>
      <c r="L504" s="34" t="s">
        <v>12</v>
      </c>
      <c r="M504" s="34" t="s">
        <v>13</v>
      </c>
      <c r="N504" s="34" t="s">
        <v>14</v>
      </c>
      <c r="O504" s="37" t="s">
        <v>3145</v>
      </c>
      <c r="P504" s="37" t="s">
        <v>674</v>
      </c>
      <c r="Q504" s="44" t="str">
        <f>MID(Tabla1[[#This Row],[Aplicación]],14,1)</f>
        <v>2</v>
      </c>
      <c r="R504" s="44" t="s">
        <v>662</v>
      </c>
      <c r="S504" s="44" t="str">
        <f>MID(Tabla1[[#This Row],[Aplicación]],6,2)</f>
        <v>05</v>
      </c>
      <c r="T504" s="44" t="str">
        <f>VLOOKUP(Tabla1[[#This Row],[AREA]],Hoja1!A:B,2,FALSE)</f>
        <v>05. Innovación, desarrollo económico, empleo y comercio</v>
      </c>
      <c r="U504" s="44" t="str">
        <f>MID(Tabla1[[#This Row],[Aplicación]],9,4)</f>
        <v>4331</v>
      </c>
      <c r="V504" s="44" t="str">
        <f>VLOOKUP(Tabla1[[#This Row],[PROGRAMA]],Hoja1!A:B,2,FALSE)</f>
        <v>4331. Desarrollo empresarial</v>
      </c>
      <c r="W504" s="44" t="str">
        <f>MID(Tabla1[[#This Row],[Aplicación]],14,2)</f>
        <v>22</v>
      </c>
      <c r="X504" s="44" t="str">
        <f>MID(Tabla1[[#This Row],[Aplicación]],14,6)</f>
        <v>22602</v>
      </c>
    </row>
    <row r="505" spans="1:24" x14ac:dyDescent="0.25">
      <c r="A505" s="33">
        <v>220199000667</v>
      </c>
      <c r="B505" s="34" t="s">
        <v>9</v>
      </c>
      <c r="C505" s="35">
        <v>43832</v>
      </c>
      <c r="D505" s="33">
        <v>22020000091</v>
      </c>
      <c r="E505" s="34" t="s">
        <v>1046</v>
      </c>
      <c r="F505" s="36">
        <v>516.1</v>
      </c>
      <c r="G505" s="34" t="s">
        <v>205</v>
      </c>
      <c r="H505" s="34" t="s">
        <v>2227</v>
      </c>
      <c r="I505" s="33" t="s">
        <v>209</v>
      </c>
      <c r="J505" s="34" t="s">
        <v>1249</v>
      </c>
      <c r="K505" s="34" t="s">
        <v>211</v>
      </c>
      <c r="L505" s="34" t="s">
        <v>82</v>
      </c>
      <c r="M505" s="34" t="s">
        <v>13</v>
      </c>
      <c r="N505" s="34" t="s">
        <v>14</v>
      </c>
      <c r="O505" s="37" t="s">
        <v>3127</v>
      </c>
      <c r="P505" s="37" t="s">
        <v>674</v>
      </c>
      <c r="Q505" s="44" t="str">
        <f>MID(Tabla1[[#This Row],[Aplicación]],14,1)</f>
        <v>6</v>
      </c>
      <c r="R505" s="44" t="s">
        <v>663</v>
      </c>
      <c r="S505" s="44" t="str">
        <f>MID(Tabla1[[#This Row],[Aplicación]],6,2)</f>
        <v>05</v>
      </c>
      <c r="T505" s="44" t="str">
        <f>VLOOKUP(Tabla1[[#This Row],[AREA]],Hoja1!A:B,2,FALSE)</f>
        <v>05. Innovación, desarrollo económico, empleo y comercio</v>
      </c>
      <c r="U505" s="44" t="str">
        <f>MID(Tabla1[[#This Row],[Aplicación]],9,4)</f>
        <v>4331</v>
      </c>
      <c r="V505" s="44" t="str">
        <f>VLOOKUP(Tabla1[[#This Row],[PROGRAMA]],Hoja1!A:B,2,FALSE)</f>
        <v>4331. Desarrollo empresarial</v>
      </c>
      <c r="W505" s="44" t="str">
        <f>MID(Tabla1[[#This Row],[Aplicación]],14,2)</f>
        <v>60</v>
      </c>
      <c r="X505" s="44" t="str">
        <f>MID(Tabla1[[#This Row],[Aplicación]],14,6)</f>
        <v>609</v>
      </c>
    </row>
    <row r="506" spans="1:24" x14ac:dyDescent="0.25">
      <c r="A506" s="33">
        <v>220200004846</v>
      </c>
      <c r="B506" s="34" t="s">
        <v>9</v>
      </c>
      <c r="C506" s="35">
        <v>43900</v>
      </c>
      <c r="D506" s="33">
        <v>22020001617</v>
      </c>
      <c r="E506" s="34" t="s">
        <v>1046</v>
      </c>
      <c r="F506" s="36">
        <v>7520.9</v>
      </c>
      <c r="G506" s="34" t="s">
        <v>2285</v>
      </c>
      <c r="H506" s="34" t="s">
        <v>2092</v>
      </c>
      <c r="I506" s="33" t="s">
        <v>334</v>
      </c>
      <c r="J506" s="34" t="s">
        <v>2286</v>
      </c>
      <c r="K506" s="34" t="s">
        <v>211</v>
      </c>
      <c r="L506" s="34" t="s">
        <v>15</v>
      </c>
      <c r="M506" s="34" t="s">
        <v>13</v>
      </c>
      <c r="N506" s="34" t="s">
        <v>14</v>
      </c>
      <c r="O506" s="37" t="s">
        <v>3145</v>
      </c>
      <c r="P506" s="37" t="s">
        <v>674</v>
      </c>
      <c r="Q506" s="44" t="str">
        <f>MID(Tabla1[[#This Row],[Aplicación]],14,1)</f>
        <v>6</v>
      </c>
      <c r="R506" s="44" t="s">
        <v>663</v>
      </c>
      <c r="S506" s="44" t="str">
        <f>MID(Tabla1[[#This Row],[Aplicación]],6,2)</f>
        <v>05</v>
      </c>
      <c r="T506" s="44" t="str">
        <f>VLOOKUP(Tabla1[[#This Row],[AREA]],Hoja1!A:B,2,FALSE)</f>
        <v>05. Innovación, desarrollo económico, empleo y comercio</v>
      </c>
      <c r="U506" s="44" t="str">
        <f>MID(Tabla1[[#This Row],[Aplicación]],9,4)</f>
        <v>4331</v>
      </c>
      <c r="V506" s="44" t="str">
        <f>VLOOKUP(Tabla1[[#This Row],[PROGRAMA]],Hoja1!A:B,2,FALSE)</f>
        <v>4331. Desarrollo empresarial</v>
      </c>
      <c r="W506" s="44" t="str">
        <f>MID(Tabla1[[#This Row],[Aplicación]],14,2)</f>
        <v>60</v>
      </c>
      <c r="X506" s="44" t="str">
        <f>MID(Tabla1[[#This Row],[Aplicación]],14,6)</f>
        <v>609</v>
      </c>
    </row>
    <row r="507" spans="1:24" x14ac:dyDescent="0.25">
      <c r="A507" s="33">
        <v>220189000259</v>
      </c>
      <c r="B507" s="34" t="s">
        <v>9</v>
      </c>
      <c r="C507" s="35">
        <v>43832</v>
      </c>
      <c r="D507" s="33">
        <v>22020001636</v>
      </c>
      <c r="E507" s="34" t="s">
        <v>1285</v>
      </c>
      <c r="F507" s="36">
        <v>450</v>
      </c>
      <c r="G507" s="34" t="s">
        <v>275</v>
      </c>
      <c r="H507" s="34" t="s">
        <v>48</v>
      </c>
      <c r="I507" s="33" t="s">
        <v>209</v>
      </c>
      <c r="J507" s="34" t="s">
        <v>211</v>
      </c>
      <c r="K507" s="34" t="s">
        <v>211</v>
      </c>
      <c r="L507" s="34" t="s">
        <v>12</v>
      </c>
      <c r="M507" s="34" t="s">
        <v>13</v>
      </c>
      <c r="N507" s="34" t="s">
        <v>14</v>
      </c>
      <c r="O507" s="37" t="s">
        <v>3127</v>
      </c>
      <c r="P507" s="37" t="s">
        <v>674</v>
      </c>
      <c r="Q507" s="44" t="str">
        <f>MID(Tabla1[[#This Row],[Aplicación]],14,1)</f>
        <v>2</v>
      </c>
      <c r="R507" s="44" t="s">
        <v>662</v>
      </c>
      <c r="S507" s="44" t="str">
        <f>MID(Tabla1[[#This Row],[Aplicación]],6,2)</f>
        <v>05</v>
      </c>
      <c r="T507" s="44" t="str">
        <f>VLOOKUP(Tabla1[[#This Row],[AREA]],Hoja1!A:B,2,FALSE)</f>
        <v>05. Innovación, desarrollo económico, empleo y comercio</v>
      </c>
      <c r="U507" s="44" t="str">
        <f>MID(Tabla1[[#This Row],[Aplicación]],9,4)</f>
        <v>4331</v>
      </c>
      <c r="V507" s="44" t="str">
        <f>VLOOKUP(Tabla1[[#This Row],[PROGRAMA]],Hoja1!A:B,2,FALSE)</f>
        <v>4331. Desarrollo empresarial</v>
      </c>
      <c r="W507" s="44" t="str">
        <f>MID(Tabla1[[#This Row],[Aplicación]],14,2)</f>
        <v>22</v>
      </c>
      <c r="X507" s="44" t="str">
        <f>MID(Tabla1[[#This Row],[Aplicación]],14,6)</f>
        <v>22799</v>
      </c>
    </row>
    <row r="508" spans="1:24" x14ac:dyDescent="0.25">
      <c r="A508" s="33">
        <v>220190059756</v>
      </c>
      <c r="B508" s="34" t="s">
        <v>9</v>
      </c>
      <c r="C508" s="35">
        <v>43908</v>
      </c>
      <c r="D508" s="33">
        <v>22019002015</v>
      </c>
      <c r="E508" s="34" t="s">
        <v>1046</v>
      </c>
      <c r="F508" s="36">
        <v>399.97</v>
      </c>
      <c r="G508" s="34" t="s">
        <v>204</v>
      </c>
      <c r="H508" s="34" t="s">
        <v>902</v>
      </c>
      <c r="I508" s="33" t="s">
        <v>209</v>
      </c>
      <c r="J508" s="34" t="s">
        <v>210</v>
      </c>
      <c r="K508" s="34" t="s">
        <v>210</v>
      </c>
      <c r="L508" s="34" t="s">
        <v>82</v>
      </c>
      <c r="M508" s="34" t="s">
        <v>13</v>
      </c>
      <c r="N508" s="34" t="s">
        <v>14</v>
      </c>
      <c r="O508" s="37" t="s">
        <v>3127</v>
      </c>
      <c r="P508" s="37" t="s">
        <v>674</v>
      </c>
      <c r="Q508" s="44" t="str">
        <f>MID(Tabla1[[#This Row],[Aplicación]],14,1)</f>
        <v>6</v>
      </c>
      <c r="R508" s="44" t="s">
        <v>663</v>
      </c>
      <c r="S508" s="44" t="str">
        <f>MID(Tabla1[[#This Row],[Aplicación]],6,2)</f>
        <v>05</v>
      </c>
      <c r="T508" s="44" t="str">
        <f>VLOOKUP(Tabla1[[#This Row],[AREA]],Hoja1!A:B,2,FALSE)</f>
        <v>05. Innovación, desarrollo económico, empleo y comercio</v>
      </c>
      <c r="U508" s="44" t="str">
        <f>MID(Tabla1[[#This Row],[Aplicación]],9,4)</f>
        <v>4331</v>
      </c>
      <c r="V508" s="44" t="str">
        <f>VLOOKUP(Tabla1[[#This Row],[PROGRAMA]],Hoja1!A:B,2,FALSE)</f>
        <v>4331. Desarrollo empresarial</v>
      </c>
      <c r="W508" s="44" t="str">
        <f>MID(Tabla1[[#This Row],[Aplicación]],14,2)</f>
        <v>60</v>
      </c>
      <c r="X508" s="44" t="str">
        <f>MID(Tabla1[[#This Row],[Aplicación]],14,6)</f>
        <v>609</v>
      </c>
    </row>
    <row r="509" spans="1:24" x14ac:dyDescent="0.25">
      <c r="A509" s="33">
        <v>220190058625</v>
      </c>
      <c r="B509" s="34" t="s">
        <v>9</v>
      </c>
      <c r="C509" s="35">
        <v>43908</v>
      </c>
      <c r="D509" s="33">
        <v>22019002015</v>
      </c>
      <c r="E509" s="34" t="s">
        <v>1046</v>
      </c>
      <c r="F509" s="36">
        <v>347.21</v>
      </c>
      <c r="G509" s="34" t="s">
        <v>204</v>
      </c>
      <c r="H509" s="34" t="s">
        <v>899</v>
      </c>
      <c r="I509" s="33" t="s">
        <v>209</v>
      </c>
      <c r="J509" s="34" t="s">
        <v>210</v>
      </c>
      <c r="K509" s="34" t="s">
        <v>210</v>
      </c>
      <c r="L509" s="34" t="s">
        <v>82</v>
      </c>
      <c r="M509" s="34" t="s">
        <v>13</v>
      </c>
      <c r="N509" s="34" t="s">
        <v>14</v>
      </c>
      <c r="O509" s="37" t="s">
        <v>3127</v>
      </c>
      <c r="P509" s="37" t="s">
        <v>674</v>
      </c>
      <c r="Q509" s="44" t="str">
        <f>MID(Tabla1[[#This Row],[Aplicación]],14,1)</f>
        <v>6</v>
      </c>
      <c r="R509" s="44" t="s">
        <v>663</v>
      </c>
      <c r="S509" s="44" t="str">
        <f>MID(Tabla1[[#This Row],[Aplicación]],6,2)</f>
        <v>05</v>
      </c>
      <c r="T509" s="44" t="str">
        <f>VLOOKUP(Tabla1[[#This Row],[AREA]],Hoja1!A:B,2,FALSE)</f>
        <v>05. Innovación, desarrollo económico, empleo y comercio</v>
      </c>
      <c r="U509" s="44" t="str">
        <f>MID(Tabla1[[#This Row],[Aplicación]],9,4)</f>
        <v>4331</v>
      </c>
      <c r="V509" s="44" t="str">
        <f>VLOOKUP(Tabla1[[#This Row],[PROGRAMA]],Hoja1!A:B,2,FALSE)</f>
        <v>4331. Desarrollo empresarial</v>
      </c>
      <c r="W509" s="44" t="str">
        <f>MID(Tabla1[[#This Row],[Aplicación]],14,2)</f>
        <v>60</v>
      </c>
      <c r="X509" s="44" t="str">
        <f>MID(Tabla1[[#This Row],[Aplicación]],14,6)</f>
        <v>609</v>
      </c>
    </row>
    <row r="510" spans="1:24" x14ac:dyDescent="0.25">
      <c r="A510" s="33">
        <v>220200004261</v>
      </c>
      <c r="B510" s="34" t="s">
        <v>9</v>
      </c>
      <c r="C510" s="35">
        <v>43896</v>
      </c>
      <c r="D510" s="33">
        <v>22020002366</v>
      </c>
      <c r="E510" s="34" t="s">
        <v>1986</v>
      </c>
      <c r="F510" s="36">
        <v>2165</v>
      </c>
      <c r="G510" s="34" t="s">
        <v>764</v>
      </c>
      <c r="H510" s="34" t="s">
        <v>2405</v>
      </c>
      <c r="I510" s="33" t="s">
        <v>209</v>
      </c>
      <c r="J510" s="34" t="s">
        <v>1097</v>
      </c>
      <c r="K510" s="34" t="s">
        <v>698</v>
      </c>
      <c r="L510" s="34" t="s">
        <v>12</v>
      </c>
      <c r="M510" s="34" t="s">
        <v>10</v>
      </c>
      <c r="N510" s="34" t="s">
        <v>11</v>
      </c>
      <c r="O510" s="37" t="s">
        <v>3146</v>
      </c>
      <c r="P510" s="37" t="s">
        <v>674</v>
      </c>
      <c r="Q510" s="44" t="str">
        <f>MID(Tabla1[[#This Row],[Aplicación]],14,1)</f>
        <v>2</v>
      </c>
      <c r="R510" s="44" t="s">
        <v>662</v>
      </c>
      <c r="S510" s="44" t="str">
        <f>MID(Tabla1[[#This Row],[Aplicación]],6,2)</f>
        <v>05</v>
      </c>
      <c r="T510" s="44" t="str">
        <f>VLOOKUP(Tabla1[[#This Row],[AREA]],Hoja1!A:B,2,FALSE)</f>
        <v>05. Innovación, desarrollo económico, empleo y comercio</v>
      </c>
      <c r="U510" s="44" t="str">
        <f>MID(Tabla1[[#This Row],[Aplicación]],9,4)</f>
        <v>4331</v>
      </c>
      <c r="V510" s="44" t="str">
        <f>VLOOKUP(Tabla1[[#This Row],[PROGRAMA]],Hoja1!A:B,2,FALSE)</f>
        <v>4331. Desarrollo empresarial</v>
      </c>
      <c r="W510" s="44" t="str">
        <f>MID(Tabla1[[#This Row],[Aplicación]],14,2)</f>
        <v>22</v>
      </c>
      <c r="X510" s="44" t="str">
        <f>MID(Tabla1[[#This Row],[Aplicación]],14,6)</f>
        <v>22606</v>
      </c>
    </row>
    <row r="511" spans="1:24" x14ac:dyDescent="0.25">
      <c r="A511" s="33">
        <v>220200004848</v>
      </c>
      <c r="B511" s="34" t="s">
        <v>9</v>
      </c>
      <c r="C511" s="35">
        <v>43900</v>
      </c>
      <c r="D511" s="33">
        <v>22020001618</v>
      </c>
      <c r="E511" s="34" t="s">
        <v>1046</v>
      </c>
      <c r="F511" s="36">
        <v>9304.57</v>
      </c>
      <c r="G511" s="34" t="s">
        <v>831</v>
      </c>
      <c r="H511" s="34" t="s">
        <v>2092</v>
      </c>
      <c r="I511" s="33" t="s">
        <v>334</v>
      </c>
      <c r="J511" s="34" t="s">
        <v>211</v>
      </c>
      <c r="K511" s="34" t="s">
        <v>211</v>
      </c>
      <c r="L511" s="34" t="s">
        <v>15</v>
      </c>
      <c r="M511" s="34" t="s">
        <v>13</v>
      </c>
      <c r="N511" s="34" t="s">
        <v>14</v>
      </c>
      <c r="O511" s="37" t="s">
        <v>3145</v>
      </c>
      <c r="P511" s="37" t="s">
        <v>674</v>
      </c>
      <c r="Q511" s="44" t="str">
        <f>MID(Tabla1[[#This Row],[Aplicación]],14,1)</f>
        <v>6</v>
      </c>
      <c r="R511" s="44" t="s">
        <v>663</v>
      </c>
      <c r="S511" s="44" t="str">
        <f>MID(Tabla1[[#This Row],[Aplicación]],6,2)</f>
        <v>05</v>
      </c>
      <c r="T511" s="44" t="str">
        <f>VLOOKUP(Tabla1[[#This Row],[AREA]],Hoja1!A:B,2,FALSE)</f>
        <v>05. Innovación, desarrollo económico, empleo y comercio</v>
      </c>
      <c r="U511" s="44" t="str">
        <f>MID(Tabla1[[#This Row],[Aplicación]],9,4)</f>
        <v>4331</v>
      </c>
      <c r="V511" s="44" t="str">
        <f>VLOOKUP(Tabla1[[#This Row],[PROGRAMA]],Hoja1!A:B,2,FALSE)</f>
        <v>4331. Desarrollo empresarial</v>
      </c>
      <c r="W511" s="44" t="str">
        <f>MID(Tabla1[[#This Row],[Aplicación]],14,2)</f>
        <v>60</v>
      </c>
      <c r="X511" s="44" t="str">
        <f>MID(Tabla1[[#This Row],[Aplicación]],14,6)</f>
        <v>609</v>
      </c>
    </row>
    <row r="512" spans="1:24" x14ac:dyDescent="0.25">
      <c r="A512" s="33">
        <v>220200004842</v>
      </c>
      <c r="B512" s="34" t="s">
        <v>9</v>
      </c>
      <c r="C512" s="35">
        <v>43900</v>
      </c>
      <c r="D512" s="33">
        <v>22020002441</v>
      </c>
      <c r="E512" s="34" t="s">
        <v>1986</v>
      </c>
      <c r="F512" s="36">
        <v>631.73</v>
      </c>
      <c r="G512" s="34" t="s">
        <v>184</v>
      </c>
      <c r="H512" s="34" t="s">
        <v>2481</v>
      </c>
      <c r="I512" s="33" t="s">
        <v>209</v>
      </c>
      <c r="J512" s="34" t="s">
        <v>258</v>
      </c>
      <c r="K512" s="34" t="s">
        <v>258</v>
      </c>
      <c r="L512" s="34" t="s">
        <v>12</v>
      </c>
      <c r="M512" s="34" t="s">
        <v>10</v>
      </c>
      <c r="N512" s="34" t="s">
        <v>11</v>
      </c>
      <c r="O512" s="37" t="s">
        <v>3146</v>
      </c>
      <c r="P512" s="37" t="s">
        <v>674</v>
      </c>
      <c r="Q512" s="44" t="str">
        <f>MID(Tabla1[[#This Row],[Aplicación]],14,1)</f>
        <v>2</v>
      </c>
      <c r="R512" s="44" t="s">
        <v>662</v>
      </c>
      <c r="S512" s="44" t="str">
        <f>MID(Tabla1[[#This Row],[Aplicación]],6,2)</f>
        <v>05</v>
      </c>
      <c r="T512" s="44" t="str">
        <f>VLOOKUP(Tabla1[[#This Row],[AREA]],Hoja1!A:B,2,FALSE)</f>
        <v>05. Innovación, desarrollo económico, empleo y comercio</v>
      </c>
      <c r="U512" s="44" t="str">
        <f>MID(Tabla1[[#This Row],[Aplicación]],9,4)</f>
        <v>4331</v>
      </c>
      <c r="V512" s="44" t="str">
        <f>VLOOKUP(Tabla1[[#This Row],[PROGRAMA]],Hoja1!A:B,2,FALSE)</f>
        <v>4331. Desarrollo empresarial</v>
      </c>
      <c r="W512" s="44" t="str">
        <f>MID(Tabla1[[#This Row],[Aplicación]],14,2)</f>
        <v>22</v>
      </c>
      <c r="X512" s="44" t="str">
        <f>MID(Tabla1[[#This Row],[Aplicación]],14,6)</f>
        <v>22606</v>
      </c>
    </row>
    <row r="513" spans="1:24" x14ac:dyDescent="0.25">
      <c r="A513" s="33">
        <v>220200004843</v>
      </c>
      <c r="B513" s="34" t="s">
        <v>9</v>
      </c>
      <c r="C513" s="35">
        <v>43900</v>
      </c>
      <c r="D513" s="33">
        <v>22020002437</v>
      </c>
      <c r="E513" s="34" t="s">
        <v>2482</v>
      </c>
      <c r="F513" s="36">
        <v>586.85</v>
      </c>
      <c r="G513" s="34" t="s">
        <v>131</v>
      </c>
      <c r="H513" s="34" t="s">
        <v>2483</v>
      </c>
      <c r="I513" s="33" t="s">
        <v>209</v>
      </c>
      <c r="J513" s="34" t="s">
        <v>211</v>
      </c>
      <c r="K513" s="34" t="s">
        <v>211</v>
      </c>
      <c r="L513" s="34" t="s">
        <v>15</v>
      </c>
      <c r="M513" s="34" t="s">
        <v>10</v>
      </c>
      <c r="N513" s="34" t="s">
        <v>11</v>
      </c>
      <c r="O513" s="37" t="s">
        <v>3146</v>
      </c>
      <c r="P513" s="37" t="s">
        <v>674</v>
      </c>
      <c r="Q513" s="44" t="str">
        <f>MID(Tabla1[[#This Row],[Aplicación]],14,1)</f>
        <v>2</v>
      </c>
      <c r="R513" s="44" t="s">
        <v>662</v>
      </c>
      <c r="S513" s="44" t="str">
        <f>MID(Tabla1[[#This Row],[Aplicación]],6,2)</f>
        <v>05</v>
      </c>
      <c r="T513" s="44" t="str">
        <f>VLOOKUP(Tabla1[[#This Row],[AREA]],Hoja1!A:B,2,FALSE)</f>
        <v>05. Innovación, desarrollo económico, empleo y comercio</v>
      </c>
      <c r="U513" s="44" t="str">
        <f>MID(Tabla1[[#This Row],[Aplicación]],9,4)</f>
        <v>4312</v>
      </c>
      <c r="V513" s="44" t="str">
        <f>VLOOKUP(Tabla1[[#This Row],[PROGRAMA]],Hoja1!A:B,2,FALSE)</f>
        <v>4312. Mercados, abastos y lonjas</v>
      </c>
      <c r="W513" s="44" t="str">
        <f>MID(Tabla1[[#This Row],[Aplicación]],14,2)</f>
        <v>22</v>
      </c>
      <c r="X513" s="44" t="str">
        <f>MID(Tabla1[[#This Row],[Aplicación]],14,6)</f>
        <v>22799</v>
      </c>
    </row>
    <row r="514" spans="1:24" x14ac:dyDescent="0.25">
      <c r="A514" s="33">
        <v>220200006965</v>
      </c>
      <c r="B514" s="34" t="s">
        <v>9</v>
      </c>
      <c r="C514" s="35">
        <v>43907</v>
      </c>
      <c r="D514" s="33">
        <v>22020002516</v>
      </c>
      <c r="E514" s="34" t="s">
        <v>2482</v>
      </c>
      <c r="F514" s="36">
        <v>200</v>
      </c>
      <c r="G514" s="34" t="s">
        <v>766</v>
      </c>
      <c r="H514" s="34" t="s">
        <v>2541</v>
      </c>
      <c r="I514" s="33" t="s">
        <v>209</v>
      </c>
      <c r="J514" s="34" t="s">
        <v>2542</v>
      </c>
      <c r="K514" s="34" t="s">
        <v>211</v>
      </c>
      <c r="L514" s="34" t="s">
        <v>12</v>
      </c>
      <c r="M514" s="34" t="s">
        <v>10</v>
      </c>
      <c r="N514" s="34" t="s">
        <v>11</v>
      </c>
      <c r="O514" s="37" t="s">
        <v>3146</v>
      </c>
      <c r="P514" s="37" t="s">
        <v>674</v>
      </c>
      <c r="Q514" s="44" t="str">
        <f>MID(Tabla1[[#This Row],[Aplicación]],14,1)</f>
        <v>2</v>
      </c>
      <c r="R514" s="44" t="s">
        <v>662</v>
      </c>
      <c r="S514" s="44" t="str">
        <f>MID(Tabla1[[#This Row],[Aplicación]],6,2)</f>
        <v>05</v>
      </c>
      <c r="T514" s="44" t="str">
        <f>VLOOKUP(Tabla1[[#This Row],[AREA]],Hoja1!A:B,2,FALSE)</f>
        <v>05. Innovación, desarrollo económico, empleo y comercio</v>
      </c>
      <c r="U514" s="44" t="str">
        <f>MID(Tabla1[[#This Row],[Aplicación]],9,4)</f>
        <v>4312</v>
      </c>
      <c r="V514" s="44" t="str">
        <f>VLOOKUP(Tabla1[[#This Row],[PROGRAMA]],Hoja1!A:B,2,FALSE)</f>
        <v>4312. Mercados, abastos y lonjas</v>
      </c>
      <c r="W514" s="44" t="str">
        <f>MID(Tabla1[[#This Row],[Aplicación]],14,2)</f>
        <v>22</v>
      </c>
      <c r="X514" s="44" t="str">
        <f>MID(Tabla1[[#This Row],[Aplicación]],14,6)</f>
        <v>22799</v>
      </c>
    </row>
    <row r="515" spans="1:24" x14ac:dyDescent="0.25">
      <c r="A515" s="33">
        <v>220200006966</v>
      </c>
      <c r="B515" s="34" t="s">
        <v>9</v>
      </c>
      <c r="C515" s="35">
        <v>43907</v>
      </c>
      <c r="D515" s="33">
        <v>22020002556</v>
      </c>
      <c r="E515" s="34" t="s">
        <v>2482</v>
      </c>
      <c r="F515" s="36">
        <v>1767.87</v>
      </c>
      <c r="G515" s="34" t="s">
        <v>914</v>
      </c>
      <c r="H515" s="34" t="s">
        <v>2543</v>
      </c>
      <c r="I515" s="33" t="s">
        <v>209</v>
      </c>
      <c r="J515" s="34" t="s">
        <v>211</v>
      </c>
      <c r="K515" s="34" t="s">
        <v>211</v>
      </c>
      <c r="L515" s="34" t="s">
        <v>12</v>
      </c>
      <c r="M515" s="34" t="s">
        <v>10</v>
      </c>
      <c r="N515" s="34" t="s">
        <v>11</v>
      </c>
      <c r="O515" s="37" t="s">
        <v>3146</v>
      </c>
      <c r="P515" s="37" t="s">
        <v>674</v>
      </c>
      <c r="Q515" s="44" t="str">
        <f>MID(Tabla1[[#This Row],[Aplicación]],14,1)</f>
        <v>2</v>
      </c>
      <c r="R515" s="44" t="s">
        <v>662</v>
      </c>
      <c r="S515" s="44" t="str">
        <f>MID(Tabla1[[#This Row],[Aplicación]],6,2)</f>
        <v>05</v>
      </c>
      <c r="T515" s="44" t="str">
        <f>VLOOKUP(Tabla1[[#This Row],[AREA]],Hoja1!A:B,2,FALSE)</f>
        <v>05. Innovación, desarrollo económico, empleo y comercio</v>
      </c>
      <c r="U515" s="44" t="str">
        <f>MID(Tabla1[[#This Row],[Aplicación]],9,4)</f>
        <v>4312</v>
      </c>
      <c r="V515" s="44" t="str">
        <f>VLOOKUP(Tabla1[[#This Row],[PROGRAMA]],Hoja1!A:B,2,FALSE)</f>
        <v>4312. Mercados, abastos y lonjas</v>
      </c>
      <c r="W515" s="44" t="str">
        <f>MID(Tabla1[[#This Row],[Aplicación]],14,2)</f>
        <v>22</v>
      </c>
      <c r="X515" s="44" t="str">
        <f>MID(Tabla1[[#This Row],[Aplicación]],14,6)</f>
        <v>22799</v>
      </c>
    </row>
    <row r="516" spans="1:24" x14ac:dyDescent="0.25">
      <c r="A516" s="33">
        <v>220200006967</v>
      </c>
      <c r="B516" s="34" t="s">
        <v>9</v>
      </c>
      <c r="C516" s="35">
        <v>43907</v>
      </c>
      <c r="D516" s="33">
        <v>22020002561</v>
      </c>
      <c r="E516" s="34" t="s">
        <v>2482</v>
      </c>
      <c r="F516" s="36">
        <v>1500</v>
      </c>
      <c r="G516" s="34" t="s">
        <v>1664</v>
      </c>
      <c r="H516" s="34" t="s">
        <v>2546</v>
      </c>
      <c r="I516" s="33" t="s">
        <v>209</v>
      </c>
      <c r="J516" s="34" t="s">
        <v>211</v>
      </c>
      <c r="K516" s="34" t="s">
        <v>211</v>
      </c>
      <c r="L516" s="34" t="s">
        <v>12</v>
      </c>
      <c r="M516" s="34" t="s">
        <v>10</v>
      </c>
      <c r="N516" s="34" t="s">
        <v>11</v>
      </c>
      <c r="O516" s="37" t="s">
        <v>3146</v>
      </c>
      <c r="P516" s="37" t="s">
        <v>674</v>
      </c>
      <c r="Q516" s="44" t="str">
        <f>MID(Tabla1[[#This Row],[Aplicación]],14,1)</f>
        <v>2</v>
      </c>
      <c r="R516" s="44" t="s">
        <v>662</v>
      </c>
      <c r="S516" s="44" t="str">
        <f>MID(Tabla1[[#This Row],[Aplicación]],6,2)</f>
        <v>05</v>
      </c>
      <c r="T516" s="44" t="str">
        <f>VLOOKUP(Tabla1[[#This Row],[AREA]],Hoja1!A:B,2,FALSE)</f>
        <v>05. Innovación, desarrollo económico, empleo y comercio</v>
      </c>
      <c r="U516" s="44" t="str">
        <f>MID(Tabla1[[#This Row],[Aplicación]],9,4)</f>
        <v>4312</v>
      </c>
      <c r="V516" s="44" t="str">
        <f>VLOOKUP(Tabla1[[#This Row],[PROGRAMA]],Hoja1!A:B,2,FALSE)</f>
        <v>4312. Mercados, abastos y lonjas</v>
      </c>
      <c r="W516" s="44" t="str">
        <f>MID(Tabla1[[#This Row],[Aplicación]],14,2)</f>
        <v>22</v>
      </c>
      <c r="X516" s="44" t="str">
        <f>MID(Tabla1[[#This Row],[Aplicación]],14,6)</f>
        <v>22799</v>
      </c>
    </row>
    <row r="517" spans="1:24" x14ac:dyDescent="0.25">
      <c r="A517" s="33">
        <v>220200006968</v>
      </c>
      <c r="B517" s="34" t="s">
        <v>9</v>
      </c>
      <c r="C517" s="35">
        <v>43907</v>
      </c>
      <c r="D517" s="33">
        <v>22020002415</v>
      </c>
      <c r="E517" s="34" t="s">
        <v>2552</v>
      </c>
      <c r="F517" s="36">
        <v>603</v>
      </c>
      <c r="G517" s="34" t="s">
        <v>130</v>
      </c>
      <c r="H517" s="34" t="s">
        <v>2553</v>
      </c>
      <c r="I517" s="33" t="s">
        <v>209</v>
      </c>
      <c r="J517" s="34" t="s">
        <v>211</v>
      </c>
      <c r="K517" s="34" t="s">
        <v>211</v>
      </c>
      <c r="L517" s="34" t="s">
        <v>15</v>
      </c>
      <c r="M517" s="34" t="s">
        <v>10</v>
      </c>
      <c r="N517" s="34" t="s">
        <v>11</v>
      </c>
      <c r="O517" s="37" t="s">
        <v>3146</v>
      </c>
      <c r="P517" s="37" t="s">
        <v>674</v>
      </c>
      <c r="Q517" s="44" t="str">
        <f>MID(Tabla1[[#This Row],[Aplicación]],14,1)</f>
        <v>2</v>
      </c>
      <c r="R517" s="44" t="s">
        <v>662</v>
      </c>
      <c r="S517" s="44" t="str">
        <f>MID(Tabla1[[#This Row],[Aplicación]],6,2)</f>
        <v>05</v>
      </c>
      <c r="T517" s="44" t="str">
        <f>VLOOKUP(Tabla1[[#This Row],[AREA]],Hoja1!A:B,2,FALSE)</f>
        <v>05. Innovación, desarrollo económico, empleo y comercio</v>
      </c>
      <c r="U517" s="44" t="str">
        <f>MID(Tabla1[[#This Row],[Aplicación]],9,4)</f>
        <v>4331</v>
      </c>
      <c r="V517" s="44" t="str">
        <f>VLOOKUP(Tabla1[[#This Row],[PROGRAMA]],Hoja1!A:B,2,FALSE)</f>
        <v>4331. Desarrollo empresarial</v>
      </c>
      <c r="W517" s="44" t="str">
        <f>MID(Tabla1[[#This Row],[Aplicación]],14,2)</f>
        <v>22</v>
      </c>
      <c r="X517" s="44" t="str">
        <f>MID(Tabla1[[#This Row],[Aplicación]],14,6)</f>
        <v>22001</v>
      </c>
    </row>
    <row r="518" spans="1:24" x14ac:dyDescent="0.25">
      <c r="A518" s="33">
        <v>220200006969</v>
      </c>
      <c r="B518" s="34" t="s">
        <v>9</v>
      </c>
      <c r="C518" s="35">
        <v>43907</v>
      </c>
      <c r="D518" s="33">
        <v>22020002416</v>
      </c>
      <c r="E518" s="34" t="s">
        <v>2552</v>
      </c>
      <c r="F518" s="36">
        <v>380</v>
      </c>
      <c r="G518" s="34" t="s">
        <v>418</v>
      </c>
      <c r="H518" s="34" t="s">
        <v>2554</v>
      </c>
      <c r="I518" s="33" t="s">
        <v>209</v>
      </c>
      <c r="J518" s="34" t="s">
        <v>210</v>
      </c>
      <c r="K518" s="34" t="s">
        <v>210</v>
      </c>
      <c r="L518" s="34" t="s">
        <v>15</v>
      </c>
      <c r="M518" s="34" t="s">
        <v>10</v>
      </c>
      <c r="N518" s="34" t="s">
        <v>11</v>
      </c>
      <c r="O518" s="37" t="s">
        <v>3146</v>
      </c>
      <c r="P518" s="37" t="s">
        <v>674</v>
      </c>
      <c r="Q518" s="44" t="str">
        <f>MID(Tabla1[[#This Row],[Aplicación]],14,1)</f>
        <v>2</v>
      </c>
      <c r="R518" s="44" t="s">
        <v>662</v>
      </c>
      <c r="S518" s="44" t="str">
        <f>MID(Tabla1[[#This Row],[Aplicación]],6,2)</f>
        <v>05</v>
      </c>
      <c r="T518" s="44" t="str">
        <f>VLOOKUP(Tabla1[[#This Row],[AREA]],Hoja1!A:B,2,FALSE)</f>
        <v>05. Innovación, desarrollo económico, empleo y comercio</v>
      </c>
      <c r="U518" s="44" t="str">
        <f>MID(Tabla1[[#This Row],[Aplicación]],9,4)</f>
        <v>4331</v>
      </c>
      <c r="V518" s="44" t="str">
        <f>VLOOKUP(Tabla1[[#This Row],[PROGRAMA]],Hoja1!A:B,2,FALSE)</f>
        <v>4331. Desarrollo empresarial</v>
      </c>
      <c r="W518" s="44" t="str">
        <f>MID(Tabla1[[#This Row],[Aplicación]],14,2)</f>
        <v>22</v>
      </c>
      <c r="X518" s="44" t="str">
        <f>MID(Tabla1[[#This Row],[Aplicación]],14,6)</f>
        <v>22001</v>
      </c>
    </row>
    <row r="519" spans="1:24" x14ac:dyDescent="0.25">
      <c r="A519" s="33">
        <v>220200006970</v>
      </c>
      <c r="B519" s="34" t="s">
        <v>9</v>
      </c>
      <c r="C519" s="35">
        <v>43907</v>
      </c>
      <c r="D519" s="33">
        <v>22020002657</v>
      </c>
      <c r="E519" s="34" t="s">
        <v>1983</v>
      </c>
      <c r="F519" s="36">
        <v>331.31</v>
      </c>
      <c r="G519" s="34" t="s">
        <v>476</v>
      </c>
      <c r="H519" s="34" t="s">
        <v>2555</v>
      </c>
      <c r="I519" s="33" t="s">
        <v>209</v>
      </c>
      <c r="J519" s="34" t="s">
        <v>211</v>
      </c>
      <c r="K519" s="34" t="s">
        <v>211</v>
      </c>
      <c r="L519" s="34" t="s">
        <v>15</v>
      </c>
      <c r="M519" s="34" t="s">
        <v>10</v>
      </c>
      <c r="N519" s="34" t="s">
        <v>11</v>
      </c>
      <c r="O519" s="37" t="s">
        <v>3146</v>
      </c>
      <c r="P519" s="37" t="s">
        <v>674</v>
      </c>
      <c r="Q519" s="44" t="str">
        <f>MID(Tabla1[[#This Row],[Aplicación]],14,1)</f>
        <v>2</v>
      </c>
      <c r="R519" s="44" t="s">
        <v>662</v>
      </c>
      <c r="S519" s="44" t="str">
        <f>MID(Tabla1[[#This Row],[Aplicación]],6,2)</f>
        <v>05</v>
      </c>
      <c r="T519" s="44" t="str">
        <f>VLOOKUP(Tabla1[[#This Row],[AREA]],Hoja1!A:B,2,FALSE)</f>
        <v>05. Innovación, desarrollo económico, empleo y comercio</v>
      </c>
      <c r="U519" s="44" t="str">
        <f>MID(Tabla1[[#This Row],[Aplicación]],9,4)</f>
        <v>4331</v>
      </c>
      <c r="V519" s="44" t="str">
        <f>VLOOKUP(Tabla1[[#This Row],[PROGRAMA]],Hoja1!A:B,2,FALSE)</f>
        <v>4331. Desarrollo empresarial</v>
      </c>
      <c r="W519" s="44" t="str">
        <f>MID(Tabla1[[#This Row],[Aplicación]],14,2)</f>
        <v>22</v>
      </c>
      <c r="X519" s="44" t="str">
        <f>MID(Tabla1[[#This Row],[Aplicación]],14,6)</f>
        <v>22699</v>
      </c>
    </row>
    <row r="520" spans="1:24" x14ac:dyDescent="0.25">
      <c r="A520" s="33">
        <v>220200006971</v>
      </c>
      <c r="B520" s="34" t="s">
        <v>9</v>
      </c>
      <c r="C520" s="35">
        <v>43907</v>
      </c>
      <c r="D520" s="33">
        <v>22020002659</v>
      </c>
      <c r="E520" s="34" t="s">
        <v>1986</v>
      </c>
      <c r="F520" s="36">
        <v>1947.37</v>
      </c>
      <c r="G520" s="34" t="s">
        <v>143</v>
      </c>
      <c r="H520" s="34" t="s">
        <v>2556</v>
      </c>
      <c r="I520" s="33" t="s">
        <v>209</v>
      </c>
      <c r="J520" s="34" t="s">
        <v>211</v>
      </c>
      <c r="K520" s="34" t="s">
        <v>211</v>
      </c>
      <c r="L520" s="34" t="s">
        <v>12</v>
      </c>
      <c r="M520" s="34" t="s">
        <v>10</v>
      </c>
      <c r="N520" s="34" t="s">
        <v>11</v>
      </c>
      <c r="O520" s="37" t="s">
        <v>3146</v>
      </c>
      <c r="P520" s="37" t="s">
        <v>674</v>
      </c>
      <c r="Q520" s="44" t="str">
        <f>MID(Tabla1[[#This Row],[Aplicación]],14,1)</f>
        <v>2</v>
      </c>
      <c r="R520" s="44" t="s">
        <v>662</v>
      </c>
      <c r="S520" s="44" t="str">
        <f>MID(Tabla1[[#This Row],[Aplicación]],6,2)</f>
        <v>05</v>
      </c>
      <c r="T520" s="44" t="str">
        <f>VLOOKUP(Tabla1[[#This Row],[AREA]],Hoja1!A:B,2,FALSE)</f>
        <v>05. Innovación, desarrollo económico, empleo y comercio</v>
      </c>
      <c r="U520" s="44" t="str">
        <f>MID(Tabla1[[#This Row],[Aplicación]],9,4)</f>
        <v>4331</v>
      </c>
      <c r="V520" s="44" t="str">
        <f>VLOOKUP(Tabla1[[#This Row],[PROGRAMA]],Hoja1!A:B,2,FALSE)</f>
        <v>4331. Desarrollo empresarial</v>
      </c>
      <c r="W520" s="44" t="str">
        <f>MID(Tabla1[[#This Row],[Aplicación]],14,2)</f>
        <v>22</v>
      </c>
      <c r="X520" s="44" t="str">
        <f>MID(Tabla1[[#This Row],[Aplicación]],14,6)</f>
        <v>22606</v>
      </c>
    </row>
    <row r="521" spans="1:24" x14ac:dyDescent="0.25">
      <c r="A521" s="33">
        <v>220200006972</v>
      </c>
      <c r="B521" s="34" t="s">
        <v>9</v>
      </c>
      <c r="C521" s="35">
        <v>43907</v>
      </c>
      <c r="D521" s="33">
        <v>22020002666</v>
      </c>
      <c r="E521" s="34" t="s">
        <v>1285</v>
      </c>
      <c r="F521" s="36">
        <v>427.61</v>
      </c>
      <c r="G521" s="34" t="s">
        <v>705</v>
      </c>
      <c r="H521" s="34" t="s">
        <v>2557</v>
      </c>
      <c r="I521" s="33" t="s">
        <v>209</v>
      </c>
      <c r="J521" s="34" t="s">
        <v>211</v>
      </c>
      <c r="K521" s="34" t="s">
        <v>211</v>
      </c>
      <c r="L521" s="34" t="s">
        <v>12</v>
      </c>
      <c r="M521" s="34" t="s">
        <v>10</v>
      </c>
      <c r="N521" s="34" t="s">
        <v>11</v>
      </c>
      <c r="O521" s="37" t="s">
        <v>3146</v>
      </c>
      <c r="P521" s="37" t="s">
        <v>674</v>
      </c>
      <c r="Q521" s="44" t="str">
        <f>MID(Tabla1[[#This Row],[Aplicación]],14,1)</f>
        <v>2</v>
      </c>
      <c r="R521" s="44" t="s">
        <v>662</v>
      </c>
      <c r="S521" s="44" t="str">
        <f>MID(Tabla1[[#This Row],[Aplicación]],6,2)</f>
        <v>05</v>
      </c>
      <c r="T521" s="44" t="str">
        <f>VLOOKUP(Tabla1[[#This Row],[AREA]],Hoja1!A:B,2,FALSE)</f>
        <v>05. Innovación, desarrollo económico, empleo y comercio</v>
      </c>
      <c r="U521" s="44" t="str">
        <f>MID(Tabla1[[#This Row],[Aplicación]],9,4)</f>
        <v>4331</v>
      </c>
      <c r="V521" s="44" t="str">
        <f>VLOOKUP(Tabla1[[#This Row],[PROGRAMA]],Hoja1!A:B,2,FALSE)</f>
        <v>4331. Desarrollo empresarial</v>
      </c>
      <c r="W521" s="44" t="str">
        <f>MID(Tabla1[[#This Row],[Aplicación]],14,2)</f>
        <v>22</v>
      </c>
      <c r="X521" s="44" t="str">
        <f>MID(Tabla1[[#This Row],[Aplicación]],14,6)</f>
        <v>22799</v>
      </c>
    </row>
    <row r="522" spans="1:24" x14ac:dyDescent="0.25">
      <c r="A522" s="33">
        <v>220200007837</v>
      </c>
      <c r="B522" s="34" t="s">
        <v>83</v>
      </c>
      <c r="C522" s="35">
        <v>43909</v>
      </c>
      <c r="D522" s="33">
        <v>22020002612</v>
      </c>
      <c r="E522" s="34" t="s">
        <v>2581</v>
      </c>
      <c r="F522" s="36">
        <v>1790.8</v>
      </c>
      <c r="G522" s="34" t="s">
        <v>172</v>
      </c>
      <c r="H522" s="34" t="s">
        <v>2582</v>
      </c>
      <c r="I522" s="33" t="s">
        <v>358</v>
      </c>
      <c r="J522" s="34" t="s">
        <v>211</v>
      </c>
      <c r="K522" s="34" t="s">
        <v>211</v>
      </c>
      <c r="L522" s="34" t="s">
        <v>12</v>
      </c>
      <c r="M522" s="34" t="s">
        <v>10</v>
      </c>
      <c r="N522" s="34" t="s">
        <v>11</v>
      </c>
      <c r="O522" s="37" t="s">
        <v>3146</v>
      </c>
      <c r="P522" s="37" t="s">
        <v>674</v>
      </c>
      <c r="Q522" s="44" t="str">
        <f>MID(Tabla1[[#This Row],[Aplicación]],14,1)</f>
        <v>2</v>
      </c>
      <c r="R522" s="44" t="s">
        <v>662</v>
      </c>
      <c r="S522" s="44" t="str">
        <f>MID(Tabla1[[#This Row],[Aplicación]],6,2)</f>
        <v>05</v>
      </c>
      <c r="T522" s="44" t="str">
        <f>VLOOKUP(Tabla1[[#This Row],[AREA]],Hoja1!A:B,2,FALSE)</f>
        <v>05. Innovación, desarrollo económico, empleo y comercio</v>
      </c>
      <c r="U522" s="44" t="str">
        <f>MID(Tabla1[[#This Row],[Aplicación]],9,4)</f>
        <v>4314</v>
      </c>
      <c r="V522" s="44" t="str">
        <f>VLOOKUP(Tabla1[[#This Row],[PROGRAMA]],Hoja1!A:B,2,FALSE)</f>
        <v>4314. Fomento del comercio</v>
      </c>
      <c r="W522" s="44" t="str">
        <f>MID(Tabla1[[#This Row],[Aplicación]],14,2)</f>
        <v>22</v>
      </c>
      <c r="X522" s="44" t="str">
        <f>MID(Tabla1[[#This Row],[Aplicación]],14,6)</f>
        <v>22799</v>
      </c>
    </row>
    <row r="523" spans="1:24" x14ac:dyDescent="0.25">
      <c r="A523" s="33">
        <v>220200005698</v>
      </c>
      <c r="B523" s="34" t="s">
        <v>9</v>
      </c>
      <c r="C523" s="35">
        <v>43901</v>
      </c>
      <c r="D523" s="33">
        <v>22020002396</v>
      </c>
      <c r="E523" s="34" t="s">
        <v>1817</v>
      </c>
      <c r="F523" s="36">
        <v>11308.6</v>
      </c>
      <c r="G523" s="34" t="s">
        <v>2536</v>
      </c>
      <c r="H523" s="34" t="s">
        <v>2537</v>
      </c>
      <c r="I523" s="33" t="s">
        <v>209</v>
      </c>
      <c r="J523" s="34" t="s">
        <v>211</v>
      </c>
      <c r="K523" s="34" t="s">
        <v>211</v>
      </c>
      <c r="L523" s="34" t="s">
        <v>82</v>
      </c>
      <c r="M523" s="34" t="s">
        <v>10</v>
      </c>
      <c r="N523" s="34" t="s">
        <v>11</v>
      </c>
      <c r="O523" s="37" t="s">
        <v>3146</v>
      </c>
      <c r="P523" s="37" t="s">
        <v>674</v>
      </c>
      <c r="Q523" s="44" t="str">
        <f>MID(Tabla1[[#This Row],[Aplicación]],14,1)</f>
        <v>8</v>
      </c>
      <c r="R523" s="1" t="s">
        <v>664</v>
      </c>
      <c r="S523" s="44" t="str">
        <f>MID(Tabla1[[#This Row],[Aplicación]],6,2)</f>
        <v>08</v>
      </c>
      <c r="T523" s="44" t="str">
        <f>VLOOKUP(Tabla1[[#This Row],[AREA]],Hoja1!A:B,2,FALSE)</f>
        <v>08. Movilidad y espacio urbano</v>
      </c>
      <c r="U523" s="44" t="str">
        <f>MID(Tabla1[[#This Row],[Aplicación]],9,4)</f>
        <v>1513</v>
      </c>
      <c r="V523" s="44" t="str">
        <f>VLOOKUP(Tabla1[[#This Row],[PROGRAMA]],Hoja1!A:B,2,FALSE)</f>
        <v>1513. Licencias urbanísticas</v>
      </c>
      <c r="W523" s="44" t="str">
        <f>MID(Tabla1[[#This Row],[Aplicación]],14,2)</f>
        <v>83</v>
      </c>
      <c r="X523" s="44" t="str">
        <f>MID(Tabla1[[#This Row],[Aplicación]],14,6)</f>
        <v>83100</v>
      </c>
    </row>
    <row r="524" spans="1:24" x14ac:dyDescent="0.25">
      <c r="A524" s="33">
        <v>220200002929</v>
      </c>
      <c r="B524" s="34" t="s">
        <v>9</v>
      </c>
      <c r="C524" s="35">
        <v>43892</v>
      </c>
      <c r="D524" s="33">
        <v>22020001747</v>
      </c>
      <c r="E524" s="34" t="s">
        <v>2260</v>
      </c>
      <c r="F524" s="36">
        <v>1720</v>
      </c>
      <c r="G524" s="34" t="s">
        <v>259</v>
      </c>
      <c r="H524" s="34" t="s">
        <v>2261</v>
      </c>
      <c r="I524" s="33" t="s">
        <v>209</v>
      </c>
      <c r="J524" s="34" t="s">
        <v>211</v>
      </c>
      <c r="K524" s="34" t="s">
        <v>211</v>
      </c>
      <c r="L524" s="34" t="s">
        <v>12</v>
      </c>
      <c r="M524" s="34" t="s">
        <v>13</v>
      </c>
      <c r="N524" s="34" t="s">
        <v>14</v>
      </c>
      <c r="O524" s="37" t="s">
        <v>3127</v>
      </c>
      <c r="P524" s="37" t="s">
        <v>674</v>
      </c>
      <c r="Q524" s="44" t="str">
        <f>MID(Tabla1[[#This Row],[Aplicación]],14,1)</f>
        <v>2</v>
      </c>
      <c r="R524" s="44" t="s">
        <v>662</v>
      </c>
      <c r="S524" s="44" t="str">
        <f>MID(Tabla1[[#This Row],[Aplicación]],6,2)</f>
        <v>10</v>
      </c>
      <c r="T524" s="44" t="str">
        <f>VLOOKUP(Tabla1[[#This Row],[AREA]],Hoja1!A:B,2,FALSE)</f>
        <v>10. Servicios sociales y mediación comunitaria</v>
      </c>
      <c r="U524" s="44" t="str">
        <f>MID(Tabla1[[#This Row],[Aplicación]],9,4)</f>
        <v>2316</v>
      </c>
      <c r="V524" s="44" t="str">
        <f>VLOOKUP(Tabla1[[#This Row],[PROGRAMA]],Hoja1!A:B,2,FALSE)</f>
        <v>2316. Mediación comunitaria</v>
      </c>
      <c r="W524" s="44" t="str">
        <f>MID(Tabla1[[#This Row],[Aplicación]],14,2)</f>
        <v>22</v>
      </c>
      <c r="X524" s="44" t="str">
        <f>MID(Tabla1[[#This Row],[Aplicación]],14,6)</f>
        <v>22799</v>
      </c>
    </row>
    <row r="525" spans="1:24" x14ac:dyDescent="0.25">
      <c r="A525" s="33">
        <v>220200003819</v>
      </c>
      <c r="B525" s="34" t="s">
        <v>9</v>
      </c>
      <c r="C525" s="35">
        <v>43894</v>
      </c>
      <c r="D525" s="33">
        <v>22020002259</v>
      </c>
      <c r="E525" s="34" t="s">
        <v>2321</v>
      </c>
      <c r="F525" s="36">
        <v>499.73</v>
      </c>
      <c r="G525" s="34" t="s">
        <v>469</v>
      </c>
      <c r="H525" s="34" t="s">
        <v>2322</v>
      </c>
      <c r="I525" s="33" t="s">
        <v>209</v>
      </c>
      <c r="J525" s="34" t="s">
        <v>211</v>
      </c>
      <c r="K525" s="34" t="s">
        <v>211</v>
      </c>
      <c r="L525" s="34" t="s">
        <v>12</v>
      </c>
      <c r="M525" s="34" t="s">
        <v>10</v>
      </c>
      <c r="N525" s="34" t="s">
        <v>11</v>
      </c>
      <c r="O525" s="37" t="s">
        <v>3146</v>
      </c>
      <c r="P525" s="37" t="s">
        <v>674</v>
      </c>
      <c r="Q525" s="44" t="str">
        <f>MID(Tabla1[[#This Row],[Aplicación]],14,1)</f>
        <v>2</v>
      </c>
      <c r="R525" s="44" t="s">
        <v>662</v>
      </c>
      <c r="S525" s="44" t="str">
        <f>MID(Tabla1[[#This Row],[Aplicación]],6,2)</f>
        <v>10</v>
      </c>
      <c r="T525" s="44" t="str">
        <f>VLOOKUP(Tabla1[[#This Row],[AREA]],Hoja1!A:B,2,FALSE)</f>
        <v>10. Servicios sociales y mediación comunitaria</v>
      </c>
      <c r="U525" s="44" t="str">
        <f>MID(Tabla1[[#This Row],[Aplicación]],9,4)</f>
        <v>2316</v>
      </c>
      <c r="V525" s="44" t="str">
        <f>VLOOKUP(Tabla1[[#This Row],[PROGRAMA]],Hoja1!A:B,2,FALSE)</f>
        <v>2316. Mediación comunitaria</v>
      </c>
      <c r="W525" s="44" t="str">
        <f>MID(Tabla1[[#This Row],[Aplicación]],14,2)</f>
        <v>22</v>
      </c>
      <c r="X525" s="44" t="str">
        <f>MID(Tabla1[[#This Row],[Aplicación]],14,6)</f>
        <v>22616</v>
      </c>
    </row>
    <row r="526" spans="1:24" x14ac:dyDescent="0.25">
      <c r="A526" s="33">
        <v>220200003820</v>
      </c>
      <c r="B526" s="34" t="s">
        <v>9</v>
      </c>
      <c r="C526" s="35">
        <v>43894</v>
      </c>
      <c r="D526" s="33">
        <v>22020002264</v>
      </c>
      <c r="E526" s="34" t="s">
        <v>2321</v>
      </c>
      <c r="F526" s="36">
        <v>332.75</v>
      </c>
      <c r="G526" s="34" t="s">
        <v>442</v>
      </c>
      <c r="H526" s="34" t="s">
        <v>2324</v>
      </c>
      <c r="I526" s="33" t="s">
        <v>209</v>
      </c>
      <c r="J526" s="34" t="s">
        <v>211</v>
      </c>
      <c r="K526" s="34" t="s">
        <v>211</v>
      </c>
      <c r="L526" s="34" t="s">
        <v>12</v>
      </c>
      <c r="M526" s="34" t="s">
        <v>10</v>
      </c>
      <c r="N526" s="34" t="s">
        <v>11</v>
      </c>
      <c r="O526" s="37" t="s">
        <v>3146</v>
      </c>
      <c r="P526" s="37" t="s">
        <v>674</v>
      </c>
      <c r="Q526" s="44" t="str">
        <f>MID(Tabla1[[#This Row],[Aplicación]],14,1)</f>
        <v>2</v>
      </c>
      <c r="R526" s="44" t="s">
        <v>662</v>
      </c>
      <c r="S526" s="44" t="str">
        <f>MID(Tabla1[[#This Row],[Aplicación]],6,2)</f>
        <v>10</v>
      </c>
      <c r="T526" s="44" t="str">
        <f>VLOOKUP(Tabla1[[#This Row],[AREA]],Hoja1!A:B,2,FALSE)</f>
        <v>10. Servicios sociales y mediación comunitaria</v>
      </c>
      <c r="U526" s="44" t="str">
        <f>MID(Tabla1[[#This Row],[Aplicación]],9,4)</f>
        <v>2316</v>
      </c>
      <c r="V526" s="44" t="str">
        <f>VLOOKUP(Tabla1[[#This Row],[PROGRAMA]],Hoja1!A:B,2,FALSE)</f>
        <v>2316. Mediación comunitaria</v>
      </c>
      <c r="W526" s="44" t="str">
        <f>MID(Tabla1[[#This Row],[Aplicación]],14,2)</f>
        <v>22</v>
      </c>
      <c r="X526" s="44" t="str">
        <f>MID(Tabla1[[#This Row],[Aplicación]],14,6)</f>
        <v>22616</v>
      </c>
    </row>
    <row r="527" spans="1:24" x14ac:dyDescent="0.25">
      <c r="A527" s="33">
        <v>220199000016</v>
      </c>
      <c r="B527" s="34" t="s">
        <v>9</v>
      </c>
      <c r="C527" s="35">
        <v>43832</v>
      </c>
      <c r="D527" s="33">
        <v>22020001613</v>
      </c>
      <c r="E527" s="34" t="s">
        <v>1988</v>
      </c>
      <c r="F527" s="36">
        <v>500</v>
      </c>
      <c r="G527" s="34" t="s">
        <v>144</v>
      </c>
      <c r="H527" s="34" t="s">
        <v>2756</v>
      </c>
      <c r="I527" s="33" t="s">
        <v>209</v>
      </c>
      <c r="J527" s="34" t="s">
        <v>802</v>
      </c>
      <c r="K527" s="34" t="s">
        <v>210</v>
      </c>
      <c r="L527" s="34" t="s">
        <v>12</v>
      </c>
      <c r="M527" s="34" t="s">
        <v>13</v>
      </c>
      <c r="N527" s="34" t="s">
        <v>14</v>
      </c>
      <c r="O527" s="37" t="s">
        <v>3127</v>
      </c>
      <c r="P527" s="37" t="s">
        <v>674</v>
      </c>
      <c r="Q527" s="44" t="str">
        <f>MID(Tabla1[[#This Row],[Aplicación]],14,1)</f>
        <v>2</v>
      </c>
      <c r="R527" s="44" t="s">
        <v>662</v>
      </c>
      <c r="S527" s="44" t="str">
        <f>MID(Tabla1[[#This Row],[Aplicación]],6,2)</f>
        <v>05</v>
      </c>
      <c r="T527" s="44" t="str">
        <f>VLOOKUP(Tabla1[[#This Row],[AREA]],Hoja1!A:B,2,FALSE)</f>
        <v>05. Innovación, desarrollo económico, empleo y comercio</v>
      </c>
      <c r="U527" s="44" t="str">
        <f>MID(Tabla1[[#This Row],[Aplicación]],9,4)</f>
        <v>4331</v>
      </c>
      <c r="V527" s="44" t="str">
        <f>VLOOKUP(Tabla1[[#This Row],[PROGRAMA]],Hoja1!A:B,2,FALSE)</f>
        <v>4331. Desarrollo empresarial</v>
      </c>
      <c r="W527" s="44" t="str">
        <f>MID(Tabla1[[#This Row],[Aplicación]],14,2)</f>
        <v>20</v>
      </c>
      <c r="X527" s="44" t="str">
        <f>MID(Tabla1[[#This Row],[Aplicación]],14,6)</f>
        <v>203</v>
      </c>
    </row>
    <row r="528" spans="1:24" x14ac:dyDescent="0.25">
      <c r="A528" s="33">
        <v>220199000668</v>
      </c>
      <c r="B528" s="34" t="s">
        <v>9</v>
      </c>
      <c r="C528" s="35">
        <v>43832</v>
      </c>
      <c r="D528" s="33">
        <v>22020000092</v>
      </c>
      <c r="E528" s="34" t="s">
        <v>1046</v>
      </c>
      <c r="F528" s="36">
        <v>86.71</v>
      </c>
      <c r="G528" s="34" t="s">
        <v>204</v>
      </c>
      <c r="H528" s="34" t="s">
        <v>2801</v>
      </c>
      <c r="I528" s="33" t="s">
        <v>209</v>
      </c>
      <c r="J528" s="34" t="s">
        <v>210</v>
      </c>
      <c r="K528" s="34" t="s">
        <v>210</v>
      </c>
      <c r="L528" s="34" t="s">
        <v>82</v>
      </c>
      <c r="M528" s="34" t="s">
        <v>13</v>
      </c>
      <c r="N528" s="34" t="s">
        <v>11</v>
      </c>
      <c r="O528" s="37" t="s">
        <v>3127</v>
      </c>
      <c r="P528" s="37" t="s">
        <v>674</v>
      </c>
      <c r="Q528" s="44" t="str">
        <f>MID(Tabla1[[#This Row],[Aplicación]],14,1)</f>
        <v>6</v>
      </c>
      <c r="R528" s="44" t="s">
        <v>663</v>
      </c>
      <c r="S528" s="44" t="str">
        <f>MID(Tabla1[[#This Row],[Aplicación]],6,2)</f>
        <v>05</v>
      </c>
      <c r="T528" s="44" t="str">
        <f>VLOOKUP(Tabla1[[#This Row],[AREA]],Hoja1!A:B,2,FALSE)</f>
        <v>05. Innovación, desarrollo económico, empleo y comercio</v>
      </c>
      <c r="U528" s="44" t="str">
        <f>MID(Tabla1[[#This Row],[Aplicación]],9,4)</f>
        <v>4331</v>
      </c>
      <c r="V528" s="44" t="str">
        <f>VLOOKUP(Tabla1[[#This Row],[PROGRAMA]],Hoja1!A:B,2,FALSE)</f>
        <v>4331. Desarrollo empresarial</v>
      </c>
      <c r="W528" s="44" t="str">
        <f>MID(Tabla1[[#This Row],[Aplicación]],14,2)</f>
        <v>60</v>
      </c>
      <c r="X528" s="44" t="str">
        <f>MID(Tabla1[[#This Row],[Aplicación]],14,6)</f>
        <v>609</v>
      </c>
    </row>
    <row r="529" spans="1:24" x14ac:dyDescent="0.25">
      <c r="A529" s="33">
        <v>220200009396</v>
      </c>
      <c r="B529" s="34" t="s">
        <v>9</v>
      </c>
      <c r="C529" s="35">
        <v>43915</v>
      </c>
      <c r="D529" s="33">
        <v>22020002709</v>
      </c>
      <c r="E529" s="34" t="s">
        <v>1285</v>
      </c>
      <c r="F529" s="36">
        <v>454.96</v>
      </c>
      <c r="G529" s="34" t="s">
        <v>454</v>
      </c>
      <c r="H529" s="34" t="s">
        <v>2924</v>
      </c>
      <c r="I529" s="33" t="s">
        <v>209</v>
      </c>
      <c r="J529" s="34" t="s">
        <v>211</v>
      </c>
      <c r="K529" s="34" t="s">
        <v>211</v>
      </c>
      <c r="L529" s="34" t="s">
        <v>12</v>
      </c>
      <c r="M529" s="34" t="s">
        <v>10</v>
      </c>
      <c r="N529" s="34" t="s">
        <v>11</v>
      </c>
      <c r="O529" s="37" t="s">
        <v>3146</v>
      </c>
      <c r="P529" s="37" t="s">
        <v>674</v>
      </c>
      <c r="Q529" s="44" t="str">
        <f>MID(Tabla1[[#This Row],[Aplicación]],14,1)</f>
        <v>2</v>
      </c>
      <c r="R529" s="44" t="s">
        <v>662</v>
      </c>
      <c r="S529" s="44" t="str">
        <f>MID(Tabla1[[#This Row],[Aplicación]],6,2)</f>
        <v>05</v>
      </c>
      <c r="T529" s="44" t="str">
        <f>VLOOKUP(Tabla1[[#This Row],[AREA]],Hoja1!A:B,2,FALSE)</f>
        <v>05. Innovación, desarrollo económico, empleo y comercio</v>
      </c>
      <c r="U529" s="44" t="str">
        <f>MID(Tabla1[[#This Row],[Aplicación]],9,4)</f>
        <v>4331</v>
      </c>
      <c r="V529" s="44" t="str">
        <f>VLOOKUP(Tabla1[[#This Row],[PROGRAMA]],Hoja1!A:B,2,FALSE)</f>
        <v>4331. Desarrollo empresarial</v>
      </c>
      <c r="W529" s="44" t="str">
        <f>MID(Tabla1[[#This Row],[Aplicación]],14,2)</f>
        <v>22</v>
      </c>
      <c r="X529" s="44" t="str">
        <f>MID(Tabla1[[#This Row],[Aplicación]],14,6)</f>
        <v>22799</v>
      </c>
    </row>
    <row r="530" spans="1:24" x14ac:dyDescent="0.25">
      <c r="A530" s="33">
        <v>220200009909</v>
      </c>
      <c r="B530" s="34" t="s">
        <v>9</v>
      </c>
      <c r="C530" s="35">
        <v>43918</v>
      </c>
      <c r="D530" s="33">
        <v>22020002953</v>
      </c>
      <c r="E530" s="34" t="s">
        <v>1986</v>
      </c>
      <c r="F530" s="36">
        <v>6050</v>
      </c>
      <c r="G530" s="34" t="s">
        <v>2992</v>
      </c>
      <c r="H530" s="34" t="s">
        <v>2993</v>
      </c>
      <c r="I530" s="33" t="s">
        <v>209</v>
      </c>
      <c r="J530" s="34" t="s">
        <v>233</v>
      </c>
      <c r="K530" s="34" t="s">
        <v>233</v>
      </c>
      <c r="L530" s="34" t="s">
        <v>12</v>
      </c>
      <c r="M530" s="34" t="s">
        <v>10</v>
      </c>
      <c r="N530" s="34" t="s">
        <v>11</v>
      </c>
      <c r="O530" s="37" t="s">
        <v>3146</v>
      </c>
      <c r="P530" s="37" t="s">
        <v>674</v>
      </c>
      <c r="Q530" s="44" t="str">
        <f>MID(Tabla1[[#This Row],[Aplicación]],14,1)</f>
        <v>2</v>
      </c>
      <c r="R530" s="44" t="s">
        <v>662</v>
      </c>
      <c r="S530" s="44" t="str">
        <f>MID(Tabla1[[#This Row],[Aplicación]],6,2)</f>
        <v>05</v>
      </c>
      <c r="T530" s="44" t="str">
        <f>VLOOKUP(Tabla1[[#This Row],[AREA]],Hoja1!A:B,2,FALSE)</f>
        <v>05. Innovación, desarrollo económico, empleo y comercio</v>
      </c>
      <c r="U530" s="44" t="str">
        <f>MID(Tabla1[[#This Row],[Aplicación]],9,4)</f>
        <v>4331</v>
      </c>
      <c r="V530" s="44" t="str">
        <f>VLOOKUP(Tabla1[[#This Row],[PROGRAMA]],Hoja1!A:B,2,FALSE)</f>
        <v>4331. Desarrollo empresarial</v>
      </c>
      <c r="W530" s="44" t="str">
        <f>MID(Tabla1[[#This Row],[Aplicación]],14,2)</f>
        <v>22</v>
      </c>
      <c r="X530" s="44" t="str">
        <f>MID(Tabla1[[#This Row],[Aplicación]],14,6)</f>
        <v>22606</v>
      </c>
    </row>
    <row r="531" spans="1:24" x14ac:dyDescent="0.25">
      <c r="A531" s="33">
        <v>220200010475</v>
      </c>
      <c r="B531" s="34" t="s">
        <v>83</v>
      </c>
      <c r="C531" s="35">
        <v>43920</v>
      </c>
      <c r="D531" s="33">
        <v>22020002985</v>
      </c>
      <c r="E531" s="34" t="s">
        <v>1986</v>
      </c>
      <c r="F531" s="36">
        <v>1210</v>
      </c>
      <c r="G531" s="34" t="s">
        <v>431</v>
      </c>
      <c r="H531" s="34" t="s">
        <v>3003</v>
      </c>
      <c r="I531" s="33" t="s">
        <v>358</v>
      </c>
      <c r="J531" s="34" t="s">
        <v>211</v>
      </c>
      <c r="K531" s="34" t="s">
        <v>211</v>
      </c>
      <c r="L531" s="34" t="s">
        <v>12</v>
      </c>
      <c r="M531" s="34" t="s">
        <v>10</v>
      </c>
      <c r="N531" s="34" t="s">
        <v>11</v>
      </c>
      <c r="O531" s="37" t="s">
        <v>3146</v>
      </c>
      <c r="P531" s="37" t="s">
        <v>674</v>
      </c>
      <c r="Q531" s="44" t="str">
        <f>MID(Tabla1[[#This Row],[Aplicación]],14,1)</f>
        <v>2</v>
      </c>
      <c r="R531" s="44" t="s">
        <v>662</v>
      </c>
      <c r="S531" s="44" t="str">
        <f>MID(Tabla1[[#This Row],[Aplicación]],6,2)</f>
        <v>05</v>
      </c>
      <c r="T531" s="44" t="str">
        <f>VLOOKUP(Tabla1[[#This Row],[AREA]],Hoja1!A:B,2,FALSE)</f>
        <v>05. Innovación, desarrollo económico, empleo y comercio</v>
      </c>
      <c r="U531" s="44" t="str">
        <f>MID(Tabla1[[#This Row],[Aplicación]],9,4)</f>
        <v>4331</v>
      </c>
      <c r="V531" s="44" t="str">
        <f>VLOOKUP(Tabla1[[#This Row],[PROGRAMA]],Hoja1!A:B,2,FALSE)</f>
        <v>4331. Desarrollo empresarial</v>
      </c>
      <c r="W531" s="44" t="str">
        <f>MID(Tabla1[[#This Row],[Aplicación]],14,2)</f>
        <v>22</v>
      </c>
      <c r="X531" s="44" t="str">
        <f>MID(Tabla1[[#This Row],[Aplicación]],14,6)</f>
        <v>22606</v>
      </c>
    </row>
    <row r="532" spans="1:24" x14ac:dyDescent="0.25">
      <c r="A532" s="33">
        <v>220200010534</v>
      </c>
      <c r="B532" s="34" t="s">
        <v>9</v>
      </c>
      <c r="C532" s="35">
        <v>43921</v>
      </c>
      <c r="D532" s="33">
        <v>22020002924</v>
      </c>
      <c r="E532" s="34" t="s">
        <v>1285</v>
      </c>
      <c r="F532" s="36">
        <v>1597.2</v>
      </c>
      <c r="G532" s="34" t="s">
        <v>3075</v>
      </c>
      <c r="H532" s="34" t="s">
        <v>3076</v>
      </c>
      <c r="I532" s="33" t="s">
        <v>209</v>
      </c>
      <c r="J532" s="34" t="s">
        <v>2592</v>
      </c>
      <c r="K532" s="34" t="s">
        <v>211</v>
      </c>
      <c r="L532" s="34" t="s">
        <v>12</v>
      </c>
      <c r="M532" s="34" t="s">
        <v>10</v>
      </c>
      <c r="N532" s="34" t="s">
        <v>11</v>
      </c>
      <c r="O532" s="37" t="s">
        <v>3146</v>
      </c>
      <c r="P532" s="37" t="s">
        <v>674</v>
      </c>
      <c r="Q532" s="44" t="str">
        <f>MID(Tabla1[[#This Row],[Aplicación]],14,1)</f>
        <v>2</v>
      </c>
      <c r="R532" s="44" t="s">
        <v>662</v>
      </c>
      <c r="S532" s="44" t="str">
        <f>MID(Tabla1[[#This Row],[Aplicación]],6,2)</f>
        <v>05</v>
      </c>
      <c r="T532" s="44" t="str">
        <f>VLOOKUP(Tabla1[[#This Row],[AREA]],Hoja1!A:B,2,FALSE)</f>
        <v>05. Innovación, desarrollo económico, empleo y comercio</v>
      </c>
      <c r="U532" s="44" t="str">
        <f>MID(Tabla1[[#This Row],[Aplicación]],9,4)</f>
        <v>4331</v>
      </c>
      <c r="V532" s="44" t="str">
        <f>VLOOKUP(Tabla1[[#This Row],[PROGRAMA]],Hoja1!A:B,2,FALSE)</f>
        <v>4331. Desarrollo empresarial</v>
      </c>
      <c r="W532" s="44" t="str">
        <f>MID(Tabla1[[#This Row],[Aplicación]],14,2)</f>
        <v>22</v>
      </c>
      <c r="X532" s="44" t="str">
        <f>MID(Tabla1[[#This Row],[Aplicación]],14,6)</f>
        <v>22799</v>
      </c>
    </row>
    <row r="533" spans="1:24" x14ac:dyDescent="0.25">
      <c r="A533" s="33">
        <v>220200010535</v>
      </c>
      <c r="B533" s="34" t="s">
        <v>9</v>
      </c>
      <c r="C533" s="35">
        <v>43921</v>
      </c>
      <c r="D533" s="33">
        <v>22020002925</v>
      </c>
      <c r="E533" s="34" t="s">
        <v>1285</v>
      </c>
      <c r="F533" s="36">
        <v>570.83000000000004</v>
      </c>
      <c r="G533" s="34" t="s">
        <v>131</v>
      </c>
      <c r="H533" s="34" t="s">
        <v>3077</v>
      </c>
      <c r="I533" s="33" t="s">
        <v>209</v>
      </c>
      <c r="J533" s="34" t="s">
        <v>211</v>
      </c>
      <c r="K533" s="34" t="s">
        <v>211</v>
      </c>
      <c r="L533" s="34" t="s">
        <v>12</v>
      </c>
      <c r="M533" s="34" t="s">
        <v>10</v>
      </c>
      <c r="N533" s="34" t="s">
        <v>11</v>
      </c>
      <c r="O533" s="37" t="s">
        <v>3146</v>
      </c>
      <c r="P533" s="37" t="s">
        <v>674</v>
      </c>
      <c r="Q533" s="44" t="str">
        <f>MID(Tabla1[[#This Row],[Aplicación]],14,1)</f>
        <v>2</v>
      </c>
      <c r="R533" s="44" t="s">
        <v>662</v>
      </c>
      <c r="S533" s="44" t="str">
        <f>MID(Tabla1[[#This Row],[Aplicación]],6,2)</f>
        <v>05</v>
      </c>
      <c r="T533" s="44" t="str">
        <f>VLOOKUP(Tabla1[[#This Row],[AREA]],Hoja1!A:B,2,FALSE)</f>
        <v>05. Innovación, desarrollo económico, empleo y comercio</v>
      </c>
      <c r="U533" s="44" t="str">
        <f>MID(Tabla1[[#This Row],[Aplicación]],9,4)</f>
        <v>4331</v>
      </c>
      <c r="V533" s="44" t="str">
        <f>VLOOKUP(Tabla1[[#This Row],[PROGRAMA]],Hoja1!A:B,2,FALSE)</f>
        <v>4331. Desarrollo empresarial</v>
      </c>
      <c r="W533" s="44" t="str">
        <f>MID(Tabla1[[#This Row],[Aplicación]],14,2)</f>
        <v>22</v>
      </c>
      <c r="X533" s="44" t="str">
        <f>MID(Tabla1[[#This Row],[Aplicación]],14,6)</f>
        <v>22799</v>
      </c>
    </row>
    <row r="534" spans="1:24" x14ac:dyDescent="0.25">
      <c r="A534" s="33">
        <v>220200010537</v>
      </c>
      <c r="B534" s="34" t="s">
        <v>9</v>
      </c>
      <c r="C534" s="35">
        <v>43921</v>
      </c>
      <c r="D534" s="33">
        <v>22020002927</v>
      </c>
      <c r="E534" s="34" t="s">
        <v>1285</v>
      </c>
      <c r="F534" s="36">
        <v>1839.2</v>
      </c>
      <c r="G534" s="34" t="s">
        <v>3075</v>
      </c>
      <c r="H534" s="34" t="s">
        <v>3083</v>
      </c>
      <c r="I534" s="33" t="s">
        <v>209</v>
      </c>
      <c r="J534" s="34" t="s">
        <v>2592</v>
      </c>
      <c r="K534" s="34" t="s">
        <v>211</v>
      </c>
      <c r="L534" s="34" t="s">
        <v>12</v>
      </c>
      <c r="M534" s="34" t="s">
        <v>10</v>
      </c>
      <c r="N534" s="34" t="s">
        <v>11</v>
      </c>
      <c r="O534" s="37" t="s">
        <v>3146</v>
      </c>
      <c r="P534" s="37" t="s">
        <v>674</v>
      </c>
      <c r="Q534" s="44" t="str">
        <f>MID(Tabla1[[#This Row],[Aplicación]],14,1)</f>
        <v>2</v>
      </c>
      <c r="R534" s="44" t="s">
        <v>662</v>
      </c>
      <c r="S534" s="44" t="str">
        <f>MID(Tabla1[[#This Row],[Aplicación]],6,2)</f>
        <v>05</v>
      </c>
      <c r="T534" s="44" t="str">
        <f>VLOOKUP(Tabla1[[#This Row],[AREA]],Hoja1!A:B,2,FALSE)</f>
        <v>05. Innovación, desarrollo económico, empleo y comercio</v>
      </c>
      <c r="U534" s="44" t="str">
        <f>MID(Tabla1[[#This Row],[Aplicación]],9,4)</f>
        <v>4331</v>
      </c>
      <c r="V534" s="44" t="str">
        <f>VLOOKUP(Tabla1[[#This Row],[PROGRAMA]],Hoja1!A:B,2,FALSE)</f>
        <v>4331. Desarrollo empresarial</v>
      </c>
      <c r="W534" s="44" t="str">
        <f>MID(Tabla1[[#This Row],[Aplicación]],14,2)</f>
        <v>22</v>
      </c>
      <c r="X534" s="44" t="str">
        <f>MID(Tabla1[[#This Row],[Aplicación]],14,6)</f>
        <v>22799</v>
      </c>
    </row>
    <row r="535" spans="1:24" x14ac:dyDescent="0.25">
      <c r="A535" s="33">
        <v>220200010538</v>
      </c>
      <c r="B535" s="34" t="s">
        <v>9</v>
      </c>
      <c r="C535" s="35">
        <v>43921</v>
      </c>
      <c r="D535" s="33">
        <v>22020002954</v>
      </c>
      <c r="E535" s="34" t="s">
        <v>1986</v>
      </c>
      <c r="F535" s="36">
        <v>3085.5</v>
      </c>
      <c r="G535" s="34" t="s">
        <v>3084</v>
      </c>
      <c r="H535" s="34" t="s">
        <v>3085</v>
      </c>
      <c r="I535" s="33" t="s">
        <v>209</v>
      </c>
      <c r="J535" s="34" t="s">
        <v>211</v>
      </c>
      <c r="K535" s="34" t="s">
        <v>211</v>
      </c>
      <c r="L535" s="34" t="s">
        <v>12</v>
      </c>
      <c r="M535" s="34" t="s">
        <v>10</v>
      </c>
      <c r="N535" s="34" t="s">
        <v>11</v>
      </c>
      <c r="O535" s="37" t="s">
        <v>3146</v>
      </c>
      <c r="P535" s="37" t="s">
        <v>674</v>
      </c>
      <c r="Q535" s="44" t="str">
        <f>MID(Tabla1[[#This Row],[Aplicación]],14,1)</f>
        <v>2</v>
      </c>
      <c r="R535" s="44" t="s">
        <v>662</v>
      </c>
      <c r="S535" s="44" t="str">
        <f>MID(Tabla1[[#This Row],[Aplicación]],6,2)</f>
        <v>05</v>
      </c>
      <c r="T535" s="44" t="str">
        <f>VLOOKUP(Tabla1[[#This Row],[AREA]],Hoja1!A:B,2,FALSE)</f>
        <v>05. Innovación, desarrollo económico, empleo y comercio</v>
      </c>
      <c r="U535" s="44" t="str">
        <f>MID(Tabla1[[#This Row],[Aplicación]],9,4)</f>
        <v>4331</v>
      </c>
      <c r="V535" s="44" t="str">
        <f>VLOOKUP(Tabla1[[#This Row],[PROGRAMA]],Hoja1!A:B,2,FALSE)</f>
        <v>4331. Desarrollo empresarial</v>
      </c>
      <c r="W535" s="44" t="str">
        <f>MID(Tabla1[[#This Row],[Aplicación]],14,2)</f>
        <v>22</v>
      </c>
      <c r="X535" s="44" t="str">
        <f>MID(Tabla1[[#This Row],[Aplicación]],14,6)</f>
        <v>22606</v>
      </c>
    </row>
    <row r="536" spans="1:24" x14ac:dyDescent="0.25">
      <c r="A536" s="33">
        <v>220200010539</v>
      </c>
      <c r="B536" s="34" t="s">
        <v>9</v>
      </c>
      <c r="C536" s="35">
        <v>43921</v>
      </c>
      <c r="D536" s="33">
        <v>22020002975</v>
      </c>
      <c r="E536" s="34" t="s">
        <v>3088</v>
      </c>
      <c r="F536" s="36">
        <v>676.36</v>
      </c>
      <c r="G536" s="34" t="s">
        <v>717</v>
      </c>
      <c r="H536" s="34" t="s">
        <v>3089</v>
      </c>
      <c r="I536" s="33" t="s">
        <v>209</v>
      </c>
      <c r="J536" s="34" t="s">
        <v>211</v>
      </c>
      <c r="K536" s="34" t="s">
        <v>211</v>
      </c>
      <c r="L536" s="34" t="s">
        <v>12</v>
      </c>
      <c r="M536" s="34" t="s">
        <v>10</v>
      </c>
      <c r="N536" s="34" t="s">
        <v>11</v>
      </c>
      <c r="O536" s="37" t="s">
        <v>3146</v>
      </c>
      <c r="P536" s="37" t="s">
        <v>674</v>
      </c>
      <c r="Q536" s="44" t="str">
        <f>MID(Tabla1[[#This Row],[Aplicación]],14,1)</f>
        <v>2</v>
      </c>
      <c r="R536" s="44" t="s">
        <v>662</v>
      </c>
      <c r="S536" s="44" t="str">
        <f>MID(Tabla1[[#This Row],[Aplicación]],6,2)</f>
        <v>05</v>
      </c>
      <c r="T536" s="44" t="str">
        <f>VLOOKUP(Tabla1[[#This Row],[AREA]],Hoja1!A:B,2,FALSE)</f>
        <v>05. Innovación, desarrollo económico, empleo y comercio</v>
      </c>
      <c r="U536" s="44" t="str">
        <f>MID(Tabla1[[#This Row],[Aplicación]],9,4)</f>
        <v>4331</v>
      </c>
      <c r="V536" s="44" t="str">
        <f>VLOOKUP(Tabla1[[#This Row],[PROGRAMA]],Hoja1!A:B,2,FALSE)</f>
        <v>4331. Desarrollo empresarial</v>
      </c>
      <c r="W536" s="44" t="str">
        <f>MID(Tabla1[[#This Row],[Aplicación]],14,2)</f>
        <v>20</v>
      </c>
      <c r="X536" s="44" t="str">
        <f>MID(Tabla1[[#This Row],[Aplicación]],14,6)</f>
        <v>204</v>
      </c>
    </row>
    <row r="537" spans="1:24" x14ac:dyDescent="0.25">
      <c r="A537" s="33">
        <v>220200010540</v>
      </c>
      <c r="B537" s="34" t="s">
        <v>9</v>
      </c>
      <c r="C537" s="35">
        <v>43921</v>
      </c>
      <c r="D537" s="33">
        <v>22020002759</v>
      </c>
      <c r="E537" s="34" t="s">
        <v>1983</v>
      </c>
      <c r="F537" s="36">
        <v>3690.5</v>
      </c>
      <c r="G537" s="34" t="s">
        <v>131</v>
      </c>
      <c r="H537" s="34" t="s">
        <v>3092</v>
      </c>
      <c r="I537" s="33" t="s">
        <v>209</v>
      </c>
      <c r="J537" s="34" t="s">
        <v>211</v>
      </c>
      <c r="K537" s="34" t="s">
        <v>211</v>
      </c>
      <c r="L537" s="34" t="s">
        <v>12</v>
      </c>
      <c r="M537" s="34" t="s">
        <v>10</v>
      </c>
      <c r="N537" s="34" t="s">
        <v>11</v>
      </c>
      <c r="O537" s="37" t="s">
        <v>3146</v>
      </c>
      <c r="P537" s="37" t="s">
        <v>674</v>
      </c>
      <c r="Q537" s="44" t="str">
        <f>MID(Tabla1[[#This Row],[Aplicación]],14,1)</f>
        <v>2</v>
      </c>
      <c r="R537" s="44" t="s">
        <v>662</v>
      </c>
      <c r="S537" s="44" t="str">
        <f>MID(Tabla1[[#This Row],[Aplicación]],6,2)</f>
        <v>05</v>
      </c>
      <c r="T537" s="44" t="str">
        <f>VLOOKUP(Tabla1[[#This Row],[AREA]],Hoja1!A:B,2,FALSE)</f>
        <v>05. Innovación, desarrollo económico, empleo y comercio</v>
      </c>
      <c r="U537" s="44" t="str">
        <f>MID(Tabla1[[#This Row],[Aplicación]],9,4)</f>
        <v>4331</v>
      </c>
      <c r="V537" s="44" t="str">
        <f>VLOOKUP(Tabla1[[#This Row],[PROGRAMA]],Hoja1!A:B,2,FALSE)</f>
        <v>4331. Desarrollo empresarial</v>
      </c>
      <c r="W537" s="44" t="str">
        <f>MID(Tabla1[[#This Row],[Aplicación]],14,2)</f>
        <v>22</v>
      </c>
      <c r="X537" s="44" t="str">
        <f>MID(Tabla1[[#This Row],[Aplicación]],14,6)</f>
        <v>22699</v>
      </c>
    </row>
    <row r="538" spans="1:24" x14ac:dyDescent="0.25">
      <c r="A538" s="33">
        <v>220200010543</v>
      </c>
      <c r="B538" s="34" t="s">
        <v>9</v>
      </c>
      <c r="C538" s="35">
        <v>43921</v>
      </c>
      <c r="D538" s="33">
        <v>22020003005</v>
      </c>
      <c r="E538" s="34" t="s">
        <v>1217</v>
      </c>
      <c r="F538" s="36">
        <v>6050</v>
      </c>
      <c r="G538" s="34" t="s">
        <v>3093</v>
      </c>
      <c r="H538" s="34" t="s">
        <v>3094</v>
      </c>
      <c r="I538" s="33" t="s">
        <v>209</v>
      </c>
      <c r="J538" s="34" t="s">
        <v>211</v>
      </c>
      <c r="K538" s="34" t="s">
        <v>211</v>
      </c>
      <c r="L538" s="34" t="s">
        <v>12</v>
      </c>
      <c r="M538" s="34" t="s">
        <v>10</v>
      </c>
      <c r="N538" s="34" t="s">
        <v>11</v>
      </c>
      <c r="O538" s="37" t="s">
        <v>3146</v>
      </c>
      <c r="P538" s="37" t="s">
        <v>674</v>
      </c>
      <c r="Q538" s="44" t="str">
        <f>MID(Tabla1[[#This Row],[Aplicación]],14,1)</f>
        <v>2</v>
      </c>
      <c r="R538" s="44" t="s">
        <v>662</v>
      </c>
      <c r="S538" s="44" t="str">
        <f>MID(Tabla1[[#This Row],[Aplicación]],6,2)</f>
        <v>05</v>
      </c>
      <c r="T538" s="44" t="str">
        <f>VLOOKUP(Tabla1[[#This Row],[AREA]],Hoja1!A:B,2,FALSE)</f>
        <v>05. Innovación, desarrollo económico, empleo y comercio</v>
      </c>
      <c r="U538" s="44" t="str">
        <f>MID(Tabla1[[#This Row],[Aplicación]],9,4)</f>
        <v>4331</v>
      </c>
      <c r="V538" s="44" t="str">
        <f>VLOOKUP(Tabla1[[#This Row],[PROGRAMA]],Hoja1!A:B,2,FALSE)</f>
        <v>4331. Desarrollo empresarial</v>
      </c>
      <c r="W538" s="44" t="str">
        <f>MID(Tabla1[[#This Row],[Aplicación]],14,2)</f>
        <v>22</v>
      </c>
      <c r="X538" s="44" t="str">
        <f>MID(Tabla1[[#This Row],[Aplicación]],14,6)</f>
        <v>22602</v>
      </c>
    </row>
    <row r="539" spans="1:24" x14ac:dyDescent="0.25">
      <c r="A539" s="33">
        <v>220200010417</v>
      </c>
      <c r="B539" s="34" t="s">
        <v>316</v>
      </c>
      <c r="C539" s="35">
        <v>43920</v>
      </c>
      <c r="D539" s="33">
        <v>22020002562</v>
      </c>
      <c r="E539" s="34" t="s">
        <v>3097</v>
      </c>
      <c r="F539" s="36">
        <v>16.989999999999998</v>
      </c>
      <c r="G539" s="34" t="s">
        <v>398</v>
      </c>
      <c r="H539" s="34" t="s">
        <v>3098</v>
      </c>
      <c r="I539" s="33" t="s">
        <v>317</v>
      </c>
      <c r="J539" s="34" t="s">
        <v>211</v>
      </c>
      <c r="K539" s="34" t="s">
        <v>211</v>
      </c>
      <c r="L539" s="34" t="s">
        <v>17</v>
      </c>
      <c r="M539" s="34" t="s">
        <v>13</v>
      </c>
      <c r="N539" s="34" t="s">
        <v>14</v>
      </c>
      <c r="O539" s="37" t="s">
        <v>3145</v>
      </c>
      <c r="P539" s="37" t="s">
        <v>674</v>
      </c>
      <c r="Q539" s="44" t="str">
        <f>MID(Tabla1[[#This Row],[Aplicación]],14,1)</f>
        <v>2</v>
      </c>
      <c r="R539" s="44" t="s">
        <v>662</v>
      </c>
      <c r="S539" s="44" t="str">
        <f>MID(Tabla1[[#This Row],[Aplicación]],6,2)</f>
        <v>05</v>
      </c>
      <c r="T539" s="44" t="str">
        <f>VLOOKUP(Tabla1[[#This Row],[AREA]],Hoja1!A:B,2,FALSE)</f>
        <v>05. Innovación, desarrollo económico, empleo y comercio</v>
      </c>
      <c r="U539" s="44" t="str">
        <f>MID(Tabla1[[#This Row],[Aplicación]],9,4)</f>
        <v>4312</v>
      </c>
      <c r="V539" s="44" t="str">
        <f>VLOOKUP(Tabla1[[#This Row],[PROGRAMA]],Hoja1!A:B,2,FALSE)</f>
        <v>4312. Mercados, abastos y lonjas</v>
      </c>
      <c r="W539" s="44" t="str">
        <f>MID(Tabla1[[#This Row],[Aplicación]],14,2)</f>
        <v>22</v>
      </c>
      <c r="X539" s="44" t="str">
        <f>MID(Tabla1[[#This Row],[Aplicación]],14,6)</f>
        <v>22199</v>
      </c>
    </row>
    <row r="540" spans="1:24" x14ac:dyDescent="0.25">
      <c r="A540" s="33">
        <v>220200001061</v>
      </c>
      <c r="B540" s="34" t="s">
        <v>9</v>
      </c>
      <c r="C540" s="35">
        <v>43871</v>
      </c>
      <c r="D540" s="33">
        <v>22020001703</v>
      </c>
      <c r="E540" s="34" t="s">
        <v>939</v>
      </c>
      <c r="F540" s="36">
        <f>189+126</f>
        <v>315</v>
      </c>
      <c r="G540" s="34" t="s">
        <v>440</v>
      </c>
      <c r="H540" s="34" t="s">
        <v>940</v>
      </c>
      <c r="I540" s="33" t="s">
        <v>209</v>
      </c>
      <c r="J540" s="34" t="s">
        <v>941</v>
      </c>
      <c r="K540" s="34" t="s">
        <v>210</v>
      </c>
      <c r="L540" s="34" t="s">
        <v>15</v>
      </c>
      <c r="M540" s="34" t="s">
        <v>10</v>
      </c>
      <c r="N540" s="34" t="s">
        <v>11</v>
      </c>
      <c r="O540" s="37" t="s">
        <v>3146</v>
      </c>
      <c r="P540" s="37" t="s">
        <v>674</v>
      </c>
      <c r="Q540" s="44" t="str">
        <f>MID(Tabla1[[#This Row],[Aplicación]],14,1)</f>
        <v>2</v>
      </c>
      <c r="R540" s="44" t="s">
        <v>662</v>
      </c>
      <c r="S540" s="44" t="str">
        <f>MID(Tabla1[[#This Row],[Aplicación]],6,2)</f>
        <v>06</v>
      </c>
      <c r="T540" s="44" t="str">
        <f>VLOOKUP(Tabla1[[#This Row],[AREA]],Hoja1!A:B,2,FALSE)</f>
        <v>06. Educación, infancia, juventud e igualdad</v>
      </c>
      <c r="U540" s="44" t="str">
        <f>MID(Tabla1[[#This Row],[Aplicación]],9,4)</f>
        <v>3321</v>
      </c>
      <c r="V540" s="44" t="str">
        <f>VLOOKUP(Tabla1[[#This Row],[PROGRAMA]],Hoja1!A:B,2,FALSE)</f>
        <v>3321. Bibliotecas públicas</v>
      </c>
      <c r="W540" s="44" t="str">
        <f>MID(Tabla1[[#This Row],[Aplicación]],14,2)</f>
        <v>22</v>
      </c>
      <c r="X540" s="44" t="str">
        <f>MID(Tabla1[[#This Row],[Aplicación]],14,6)</f>
        <v>22001</v>
      </c>
    </row>
    <row r="541" spans="1:24" x14ac:dyDescent="0.25">
      <c r="A541" s="33">
        <v>220199000313</v>
      </c>
      <c r="B541" s="34" t="s">
        <v>9</v>
      </c>
      <c r="C541" s="35">
        <v>43832</v>
      </c>
      <c r="D541" s="33">
        <v>22020000777</v>
      </c>
      <c r="E541" s="34" t="s">
        <v>956</v>
      </c>
      <c r="F541" s="36">
        <v>640000</v>
      </c>
      <c r="G541" s="34" t="s">
        <v>104</v>
      </c>
      <c r="H541" s="34" t="s">
        <v>957</v>
      </c>
      <c r="I541" s="33" t="s">
        <v>209</v>
      </c>
      <c r="J541" s="34" t="s">
        <v>233</v>
      </c>
      <c r="K541" s="34" t="s">
        <v>233</v>
      </c>
      <c r="L541" s="34" t="s">
        <v>15</v>
      </c>
      <c r="M541" s="34" t="s">
        <v>13</v>
      </c>
      <c r="N541" s="34" t="s">
        <v>16</v>
      </c>
      <c r="O541" s="37" t="s">
        <v>3127</v>
      </c>
      <c r="P541" s="37" t="s">
        <v>674</v>
      </c>
      <c r="Q541" s="44" t="str">
        <f>MID(Tabla1[[#This Row],[Aplicación]],14,1)</f>
        <v>2</v>
      </c>
      <c r="R541" s="44" t="s">
        <v>662</v>
      </c>
      <c r="S541" s="44" t="str">
        <f>MID(Tabla1[[#This Row],[Aplicación]],6,2)</f>
        <v>06</v>
      </c>
      <c r="T541" s="44" t="str">
        <f>VLOOKUP(Tabla1[[#This Row],[AREA]],Hoja1!A:B,2,FALSE)</f>
        <v>06. Educación, infancia, juventud e igualdad</v>
      </c>
      <c r="U541" s="44" t="str">
        <f>MID(Tabla1[[#This Row],[Aplicación]],9,4)</f>
        <v>3232</v>
      </c>
      <c r="V541" s="44" t="str">
        <f>VLOOKUP(Tabla1[[#This Row],[PROGRAMA]],Hoja1!A:B,2,FALSE)</f>
        <v>3232. Conservación y mantenimiento centros educación infantil y primaria</v>
      </c>
      <c r="W541" s="44" t="str">
        <f>MID(Tabla1[[#This Row],[Aplicación]],14,2)</f>
        <v>22</v>
      </c>
      <c r="X541" s="44" t="str">
        <f>MID(Tabla1[[#This Row],[Aplicación]],14,6)</f>
        <v>22102</v>
      </c>
    </row>
    <row r="542" spans="1:24" x14ac:dyDescent="0.25">
      <c r="A542" s="33">
        <v>220199000237</v>
      </c>
      <c r="B542" s="34" t="s">
        <v>9</v>
      </c>
      <c r="C542" s="35">
        <v>43832</v>
      </c>
      <c r="D542" s="33">
        <v>22020000640</v>
      </c>
      <c r="E542" s="34" t="s">
        <v>968</v>
      </c>
      <c r="F542" s="36">
        <v>474259.5</v>
      </c>
      <c r="G542" s="34" t="s">
        <v>279</v>
      </c>
      <c r="H542" s="34" t="s">
        <v>969</v>
      </c>
      <c r="I542" s="33" t="s">
        <v>209</v>
      </c>
      <c r="J542" s="34" t="s">
        <v>211</v>
      </c>
      <c r="K542" s="34" t="s">
        <v>211</v>
      </c>
      <c r="L542" s="34" t="s">
        <v>12</v>
      </c>
      <c r="M542" s="34" t="s">
        <v>13</v>
      </c>
      <c r="N542" s="34" t="s">
        <v>16</v>
      </c>
      <c r="O542" s="37" t="s">
        <v>3127</v>
      </c>
      <c r="P542" s="37" t="s">
        <v>674</v>
      </c>
      <c r="Q542" s="44" t="str">
        <f>MID(Tabla1[[#This Row],[Aplicación]],14,1)</f>
        <v>2</v>
      </c>
      <c r="R542" s="44" t="s">
        <v>662</v>
      </c>
      <c r="S542" s="44" t="str">
        <f>MID(Tabla1[[#This Row],[Aplicación]],6,2)</f>
        <v>06</v>
      </c>
      <c r="T542" s="44" t="str">
        <f>VLOOKUP(Tabla1[[#This Row],[AREA]],Hoja1!A:B,2,FALSE)</f>
        <v>06. Educación, infancia, juventud e igualdad</v>
      </c>
      <c r="U542" s="44" t="str">
        <f>MID(Tabla1[[#This Row],[Aplicación]],9,4)</f>
        <v>3232</v>
      </c>
      <c r="V542" s="44" t="str">
        <f>VLOOKUP(Tabla1[[#This Row],[PROGRAMA]],Hoja1!A:B,2,FALSE)</f>
        <v>3232. Conservación y mantenimiento centros educación infantil y primaria</v>
      </c>
      <c r="W542" s="44" t="str">
        <f>MID(Tabla1[[#This Row],[Aplicación]],14,2)</f>
        <v>22</v>
      </c>
      <c r="X542" s="44" t="str">
        <f>MID(Tabla1[[#This Row],[Aplicación]],14,6)</f>
        <v>22700</v>
      </c>
    </row>
    <row r="543" spans="1:24" x14ac:dyDescent="0.25">
      <c r="A543" s="33">
        <v>220199000238</v>
      </c>
      <c r="B543" s="34" t="s">
        <v>9</v>
      </c>
      <c r="C543" s="35">
        <v>43832</v>
      </c>
      <c r="D543" s="33">
        <v>22020001743</v>
      </c>
      <c r="E543" s="34" t="s">
        <v>968</v>
      </c>
      <c r="F543" s="36">
        <v>470078.06</v>
      </c>
      <c r="G543" s="34" t="s">
        <v>280</v>
      </c>
      <c r="H543" s="34" t="s">
        <v>970</v>
      </c>
      <c r="I543" s="33" t="s">
        <v>209</v>
      </c>
      <c r="J543" s="34" t="s">
        <v>211</v>
      </c>
      <c r="K543" s="34" t="s">
        <v>211</v>
      </c>
      <c r="L543" s="34" t="s">
        <v>12</v>
      </c>
      <c r="M543" s="34" t="s">
        <v>13</v>
      </c>
      <c r="N543" s="34" t="s">
        <v>16</v>
      </c>
      <c r="O543" s="37" t="s">
        <v>3127</v>
      </c>
      <c r="P543" s="37" t="s">
        <v>674</v>
      </c>
      <c r="Q543" s="44" t="str">
        <f>MID(Tabla1[[#This Row],[Aplicación]],14,1)</f>
        <v>2</v>
      </c>
      <c r="R543" s="44" t="s">
        <v>662</v>
      </c>
      <c r="S543" s="44" t="str">
        <f>MID(Tabla1[[#This Row],[Aplicación]],6,2)</f>
        <v>06</v>
      </c>
      <c r="T543" s="44" t="str">
        <f>VLOOKUP(Tabla1[[#This Row],[AREA]],Hoja1!A:B,2,FALSE)</f>
        <v>06. Educación, infancia, juventud e igualdad</v>
      </c>
      <c r="U543" s="44" t="str">
        <f>MID(Tabla1[[#This Row],[Aplicación]],9,4)</f>
        <v>3232</v>
      </c>
      <c r="V543" s="44" t="str">
        <f>VLOOKUP(Tabla1[[#This Row],[PROGRAMA]],Hoja1!A:B,2,FALSE)</f>
        <v>3232. Conservación y mantenimiento centros educación infantil y primaria</v>
      </c>
      <c r="W543" s="44" t="str">
        <f>MID(Tabla1[[#This Row],[Aplicación]],14,2)</f>
        <v>22</v>
      </c>
      <c r="X543" s="44" t="str">
        <f>MID(Tabla1[[#This Row],[Aplicación]],14,6)</f>
        <v>22700</v>
      </c>
    </row>
    <row r="544" spans="1:24" x14ac:dyDescent="0.25">
      <c r="A544" s="33">
        <v>220199000673</v>
      </c>
      <c r="B544" s="34" t="s">
        <v>9</v>
      </c>
      <c r="C544" s="35">
        <v>43832</v>
      </c>
      <c r="D544" s="33">
        <v>22020000931</v>
      </c>
      <c r="E544" s="34" t="s">
        <v>976</v>
      </c>
      <c r="F544" s="36">
        <v>450000</v>
      </c>
      <c r="G544" s="34" t="s">
        <v>108</v>
      </c>
      <c r="H544" s="34" t="s">
        <v>977</v>
      </c>
      <c r="I544" s="33" t="s">
        <v>209</v>
      </c>
      <c r="J544" s="34" t="s">
        <v>236</v>
      </c>
      <c r="K544" s="34" t="s">
        <v>236</v>
      </c>
      <c r="L544" s="34" t="s">
        <v>15</v>
      </c>
      <c r="M544" s="34" t="s">
        <v>13</v>
      </c>
      <c r="N544" s="34" t="s">
        <v>16</v>
      </c>
      <c r="O544" s="37" t="s">
        <v>3127</v>
      </c>
      <c r="P544" s="37" t="s">
        <v>674</v>
      </c>
      <c r="Q544" s="44" t="str">
        <f>MID(Tabla1[[#This Row],[Aplicación]],14,1)</f>
        <v>2</v>
      </c>
      <c r="R544" s="44" t="s">
        <v>662</v>
      </c>
      <c r="S544" s="44" t="str">
        <f>MID(Tabla1[[#This Row],[Aplicación]],6,2)</f>
        <v>06</v>
      </c>
      <c r="T544" s="44" t="str">
        <f>VLOOKUP(Tabla1[[#This Row],[AREA]],Hoja1!A:B,2,FALSE)</f>
        <v>06. Educación, infancia, juventud e igualdad</v>
      </c>
      <c r="U544" s="44" t="str">
        <f>MID(Tabla1[[#This Row],[Aplicación]],9,4)</f>
        <v>3232</v>
      </c>
      <c r="V544" s="44" t="str">
        <f>VLOOKUP(Tabla1[[#This Row],[PROGRAMA]],Hoja1!A:B,2,FALSE)</f>
        <v>3232. Conservación y mantenimiento centros educación infantil y primaria</v>
      </c>
      <c r="W544" s="44" t="str">
        <f>MID(Tabla1[[#This Row],[Aplicación]],14,2)</f>
        <v>22</v>
      </c>
      <c r="X544" s="44" t="str">
        <f>MID(Tabla1[[#This Row],[Aplicación]],14,6)</f>
        <v>22100</v>
      </c>
    </row>
    <row r="545" spans="1:24" x14ac:dyDescent="0.25">
      <c r="A545" s="33">
        <v>220199000582</v>
      </c>
      <c r="B545" s="34" t="s">
        <v>9</v>
      </c>
      <c r="C545" s="35">
        <v>43832</v>
      </c>
      <c r="D545" s="33">
        <v>22020001075</v>
      </c>
      <c r="E545" s="34" t="s">
        <v>968</v>
      </c>
      <c r="F545" s="36">
        <v>429803.15</v>
      </c>
      <c r="G545" s="34" t="s">
        <v>306</v>
      </c>
      <c r="H545" s="34" t="s">
        <v>982</v>
      </c>
      <c r="I545" s="33" t="s">
        <v>209</v>
      </c>
      <c r="J545" s="34" t="s">
        <v>983</v>
      </c>
      <c r="K545" s="34" t="s">
        <v>307</v>
      </c>
      <c r="L545" s="34" t="s">
        <v>12</v>
      </c>
      <c r="M545" s="34" t="s">
        <v>13</v>
      </c>
      <c r="N545" s="34" t="s">
        <v>14</v>
      </c>
      <c r="O545" s="37" t="s">
        <v>3127</v>
      </c>
      <c r="P545" s="37" t="s">
        <v>674</v>
      </c>
      <c r="Q545" s="44" t="str">
        <f>MID(Tabla1[[#This Row],[Aplicación]],14,1)</f>
        <v>2</v>
      </c>
      <c r="R545" s="44" t="s">
        <v>662</v>
      </c>
      <c r="S545" s="44" t="str">
        <f>MID(Tabla1[[#This Row],[Aplicación]],6,2)</f>
        <v>06</v>
      </c>
      <c r="T545" s="44" t="str">
        <f>VLOOKUP(Tabla1[[#This Row],[AREA]],Hoja1!A:B,2,FALSE)</f>
        <v>06. Educación, infancia, juventud e igualdad</v>
      </c>
      <c r="U545" s="44" t="str">
        <f>MID(Tabla1[[#This Row],[Aplicación]],9,4)</f>
        <v>3232</v>
      </c>
      <c r="V545" s="44" t="str">
        <f>VLOOKUP(Tabla1[[#This Row],[PROGRAMA]],Hoja1!A:B,2,FALSE)</f>
        <v>3232. Conservación y mantenimiento centros educación infantil y primaria</v>
      </c>
      <c r="W545" s="44" t="str">
        <f>MID(Tabla1[[#This Row],[Aplicación]],14,2)</f>
        <v>22</v>
      </c>
      <c r="X545" s="44" t="str">
        <f>MID(Tabla1[[#This Row],[Aplicación]],14,6)</f>
        <v>22700</v>
      </c>
    </row>
    <row r="546" spans="1:24" x14ac:dyDescent="0.25">
      <c r="A546" s="33">
        <v>220199000278</v>
      </c>
      <c r="B546" s="34" t="s">
        <v>9</v>
      </c>
      <c r="C546" s="35">
        <v>43832</v>
      </c>
      <c r="D546" s="33">
        <v>22020000715</v>
      </c>
      <c r="E546" s="34" t="s">
        <v>968</v>
      </c>
      <c r="F546" s="36">
        <v>417151.5</v>
      </c>
      <c r="G546" s="34" t="s">
        <v>279</v>
      </c>
      <c r="H546" s="34" t="s">
        <v>992</v>
      </c>
      <c r="I546" s="33" t="s">
        <v>209</v>
      </c>
      <c r="J546" s="34" t="s">
        <v>211</v>
      </c>
      <c r="K546" s="34" t="s">
        <v>211</v>
      </c>
      <c r="L546" s="34" t="s">
        <v>12</v>
      </c>
      <c r="M546" s="34" t="s">
        <v>13</v>
      </c>
      <c r="N546" s="34" t="s">
        <v>16</v>
      </c>
      <c r="O546" s="37" t="s">
        <v>3127</v>
      </c>
      <c r="P546" s="37" t="s">
        <v>674</v>
      </c>
      <c r="Q546" s="44" t="str">
        <f>MID(Tabla1[[#This Row],[Aplicación]],14,1)</f>
        <v>2</v>
      </c>
      <c r="R546" s="44" t="s">
        <v>662</v>
      </c>
      <c r="S546" s="44" t="str">
        <f>MID(Tabla1[[#This Row],[Aplicación]],6,2)</f>
        <v>06</v>
      </c>
      <c r="T546" s="44" t="str">
        <f>VLOOKUP(Tabla1[[#This Row],[AREA]],Hoja1!A:B,2,FALSE)</f>
        <v>06. Educación, infancia, juventud e igualdad</v>
      </c>
      <c r="U546" s="44" t="str">
        <f>MID(Tabla1[[#This Row],[Aplicación]],9,4)</f>
        <v>3232</v>
      </c>
      <c r="V546" s="44" t="str">
        <f>VLOOKUP(Tabla1[[#This Row],[PROGRAMA]],Hoja1!A:B,2,FALSE)</f>
        <v>3232. Conservación y mantenimiento centros educación infantil y primaria</v>
      </c>
      <c r="W546" s="44" t="str">
        <f>MID(Tabla1[[#This Row],[Aplicación]],14,2)</f>
        <v>22</v>
      </c>
      <c r="X546" s="44" t="str">
        <f>MID(Tabla1[[#This Row],[Aplicación]],14,6)</f>
        <v>22700</v>
      </c>
    </row>
    <row r="547" spans="1:24" x14ac:dyDescent="0.25">
      <c r="A547" s="33">
        <v>220199000728</v>
      </c>
      <c r="B547" s="34" t="s">
        <v>9</v>
      </c>
      <c r="C547" s="35">
        <v>43832</v>
      </c>
      <c r="D547" s="33">
        <v>22020001109</v>
      </c>
      <c r="E547" s="34" t="s">
        <v>993</v>
      </c>
      <c r="F547" s="36">
        <v>417000</v>
      </c>
      <c r="G547" s="34" t="s">
        <v>222</v>
      </c>
      <c r="H547" s="34" t="s">
        <v>994</v>
      </c>
      <c r="I547" s="33" t="s">
        <v>209</v>
      </c>
      <c r="J547" s="34" t="s">
        <v>211</v>
      </c>
      <c r="K547" s="34" t="s">
        <v>211</v>
      </c>
      <c r="L547" s="34" t="s">
        <v>12</v>
      </c>
      <c r="M547" s="34" t="s">
        <v>13</v>
      </c>
      <c r="N547" s="34" t="s">
        <v>14</v>
      </c>
      <c r="O547" s="37" t="s">
        <v>3127</v>
      </c>
      <c r="P547" s="37" t="s">
        <v>674</v>
      </c>
      <c r="Q547" s="44" t="str">
        <f>MID(Tabla1[[#This Row],[Aplicación]],14,1)</f>
        <v>2</v>
      </c>
      <c r="R547" s="44" t="s">
        <v>662</v>
      </c>
      <c r="S547" s="44" t="str">
        <f>MID(Tabla1[[#This Row],[Aplicación]],6,2)</f>
        <v>06</v>
      </c>
      <c r="T547" s="44" t="str">
        <f>VLOOKUP(Tabla1[[#This Row],[AREA]],Hoja1!A:B,2,FALSE)</f>
        <v>06. Educación, infancia, juventud e igualdad</v>
      </c>
      <c r="U547" s="44" t="str">
        <f>MID(Tabla1[[#This Row],[Aplicación]],9,4)</f>
        <v>3261</v>
      </c>
      <c r="V547" s="44" t="str">
        <f>VLOOKUP(Tabla1[[#This Row],[PROGRAMA]],Hoja1!A:B,2,FALSE)</f>
        <v>3261. Servicios complementarios de educación</v>
      </c>
      <c r="W547" s="44" t="str">
        <f>MID(Tabla1[[#This Row],[Aplicación]],14,2)</f>
        <v>22</v>
      </c>
      <c r="X547" s="44" t="str">
        <f>MID(Tabla1[[#This Row],[Aplicación]],14,6)</f>
        <v>22799</v>
      </c>
    </row>
    <row r="548" spans="1:24" x14ac:dyDescent="0.25">
      <c r="A548" s="33">
        <v>220199000478</v>
      </c>
      <c r="B548" s="34" t="s">
        <v>9</v>
      </c>
      <c r="C548" s="35">
        <v>43832</v>
      </c>
      <c r="D548" s="33">
        <v>22020000795</v>
      </c>
      <c r="E548" s="34" t="s">
        <v>1018</v>
      </c>
      <c r="F548" s="36">
        <v>254100</v>
      </c>
      <c r="G548" s="34" t="s">
        <v>237</v>
      </c>
      <c r="H548" s="34" t="s">
        <v>1019</v>
      </c>
      <c r="I548" s="33" t="s">
        <v>209</v>
      </c>
      <c r="J548" s="34" t="s">
        <v>1020</v>
      </c>
      <c r="K548" s="34" t="s">
        <v>211</v>
      </c>
      <c r="L548" s="34" t="s">
        <v>12</v>
      </c>
      <c r="M548" s="34" t="s">
        <v>13</v>
      </c>
      <c r="N548" s="34" t="s">
        <v>14</v>
      </c>
      <c r="O548" s="37" t="s">
        <v>3127</v>
      </c>
      <c r="P548" s="37" t="s">
        <v>674</v>
      </c>
      <c r="Q548" s="44" t="str">
        <f>MID(Tabla1[[#This Row],[Aplicación]],14,1)</f>
        <v>2</v>
      </c>
      <c r="R548" s="44" t="s">
        <v>662</v>
      </c>
      <c r="S548" s="44" t="str">
        <f>MID(Tabla1[[#This Row],[Aplicación]],6,2)</f>
        <v>06</v>
      </c>
      <c r="T548" s="44" t="str">
        <f>VLOOKUP(Tabla1[[#This Row],[AREA]],Hoja1!A:B,2,FALSE)</f>
        <v>06. Educación, infancia, juventud e igualdad</v>
      </c>
      <c r="U548" s="44" t="str">
        <f>MID(Tabla1[[#This Row],[Aplicación]],9,4)</f>
        <v>3321</v>
      </c>
      <c r="V548" s="44" t="str">
        <f>VLOOKUP(Tabla1[[#This Row],[PROGRAMA]],Hoja1!A:B,2,FALSE)</f>
        <v>3321. Bibliotecas públicas</v>
      </c>
      <c r="W548" s="44" t="str">
        <f>MID(Tabla1[[#This Row],[Aplicación]],14,2)</f>
        <v>22</v>
      </c>
      <c r="X548" s="44" t="str">
        <f>MID(Tabla1[[#This Row],[Aplicación]],14,6)</f>
        <v>22799</v>
      </c>
    </row>
    <row r="549" spans="1:24" x14ac:dyDescent="0.25">
      <c r="A549" s="33">
        <v>220199000230</v>
      </c>
      <c r="B549" s="34" t="s">
        <v>9</v>
      </c>
      <c r="C549" s="35">
        <v>43832</v>
      </c>
      <c r="D549" s="33">
        <v>22020000636</v>
      </c>
      <c r="E549" s="34" t="s">
        <v>1022</v>
      </c>
      <c r="F549" s="36">
        <v>238746.67</v>
      </c>
      <c r="G549" s="34" t="s">
        <v>223</v>
      </c>
      <c r="H549" s="34" t="s">
        <v>1023</v>
      </c>
      <c r="I549" s="33" t="s">
        <v>209</v>
      </c>
      <c r="J549" s="34" t="s">
        <v>211</v>
      </c>
      <c r="K549" s="34" t="s">
        <v>211</v>
      </c>
      <c r="L549" s="34" t="s">
        <v>12</v>
      </c>
      <c r="M549" s="34" t="s">
        <v>13</v>
      </c>
      <c r="N549" s="34" t="s">
        <v>14</v>
      </c>
      <c r="O549" s="37" t="s">
        <v>3127</v>
      </c>
      <c r="P549" s="37" t="s">
        <v>674</v>
      </c>
      <c r="Q549" s="44" t="str">
        <f>MID(Tabla1[[#This Row],[Aplicación]],14,1)</f>
        <v>2</v>
      </c>
      <c r="R549" s="44" t="s">
        <v>662</v>
      </c>
      <c r="S549" s="44" t="str">
        <f>MID(Tabla1[[#This Row],[Aplicación]],6,2)</f>
        <v>06</v>
      </c>
      <c r="T549" s="44" t="str">
        <f>VLOOKUP(Tabla1[[#This Row],[AREA]],Hoja1!A:B,2,FALSE)</f>
        <v>06. Educación, infancia, juventud e igualdad</v>
      </c>
      <c r="U549" s="44" t="str">
        <f>MID(Tabla1[[#This Row],[Aplicación]],9,4)</f>
        <v>3231</v>
      </c>
      <c r="V549" s="44" t="str">
        <f>VLOOKUP(Tabla1[[#This Row],[PROGRAMA]],Hoja1!A:B,2,FALSE)</f>
        <v>3231. Escuelas infantiles</v>
      </c>
      <c r="W549" s="44" t="str">
        <f>MID(Tabla1[[#This Row],[Aplicación]],14,2)</f>
        <v>22</v>
      </c>
      <c r="X549" s="44" t="str">
        <f>MID(Tabla1[[#This Row],[Aplicación]],14,6)</f>
        <v>22799</v>
      </c>
    </row>
    <row r="550" spans="1:24" x14ac:dyDescent="0.25">
      <c r="A550" s="33">
        <v>220189000073</v>
      </c>
      <c r="B550" s="34" t="s">
        <v>9</v>
      </c>
      <c r="C550" s="35">
        <v>43832</v>
      </c>
      <c r="D550" s="33">
        <v>22020000047</v>
      </c>
      <c r="E550" s="34" t="s">
        <v>1022</v>
      </c>
      <c r="F550" s="36">
        <v>237413.33</v>
      </c>
      <c r="G550" s="34" t="s">
        <v>169</v>
      </c>
      <c r="H550" s="34" t="s">
        <v>32</v>
      </c>
      <c r="I550" s="33" t="s">
        <v>209</v>
      </c>
      <c r="J550" s="34" t="s">
        <v>211</v>
      </c>
      <c r="K550" s="34" t="s">
        <v>211</v>
      </c>
      <c r="L550" s="34" t="s">
        <v>12</v>
      </c>
      <c r="M550" s="34" t="s">
        <v>13</v>
      </c>
      <c r="N550" s="34" t="s">
        <v>14</v>
      </c>
      <c r="O550" s="37" t="s">
        <v>3127</v>
      </c>
      <c r="P550" s="37" t="s">
        <v>674</v>
      </c>
      <c r="Q550" s="44" t="str">
        <f>MID(Tabla1[[#This Row],[Aplicación]],14,1)</f>
        <v>2</v>
      </c>
      <c r="R550" s="44" t="s">
        <v>662</v>
      </c>
      <c r="S550" s="44" t="str">
        <f>MID(Tabla1[[#This Row],[Aplicación]],6,2)</f>
        <v>06</v>
      </c>
      <c r="T550" s="44" t="str">
        <f>VLOOKUP(Tabla1[[#This Row],[AREA]],Hoja1!A:B,2,FALSE)</f>
        <v>06. Educación, infancia, juventud e igualdad</v>
      </c>
      <c r="U550" s="44" t="str">
        <f>MID(Tabla1[[#This Row],[Aplicación]],9,4)</f>
        <v>3231</v>
      </c>
      <c r="V550" s="44" t="str">
        <f>VLOOKUP(Tabla1[[#This Row],[PROGRAMA]],Hoja1!A:B,2,FALSE)</f>
        <v>3231. Escuelas infantiles</v>
      </c>
      <c r="W550" s="44" t="str">
        <f>MID(Tabla1[[#This Row],[Aplicación]],14,2)</f>
        <v>22</v>
      </c>
      <c r="X550" s="44" t="str">
        <f>MID(Tabla1[[#This Row],[Aplicación]],14,6)</f>
        <v>22799</v>
      </c>
    </row>
    <row r="551" spans="1:24" x14ac:dyDescent="0.25">
      <c r="A551" s="33">
        <v>220199000239</v>
      </c>
      <c r="B551" s="34" t="s">
        <v>9</v>
      </c>
      <c r="C551" s="35">
        <v>43832</v>
      </c>
      <c r="D551" s="33">
        <v>22020001744</v>
      </c>
      <c r="E551" s="34" t="s">
        <v>1028</v>
      </c>
      <c r="F551" s="36">
        <v>234679.5</v>
      </c>
      <c r="G551" s="34" t="s">
        <v>279</v>
      </c>
      <c r="H551" s="34" t="s">
        <v>1029</v>
      </c>
      <c r="I551" s="33" t="s">
        <v>209</v>
      </c>
      <c r="J551" s="34" t="s">
        <v>211</v>
      </c>
      <c r="K551" s="34" t="s">
        <v>211</v>
      </c>
      <c r="L551" s="34" t="s">
        <v>12</v>
      </c>
      <c r="M551" s="34" t="s">
        <v>13</v>
      </c>
      <c r="N551" s="34" t="s">
        <v>16</v>
      </c>
      <c r="O551" s="37" t="s">
        <v>3127</v>
      </c>
      <c r="P551" s="37" t="s">
        <v>674</v>
      </c>
      <c r="Q551" s="44" t="str">
        <f>MID(Tabla1[[#This Row],[Aplicación]],14,1)</f>
        <v>2</v>
      </c>
      <c r="R551" s="44" t="s">
        <v>662</v>
      </c>
      <c r="S551" s="44" t="str">
        <f>MID(Tabla1[[#This Row],[Aplicación]],6,2)</f>
        <v>06</v>
      </c>
      <c r="T551" s="44" t="str">
        <f>VLOOKUP(Tabla1[[#This Row],[AREA]],Hoja1!A:B,2,FALSE)</f>
        <v>06. Educación, infancia, juventud e igualdad</v>
      </c>
      <c r="U551" s="44" t="str">
        <f>MID(Tabla1[[#This Row],[Aplicación]],9,4)</f>
        <v>3231</v>
      </c>
      <c r="V551" s="44" t="str">
        <f>VLOOKUP(Tabla1[[#This Row],[PROGRAMA]],Hoja1!A:B,2,FALSE)</f>
        <v>3231. Escuelas infantiles</v>
      </c>
      <c r="W551" s="44" t="str">
        <f>MID(Tabla1[[#This Row],[Aplicación]],14,2)</f>
        <v>22</v>
      </c>
      <c r="X551" s="44" t="str">
        <f>MID(Tabla1[[#This Row],[Aplicación]],14,6)</f>
        <v>22700</v>
      </c>
    </row>
    <row r="552" spans="1:24" x14ac:dyDescent="0.25">
      <c r="A552" s="33">
        <v>220199000720</v>
      </c>
      <c r="B552" s="34" t="s">
        <v>9</v>
      </c>
      <c r="C552" s="35">
        <v>43832</v>
      </c>
      <c r="D552" s="33">
        <v>22020001106</v>
      </c>
      <c r="E552" s="34" t="s">
        <v>1039</v>
      </c>
      <c r="F552" s="36">
        <v>195117.45</v>
      </c>
      <c r="G552" s="34" t="s">
        <v>292</v>
      </c>
      <c r="H552" s="34" t="s">
        <v>1040</v>
      </c>
      <c r="I552" s="33" t="s">
        <v>209</v>
      </c>
      <c r="J552" s="34" t="s">
        <v>211</v>
      </c>
      <c r="K552" s="34" t="s">
        <v>211</v>
      </c>
      <c r="L552" s="34" t="s">
        <v>12</v>
      </c>
      <c r="M552" s="34" t="s">
        <v>13</v>
      </c>
      <c r="N552" s="34" t="s">
        <v>14</v>
      </c>
      <c r="O552" s="37" t="s">
        <v>3127</v>
      </c>
      <c r="P552" s="37" t="s">
        <v>674</v>
      </c>
      <c r="Q552" s="44" t="str">
        <f>MID(Tabla1[[#This Row],[Aplicación]],14,1)</f>
        <v>2</v>
      </c>
      <c r="R552" s="44" t="s">
        <v>662</v>
      </c>
      <c r="S552" s="44" t="str">
        <f>MID(Tabla1[[#This Row],[Aplicación]],6,2)</f>
        <v>06</v>
      </c>
      <c r="T552" s="44" t="str">
        <f>VLOOKUP(Tabla1[[#This Row],[AREA]],Hoja1!A:B,2,FALSE)</f>
        <v>06. Educación, infancia, juventud e igualdad</v>
      </c>
      <c r="U552" s="44" t="str">
        <f>MID(Tabla1[[#This Row],[Aplicación]],9,4)</f>
        <v>2314</v>
      </c>
      <c r="V552" s="44" t="str">
        <f>VLOOKUP(Tabla1[[#This Row],[PROGRAMA]],Hoja1!A:B,2,FALSE)</f>
        <v>2314. Centro de programas juveniles</v>
      </c>
      <c r="W552" s="44" t="str">
        <f>MID(Tabla1[[#This Row],[Aplicación]],14,2)</f>
        <v>22</v>
      </c>
      <c r="X552" s="44" t="str">
        <f>MID(Tabla1[[#This Row],[Aplicación]],14,6)</f>
        <v>22799</v>
      </c>
    </row>
    <row r="553" spans="1:24" x14ac:dyDescent="0.25">
      <c r="A553" s="33">
        <v>220199000232</v>
      </c>
      <c r="B553" s="34" t="s">
        <v>9</v>
      </c>
      <c r="C553" s="35">
        <v>43832</v>
      </c>
      <c r="D553" s="33">
        <v>22020000638</v>
      </c>
      <c r="E553" s="34" t="s">
        <v>1022</v>
      </c>
      <c r="F553" s="36">
        <v>189820</v>
      </c>
      <c r="G553" s="34" t="s">
        <v>225</v>
      </c>
      <c r="H553" s="34" t="s">
        <v>1043</v>
      </c>
      <c r="I553" s="33" t="s">
        <v>209</v>
      </c>
      <c r="J553" s="34" t="s">
        <v>211</v>
      </c>
      <c r="K553" s="34" t="s">
        <v>211</v>
      </c>
      <c r="L553" s="34" t="s">
        <v>12</v>
      </c>
      <c r="M553" s="34" t="s">
        <v>13</v>
      </c>
      <c r="N553" s="34" t="s">
        <v>14</v>
      </c>
      <c r="O553" s="37" t="s">
        <v>3127</v>
      </c>
      <c r="P553" s="37" t="s">
        <v>674</v>
      </c>
      <c r="Q553" s="44" t="str">
        <f>MID(Tabla1[[#This Row],[Aplicación]],14,1)</f>
        <v>2</v>
      </c>
      <c r="R553" s="44" t="s">
        <v>662</v>
      </c>
      <c r="S553" s="44" t="str">
        <f>MID(Tabla1[[#This Row],[Aplicación]],6,2)</f>
        <v>06</v>
      </c>
      <c r="T553" s="44" t="str">
        <f>VLOOKUP(Tabla1[[#This Row],[AREA]],Hoja1!A:B,2,FALSE)</f>
        <v>06. Educación, infancia, juventud e igualdad</v>
      </c>
      <c r="U553" s="44" t="str">
        <f>MID(Tabla1[[#This Row],[Aplicación]],9,4)</f>
        <v>3231</v>
      </c>
      <c r="V553" s="44" t="str">
        <f>VLOOKUP(Tabla1[[#This Row],[PROGRAMA]],Hoja1!A:B,2,FALSE)</f>
        <v>3231. Escuelas infantiles</v>
      </c>
      <c r="W553" s="44" t="str">
        <f>MID(Tabla1[[#This Row],[Aplicación]],14,2)</f>
        <v>22</v>
      </c>
      <c r="X553" s="44" t="str">
        <f>MID(Tabla1[[#This Row],[Aplicación]],14,6)</f>
        <v>22799</v>
      </c>
    </row>
    <row r="554" spans="1:24" x14ac:dyDescent="0.25">
      <c r="A554" s="33">
        <v>220199000228</v>
      </c>
      <c r="B554" s="34" t="s">
        <v>9</v>
      </c>
      <c r="C554" s="35">
        <v>43832</v>
      </c>
      <c r="D554" s="33">
        <v>22020000634</v>
      </c>
      <c r="E554" s="34" t="s">
        <v>1022</v>
      </c>
      <c r="F554" s="36">
        <v>167333.32999999999</v>
      </c>
      <c r="G554" s="34" t="s">
        <v>223</v>
      </c>
      <c r="H554" s="34" t="s">
        <v>1062</v>
      </c>
      <c r="I554" s="33" t="s">
        <v>209</v>
      </c>
      <c r="J554" s="34" t="s">
        <v>211</v>
      </c>
      <c r="K554" s="34" t="s">
        <v>211</v>
      </c>
      <c r="L554" s="34" t="s">
        <v>12</v>
      </c>
      <c r="M554" s="34" t="s">
        <v>13</v>
      </c>
      <c r="N554" s="34" t="s">
        <v>14</v>
      </c>
      <c r="O554" s="37" t="s">
        <v>3127</v>
      </c>
      <c r="P554" s="37" t="s">
        <v>674</v>
      </c>
      <c r="Q554" s="44" t="str">
        <f>MID(Tabla1[[#This Row],[Aplicación]],14,1)</f>
        <v>2</v>
      </c>
      <c r="R554" s="44" t="s">
        <v>662</v>
      </c>
      <c r="S554" s="44" t="str">
        <f>MID(Tabla1[[#This Row],[Aplicación]],6,2)</f>
        <v>06</v>
      </c>
      <c r="T554" s="44" t="str">
        <f>VLOOKUP(Tabla1[[#This Row],[AREA]],Hoja1!A:B,2,FALSE)</f>
        <v>06. Educación, infancia, juventud e igualdad</v>
      </c>
      <c r="U554" s="44" t="str">
        <f>MID(Tabla1[[#This Row],[Aplicación]],9,4)</f>
        <v>3231</v>
      </c>
      <c r="V554" s="44" t="str">
        <f>VLOOKUP(Tabla1[[#This Row],[PROGRAMA]],Hoja1!A:B,2,FALSE)</f>
        <v>3231. Escuelas infantiles</v>
      </c>
      <c r="W554" s="44" t="str">
        <f>MID(Tabla1[[#This Row],[Aplicación]],14,2)</f>
        <v>22</v>
      </c>
      <c r="X554" s="44" t="str">
        <f>MID(Tabla1[[#This Row],[Aplicación]],14,6)</f>
        <v>22799</v>
      </c>
    </row>
    <row r="555" spans="1:24" x14ac:dyDescent="0.25">
      <c r="A555" s="33">
        <v>220199000229</v>
      </c>
      <c r="B555" s="34" t="s">
        <v>9</v>
      </c>
      <c r="C555" s="35">
        <v>43832</v>
      </c>
      <c r="D555" s="33">
        <v>22020000635</v>
      </c>
      <c r="E555" s="34" t="s">
        <v>1022</v>
      </c>
      <c r="F555" s="36">
        <v>132178</v>
      </c>
      <c r="G555" s="34" t="s">
        <v>224</v>
      </c>
      <c r="H555" s="34" t="s">
        <v>1079</v>
      </c>
      <c r="I555" s="33" t="s">
        <v>209</v>
      </c>
      <c r="J555" s="34" t="s">
        <v>211</v>
      </c>
      <c r="K555" s="34" t="s">
        <v>211</v>
      </c>
      <c r="L555" s="34" t="s">
        <v>12</v>
      </c>
      <c r="M555" s="34" t="s">
        <v>13</v>
      </c>
      <c r="N555" s="34" t="s">
        <v>14</v>
      </c>
      <c r="O555" s="37" t="s">
        <v>3127</v>
      </c>
      <c r="P555" s="37" t="s">
        <v>674</v>
      </c>
      <c r="Q555" s="44" t="str">
        <f>MID(Tabla1[[#This Row],[Aplicación]],14,1)</f>
        <v>2</v>
      </c>
      <c r="R555" s="44" t="s">
        <v>662</v>
      </c>
      <c r="S555" s="44" t="str">
        <f>MID(Tabla1[[#This Row],[Aplicación]],6,2)</f>
        <v>06</v>
      </c>
      <c r="T555" s="44" t="str">
        <f>VLOOKUP(Tabla1[[#This Row],[AREA]],Hoja1!A:B,2,FALSE)</f>
        <v>06. Educación, infancia, juventud e igualdad</v>
      </c>
      <c r="U555" s="44" t="str">
        <f>MID(Tabla1[[#This Row],[Aplicación]],9,4)</f>
        <v>3231</v>
      </c>
      <c r="V555" s="44" t="str">
        <f>VLOOKUP(Tabla1[[#This Row],[PROGRAMA]],Hoja1!A:B,2,FALSE)</f>
        <v>3231. Escuelas infantiles</v>
      </c>
      <c r="W555" s="44" t="str">
        <f>MID(Tabla1[[#This Row],[Aplicación]],14,2)</f>
        <v>22</v>
      </c>
      <c r="X555" s="44" t="str">
        <f>MID(Tabla1[[#This Row],[Aplicación]],14,6)</f>
        <v>22799</v>
      </c>
    </row>
    <row r="556" spans="1:24" x14ac:dyDescent="0.25">
      <c r="A556" s="33">
        <v>220189000074</v>
      </c>
      <c r="B556" s="34" t="s">
        <v>9</v>
      </c>
      <c r="C556" s="35">
        <v>43832</v>
      </c>
      <c r="D556" s="33">
        <v>22020000048</v>
      </c>
      <c r="E556" s="34" t="s">
        <v>1022</v>
      </c>
      <c r="F556" s="36">
        <v>105259.93</v>
      </c>
      <c r="G556" s="34" t="s">
        <v>251</v>
      </c>
      <c r="H556" s="34" t="s">
        <v>33</v>
      </c>
      <c r="I556" s="33" t="s">
        <v>209</v>
      </c>
      <c r="J556" s="34" t="s">
        <v>211</v>
      </c>
      <c r="K556" s="34" t="s">
        <v>211</v>
      </c>
      <c r="L556" s="34" t="s">
        <v>12</v>
      </c>
      <c r="M556" s="34" t="s">
        <v>13</v>
      </c>
      <c r="N556" s="34" t="s">
        <v>14</v>
      </c>
      <c r="O556" s="37" t="s">
        <v>3127</v>
      </c>
      <c r="P556" s="37" t="s">
        <v>674</v>
      </c>
      <c r="Q556" s="44" t="str">
        <f>MID(Tabla1[[#This Row],[Aplicación]],14,1)</f>
        <v>2</v>
      </c>
      <c r="R556" s="44" t="s">
        <v>662</v>
      </c>
      <c r="S556" s="44" t="str">
        <f>MID(Tabla1[[#This Row],[Aplicación]],6,2)</f>
        <v>06</v>
      </c>
      <c r="T556" s="44" t="str">
        <f>VLOOKUP(Tabla1[[#This Row],[AREA]],Hoja1!A:B,2,FALSE)</f>
        <v>06. Educación, infancia, juventud e igualdad</v>
      </c>
      <c r="U556" s="44" t="str">
        <f>MID(Tabla1[[#This Row],[Aplicación]],9,4)</f>
        <v>3231</v>
      </c>
      <c r="V556" s="44" t="str">
        <f>VLOOKUP(Tabla1[[#This Row],[PROGRAMA]],Hoja1!A:B,2,FALSE)</f>
        <v>3231. Escuelas infantiles</v>
      </c>
      <c r="W556" s="44" t="str">
        <f>MID(Tabla1[[#This Row],[Aplicación]],14,2)</f>
        <v>22</v>
      </c>
      <c r="X556" s="44" t="str">
        <f>MID(Tabla1[[#This Row],[Aplicación]],14,6)</f>
        <v>22799</v>
      </c>
    </row>
    <row r="557" spans="1:24" x14ac:dyDescent="0.25">
      <c r="A557" s="33">
        <v>220200002670</v>
      </c>
      <c r="B557" s="34" t="s">
        <v>9</v>
      </c>
      <c r="C557" s="35">
        <v>43889</v>
      </c>
      <c r="D557" s="33">
        <v>22020002169</v>
      </c>
      <c r="E557" s="34" t="s">
        <v>993</v>
      </c>
      <c r="F557" s="36">
        <v>3500</v>
      </c>
      <c r="G557" s="34" t="s">
        <v>169</v>
      </c>
      <c r="H557" s="34" t="s">
        <v>1126</v>
      </c>
      <c r="I557" s="33" t="s">
        <v>209</v>
      </c>
      <c r="J557" s="34" t="s">
        <v>211</v>
      </c>
      <c r="K557" s="34" t="s">
        <v>211</v>
      </c>
      <c r="L557" s="34" t="s">
        <v>12</v>
      </c>
      <c r="M557" s="34" t="s">
        <v>10</v>
      </c>
      <c r="N557" s="34" t="s">
        <v>11</v>
      </c>
      <c r="O557" s="37" t="s">
        <v>3146</v>
      </c>
      <c r="P557" s="37" t="s">
        <v>674</v>
      </c>
      <c r="Q557" s="44" t="str">
        <f>MID(Tabla1[[#This Row],[Aplicación]],14,1)</f>
        <v>2</v>
      </c>
      <c r="R557" s="44" t="s">
        <v>662</v>
      </c>
      <c r="S557" s="44" t="str">
        <f>MID(Tabla1[[#This Row],[Aplicación]],6,2)</f>
        <v>06</v>
      </c>
      <c r="T557" s="44" t="str">
        <f>VLOOKUP(Tabla1[[#This Row],[AREA]],Hoja1!A:B,2,FALSE)</f>
        <v>06. Educación, infancia, juventud e igualdad</v>
      </c>
      <c r="U557" s="44" t="str">
        <f>MID(Tabla1[[#This Row],[Aplicación]],9,4)</f>
        <v>3261</v>
      </c>
      <c r="V557" s="44" t="str">
        <f>VLOOKUP(Tabla1[[#This Row],[PROGRAMA]],Hoja1!A:B,2,FALSE)</f>
        <v>3261. Servicios complementarios de educación</v>
      </c>
      <c r="W557" s="44" t="str">
        <f>MID(Tabla1[[#This Row],[Aplicación]],14,2)</f>
        <v>22</v>
      </c>
      <c r="X557" s="44" t="str">
        <f>MID(Tabla1[[#This Row],[Aplicación]],14,6)</f>
        <v>22799</v>
      </c>
    </row>
    <row r="558" spans="1:24" x14ac:dyDescent="0.25">
      <c r="A558" s="33">
        <v>220189000075</v>
      </c>
      <c r="B558" s="34" t="s">
        <v>9</v>
      </c>
      <c r="C558" s="35">
        <v>43832</v>
      </c>
      <c r="D558" s="33">
        <v>22020000049</v>
      </c>
      <c r="E558" s="34" t="s">
        <v>1022</v>
      </c>
      <c r="F558" s="36">
        <v>97480</v>
      </c>
      <c r="G558" s="34" t="s">
        <v>169</v>
      </c>
      <c r="H558" s="34" t="s">
        <v>34</v>
      </c>
      <c r="I558" s="33" t="s">
        <v>209</v>
      </c>
      <c r="J558" s="34" t="s">
        <v>211</v>
      </c>
      <c r="K558" s="34" t="s">
        <v>211</v>
      </c>
      <c r="L558" s="34" t="s">
        <v>12</v>
      </c>
      <c r="M558" s="34" t="s">
        <v>13</v>
      </c>
      <c r="N558" s="34" t="s">
        <v>14</v>
      </c>
      <c r="O558" s="37" t="s">
        <v>3127</v>
      </c>
      <c r="P558" s="37" t="s">
        <v>674</v>
      </c>
      <c r="Q558" s="44" t="str">
        <f>MID(Tabla1[[#This Row],[Aplicación]],14,1)</f>
        <v>2</v>
      </c>
      <c r="R558" s="44" t="s">
        <v>662</v>
      </c>
      <c r="S558" s="44" t="str">
        <f>MID(Tabla1[[#This Row],[Aplicación]],6,2)</f>
        <v>06</v>
      </c>
      <c r="T558" s="44" t="str">
        <f>VLOOKUP(Tabla1[[#This Row],[AREA]],Hoja1!A:B,2,FALSE)</f>
        <v>06. Educación, infancia, juventud e igualdad</v>
      </c>
      <c r="U558" s="44" t="str">
        <f>MID(Tabla1[[#This Row],[Aplicación]],9,4)</f>
        <v>3231</v>
      </c>
      <c r="V558" s="44" t="str">
        <f>VLOOKUP(Tabla1[[#This Row],[PROGRAMA]],Hoja1!A:B,2,FALSE)</f>
        <v>3231. Escuelas infantiles</v>
      </c>
      <c r="W558" s="44" t="str">
        <f>MID(Tabla1[[#This Row],[Aplicación]],14,2)</f>
        <v>22</v>
      </c>
      <c r="X558" s="44" t="str">
        <f>MID(Tabla1[[#This Row],[Aplicación]],14,6)</f>
        <v>22799</v>
      </c>
    </row>
    <row r="559" spans="1:24" x14ac:dyDescent="0.25">
      <c r="A559" s="33">
        <v>220189000190</v>
      </c>
      <c r="B559" s="34" t="s">
        <v>9</v>
      </c>
      <c r="C559" s="35">
        <v>43832</v>
      </c>
      <c r="D559" s="33">
        <v>22020000061</v>
      </c>
      <c r="E559" s="34" t="s">
        <v>993</v>
      </c>
      <c r="F559" s="36">
        <v>92000</v>
      </c>
      <c r="G559" s="34" t="s">
        <v>261</v>
      </c>
      <c r="H559" s="34" t="s">
        <v>41</v>
      </c>
      <c r="I559" s="33" t="s">
        <v>209</v>
      </c>
      <c r="J559" s="34" t="s">
        <v>211</v>
      </c>
      <c r="K559" s="34" t="s">
        <v>211</v>
      </c>
      <c r="L559" s="34" t="s">
        <v>12</v>
      </c>
      <c r="M559" s="34" t="s">
        <v>13</v>
      </c>
      <c r="N559" s="34" t="s">
        <v>14</v>
      </c>
      <c r="O559" s="37" t="s">
        <v>3127</v>
      </c>
      <c r="P559" s="37" t="s">
        <v>674</v>
      </c>
      <c r="Q559" s="44" t="str">
        <f>MID(Tabla1[[#This Row],[Aplicación]],14,1)</f>
        <v>2</v>
      </c>
      <c r="R559" s="44" t="s">
        <v>662</v>
      </c>
      <c r="S559" s="44" t="str">
        <f>MID(Tabla1[[#This Row],[Aplicación]],6,2)</f>
        <v>06</v>
      </c>
      <c r="T559" s="44" t="str">
        <f>VLOOKUP(Tabla1[[#This Row],[AREA]],Hoja1!A:B,2,FALSE)</f>
        <v>06. Educación, infancia, juventud e igualdad</v>
      </c>
      <c r="U559" s="44" t="str">
        <f>MID(Tabla1[[#This Row],[Aplicación]],9,4)</f>
        <v>3261</v>
      </c>
      <c r="V559" s="44" t="str">
        <f>VLOOKUP(Tabla1[[#This Row],[PROGRAMA]],Hoja1!A:B,2,FALSE)</f>
        <v>3261. Servicios complementarios de educación</v>
      </c>
      <c r="W559" s="44" t="str">
        <f>MID(Tabla1[[#This Row],[Aplicación]],14,2)</f>
        <v>22</v>
      </c>
      <c r="X559" s="44" t="str">
        <f>MID(Tabla1[[#This Row],[Aplicación]],14,6)</f>
        <v>22799</v>
      </c>
    </row>
    <row r="560" spans="1:24" x14ac:dyDescent="0.25">
      <c r="A560" s="33">
        <v>220199000231</v>
      </c>
      <c r="B560" s="34" t="s">
        <v>9</v>
      </c>
      <c r="C560" s="35">
        <v>43832</v>
      </c>
      <c r="D560" s="33">
        <v>22020000637</v>
      </c>
      <c r="E560" s="34" t="s">
        <v>1022</v>
      </c>
      <c r="F560" s="36">
        <v>90813.33</v>
      </c>
      <c r="G560" s="34" t="s">
        <v>169</v>
      </c>
      <c r="H560" s="34" t="s">
        <v>1137</v>
      </c>
      <c r="I560" s="33" t="s">
        <v>209</v>
      </c>
      <c r="J560" s="34" t="s">
        <v>211</v>
      </c>
      <c r="K560" s="34" t="s">
        <v>211</v>
      </c>
      <c r="L560" s="34" t="s">
        <v>12</v>
      </c>
      <c r="M560" s="34" t="s">
        <v>13</v>
      </c>
      <c r="N560" s="34" t="s">
        <v>14</v>
      </c>
      <c r="O560" s="37" t="s">
        <v>3127</v>
      </c>
      <c r="P560" s="37" t="s">
        <v>674</v>
      </c>
      <c r="Q560" s="44" t="str">
        <f>MID(Tabla1[[#This Row],[Aplicación]],14,1)</f>
        <v>2</v>
      </c>
      <c r="R560" s="44" t="s">
        <v>662</v>
      </c>
      <c r="S560" s="44" t="str">
        <f>MID(Tabla1[[#This Row],[Aplicación]],6,2)</f>
        <v>06</v>
      </c>
      <c r="T560" s="44" t="str">
        <f>VLOOKUP(Tabla1[[#This Row],[AREA]],Hoja1!A:B,2,FALSE)</f>
        <v>06. Educación, infancia, juventud e igualdad</v>
      </c>
      <c r="U560" s="44" t="str">
        <f>MID(Tabla1[[#This Row],[Aplicación]],9,4)</f>
        <v>3231</v>
      </c>
      <c r="V560" s="44" t="str">
        <f>VLOOKUP(Tabla1[[#This Row],[PROGRAMA]],Hoja1!A:B,2,FALSE)</f>
        <v>3231. Escuelas infantiles</v>
      </c>
      <c r="W560" s="44" t="str">
        <f>MID(Tabla1[[#This Row],[Aplicación]],14,2)</f>
        <v>22</v>
      </c>
      <c r="X560" s="44" t="str">
        <f>MID(Tabla1[[#This Row],[Aplicación]],14,6)</f>
        <v>22799</v>
      </c>
    </row>
    <row r="561" spans="1:24" x14ac:dyDescent="0.25">
      <c r="A561" s="33">
        <v>220199000233</v>
      </c>
      <c r="B561" s="34" t="s">
        <v>9</v>
      </c>
      <c r="C561" s="35">
        <v>43832</v>
      </c>
      <c r="D561" s="33">
        <v>22020000639</v>
      </c>
      <c r="E561" s="34" t="s">
        <v>1022</v>
      </c>
      <c r="F561" s="36">
        <v>89813.33</v>
      </c>
      <c r="G561" s="34" t="s">
        <v>226</v>
      </c>
      <c r="H561" s="34" t="s">
        <v>1141</v>
      </c>
      <c r="I561" s="33" t="s">
        <v>209</v>
      </c>
      <c r="J561" s="34" t="s">
        <v>211</v>
      </c>
      <c r="K561" s="34" t="s">
        <v>211</v>
      </c>
      <c r="L561" s="34" t="s">
        <v>12</v>
      </c>
      <c r="M561" s="34" t="s">
        <v>13</v>
      </c>
      <c r="N561" s="34" t="s">
        <v>14</v>
      </c>
      <c r="O561" s="37" t="s">
        <v>3127</v>
      </c>
      <c r="P561" s="37" t="s">
        <v>674</v>
      </c>
      <c r="Q561" s="44" t="str">
        <f>MID(Tabla1[[#This Row],[Aplicación]],14,1)</f>
        <v>2</v>
      </c>
      <c r="R561" s="44" t="s">
        <v>662</v>
      </c>
      <c r="S561" s="44" t="str">
        <f>MID(Tabla1[[#This Row],[Aplicación]],6,2)</f>
        <v>06</v>
      </c>
      <c r="T561" s="44" t="str">
        <f>VLOOKUP(Tabla1[[#This Row],[AREA]],Hoja1!A:B,2,FALSE)</f>
        <v>06. Educación, infancia, juventud e igualdad</v>
      </c>
      <c r="U561" s="44" t="str">
        <f>MID(Tabla1[[#This Row],[Aplicación]],9,4)</f>
        <v>3231</v>
      </c>
      <c r="V561" s="44" t="str">
        <f>VLOOKUP(Tabla1[[#This Row],[PROGRAMA]],Hoja1!A:B,2,FALSE)</f>
        <v>3231. Escuelas infantiles</v>
      </c>
      <c r="W561" s="44" t="str">
        <f>MID(Tabla1[[#This Row],[Aplicación]],14,2)</f>
        <v>22</v>
      </c>
      <c r="X561" s="44" t="str">
        <f>MID(Tabla1[[#This Row],[Aplicación]],14,6)</f>
        <v>22799</v>
      </c>
    </row>
    <row r="562" spans="1:24" x14ac:dyDescent="0.25">
      <c r="A562" s="33">
        <v>220189000564</v>
      </c>
      <c r="B562" s="34" t="s">
        <v>9</v>
      </c>
      <c r="C562" s="35">
        <v>43832</v>
      </c>
      <c r="D562" s="33">
        <v>22020000498</v>
      </c>
      <c r="E562" s="34" t="s">
        <v>1145</v>
      </c>
      <c r="F562" s="36">
        <v>86818.8</v>
      </c>
      <c r="G562" s="34" t="s">
        <v>159</v>
      </c>
      <c r="H562" s="34" t="s">
        <v>68</v>
      </c>
      <c r="I562" s="33" t="s">
        <v>209</v>
      </c>
      <c r="J562" s="34" t="s">
        <v>211</v>
      </c>
      <c r="K562" s="34" t="s">
        <v>211</v>
      </c>
      <c r="L562" s="34" t="s">
        <v>12</v>
      </c>
      <c r="M562" s="34" t="s">
        <v>13</v>
      </c>
      <c r="N562" s="34" t="s">
        <v>16</v>
      </c>
      <c r="O562" s="37" t="s">
        <v>3127</v>
      </c>
      <c r="P562" s="37" t="s">
        <v>674</v>
      </c>
      <c r="Q562" s="44" t="str">
        <f>MID(Tabla1[[#This Row],[Aplicación]],14,1)</f>
        <v>2</v>
      </c>
      <c r="R562" s="44" t="s">
        <v>662</v>
      </c>
      <c r="S562" s="44" t="str">
        <f>MID(Tabla1[[#This Row],[Aplicación]],6,2)</f>
        <v>06</v>
      </c>
      <c r="T562" s="44" t="str">
        <f>VLOOKUP(Tabla1[[#This Row],[AREA]],Hoja1!A:B,2,FALSE)</f>
        <v>06. Educación, infancia, juventud e igualdad</v>
      </c>
      <c r="U562" s="44" t="str">
        <f>MID(Tabla1[[#This Row],[Aplicación]],9,4)</f>
        <v>3232</v>
      </c>
      <c r="V562" s="44" t="str">
        <f>VLOOKUP(Tabla1[[#This Row],[PROGRAMA]],Hoja1!A:B,2,FALSE)</f>
        <v>3232. Conservación y mantenimiento centros educación infantil y primaria</v>
      </c>
      <c r="W562" s="44" t="str">
        <f>MID(Tabla1[[#This Row],[Aplicación]],14,2)</f>
        <v>21</v>
      </c>
      <c r="X562" s="44" t="str">
        <f>MID(Tabla1[[#This Row],[Aplicación]],14,6)</f>
        <v>213</v>
      </c>
    </row>
    <row r="563" spans="1:24" x14ac:dyDescent="0.25">
      <c r="A563" s="33">
        <v>220189000119</v>
      </c>
      <c r="B563" s="34" t="s">
        <v>9</v>
      </c>
      <c r="C563" s="35">
        <v>43832</v>
      </c>
      <c r="D563" s="33">
        <v>22020000056</v>
      </c>
      <c r="E563" s="34" t="s">
        <v>1022</v>
      </c>
      <c r="F563" s="36">
        <v>85328</v>
      </c>
      <c r="G563" s="34" t="s">
        <v>251</v>
      </c>
      <c r="H563" s="34" t="s">
        <v>38</v>
      </c>
      <c r="I563" s="33" t="s">
        <v>209</v>
      </c>
      <c r="J563" s="34" t="s">
        <v>211</v>
      </c>
      <c r="K563" s="34" t="s">
        <v>211</v>
      </c>
      <c r="L563" s="34" t="s">
        <v>12</v>
      </c>
      <c r="M563" s="34" t="s">
        <v>13</v>
      </c>
      <c r="N563" s="34" t="s">
        <v>14</v>
      </c>
      <c r="O563" s="37" t="s">
        <v>3127</v>
      </c>
      <c r="P563" s="37" t="s">
        <v>674</v>
      </c>
      <c r="Q563" s="44" t="str">
        <f>MID(Tabla1[[#This Row],[Aplicación]],14,1)</f>
        <v>2</v>
      </c>
      <c r="R563" s="44" t="s">
        <v>662</v>
      </c>
      <c r="S563" s="44" t="str">
        <f>MID(Tabla1[[#This Row],[Aplicación]],6,2)</f>
        <v>06</v>
      </c>
      <c r="T563" s="44" t="str">
        <f>VLOOKUP(Tabla1[[#This Row],[AREA]],Hoja1!A:B,2,FALSE)</f>
        <v>06. Educación, infancia, juventud e igualdad</v>
      </c>
      <c r="U563" s="44" t="str">
        <f>MID(Tabla1[[#This Row],[Aplicación]],9,4)</f>
        <v>3231</v>
      </c>
      <c r="V563" s="44" t="str">
        <f>VLOOKUP(Tabla1[[#This Row],[PROGRAMA]],Hoja1!A:B,2,FALSE)</f>
        <v>3231. Escuelas infantiles</v>
      </c>
      <c r="W563" s="44" t="str">
        <f>MID(Tabla1[[#This Row],[Aplicación]],14,2)</f>
        <v>22</v>
      </c>
      <c r="X563" s="44" t="str">
        <f>MID(Tabla1[[#This Row],[Aplicación]],14,6)</f>
        <v>22799</v>
      </c>
    </row>
    <row r="564" spans="1:24" x14ac:dyDescent="0.25">
      <c r="A564" s="33">
        <v>220199000312</v>
      </c>
      <c r="B564" s="34" t="s">
        <v>9</v>
      </c>
      <c r="C564" s="35">
        <v>43832</v>
      </c>
      <c r="D564" s="33">
        <v>22020000776</v>
      </c>
      <c r="E564" s="34" t="s">
        <v>1158</v>
      </c>
      <c r="F564" s="36">
        <v>67100</v>
      </c>
      <c r="G564" s="34" t="s">
        <v>104</v>
      </c>
      <c r="H564" s="34" t="s">
        <v>1159</v>
      </c>
      <c r="I564" s="33" t="s">
        <v>209</v>
      </c>
      <c r="J564" s="34" t="s">
        <v>233</v>
      </c>
      <c r="K564" s="34" t="s">
        <v>233</v>
      </c>
      <c r="L564" s="34" t="s">
        <v>15</v>
      </c>
      <c r="M564" s="34" t="s">
        <v>13</v>
      </c>
      <c r="N564" s="34" t="s">
        <v>16</v>
      </c>
      <c r="O564" s="37" t="s">
        <v>3127</v>
      </c>
      <c r="P564" s="37" t="s">
        <v>674</v>
      </c>
      <c r="Q564" s="44" t="str">
        <f>MID(Tabla1[[#This Row],[Aplicación]],14,1)</f>
        <v>2</v>
      </c>
      <c r="R564" s="44" t="s">
        <v>662</v>
      </c>
      <c r="S564" s="44" t="str">
        <f>MID(Tabla1[[#This Row],[Aplicación]],6,2)</f>
        <v>06</v>
      </c>
      <c r="T564" s="44" t="str">
        <f>VLOOKUP(Tabla1[[#This Row],[AREA]],Hoja1!A:B,2,FALSE)</f>
        <v>06. Educación, infancia, juventud e igualdad</v>
      </c>
      <c r="U564" s="44" t="str">
        <f>MID(Tabla1[[#This Row],[Aplicación]],9,4)</f>
        <v>3231</v>
      </c>
      <c r="V564" s="44" t="str">
        <f>VLOOKUP(Tabla1[[#This Row],[PROGRAMA]],Hoja1!A:B,2,FALSE)</f>
        <v>3231. Escuelas infantiles</v>
      </c>
      <c r="W564" s="44" t="str">
        <f>MID(Tabla1[[#This Row],[Aplicación]],14,2)</f>
        <v>22</v>
      </c>
      <c r="X564" s="44" t="str">
        <f>MID(Tabla1[[#This Row],[Aplicación]],14,6)</f>
        <v>22102</v>
      </c>
    </row>
    <row r="565" spans="1:24" x14ac:dyDescent="0.25">
      <c r="A565" s="33">
        <v>220199000674</v>
      </c>
      <c r="B565" s="34" t="s">
        <v>9</v>
      </c>
      <c r="C565" s="35">
        <v>43832</v>
      </c>
      <c r="D565" s="33">
        <v>22020000932</v>
      </c>
      <c r="E565" s="34" t="s">
        <v>1203</v>
      </c>
      <c r="F565" s="36">
        <v>50000</v>
      </c>
      <c r="G565" s="34" t="s">
        <v>108</v>
      </c>
      <c r="H565" s="34" t="s">
        <v>1204</v>
      </c>
      <c r="I565" s="33" t="s">
        <v>209</v>
      </c>
      <c r="J565" s="34" t="s">
        <v>236</v>
      </c>
      <c r="K565" s="34" t="s">
        <v>236</v>
      </c>
      <c r="L565" s="34" t="s">
        <v>15</v>
      </c>
      <c r="M565" s="34" t="s">
        <v>13</v>
      </c>
      <c r="N565" s="34" t="s">
        <v>16</v>
      </c>
      <c r="O565" s="37" t="s">
        <v>3127</v>
      </c>
      <c r="P565" s="37" t="s">
        <v>674</v>
      </c>
      <c r="Q565" s="44" t="str">
        <f>MID(Tabla1[[#This Row],[Aplicación]],14,1)</f>
        <v>2</v>
      </c>
      <c r="R565" s="44" t="s">
        <v>662</v>
      </c>
      <c r="S565" s="44" t="str">
        <f>MID(Tabla1[[#This Row],[Aplicación]],6,2)</f>
        <v>06</v>
      </c>
      <c r="T565" s="44" t="str">
        <f>VLOOKUP(Tabla1[[#This Row],[AREA]],Hoja1!A:B,2,FALSE)</f>
        <v>06. Educación, infancia, juventud e igualdad</v>
      </c>
      <c r="U565" s="44" t="str">
        <f>MID(Tabla1[[#This Row],[Aplicación]],9,4)</f>
        <v>3231</v>
      </c>
      <c r="V565" s="44" t="str">
        <f>VLOOKUP(Tabla1[[#This Row],[PROGRAMA]],Hoja1!A:B,2,FALSE)</f>
        <v>3231. Escuelas infantiles</v>
      </c>
      <c r="W565" s="44" t="str">
        <f>MID(Tabla1[[#This Row],[Aplicación]],14,2)</f>
        <v>22</v>
      </c>
      <c r="X565" s="44" t="str">
        <f>MID(Tabla1[[#This Row],[Aplicación]],14,6)</f>
        <v>22100</v>
      </c>
    </row>
    <row r="566" spans="1:24" x14ac:dyDescent="0.25">
      <c r="A566" s="33">
        <v>220189000124</v>
      </c>
      <c r="B566" s="34" t="s">
        <v>9</v>
      </c>
      <c r="C566" s="35">
        <v>43832</v>
      </c>
      <c r="D566" s="33">
        <v>22020000057</v>
      </c>
      <c r="E566" s="34" t="s">
        <v>1205</v>
      </c>
      <c r="F566" s="36">
        <v>49763.7</v>
      </c>
      <c r="G566" s="34" t="s">
        <v>181</v>
      </c>
      <c r="H566" s="34" t="s">
        <v>39</v>
      </c>
      <c r="I566" s="33" t="s">
        <v>209</v>
      </c>
      <c r="J566" s="34" t="s">
        <v>211</v>
      </c>
      <c r="K566" s="34" t="s">
        <v>211</v>
      </c>
      <c r="L566" s="34" t="s">
        <v>12</v>
      </c>
      <c r="M566" s="34" t="s">
        <v>13</v>
      </c>
      <c r="N566" s="34" t="s">
        <v>16</v>
      </c>
      <c r="O566" s="37" t="s">
        <v>3127</v>
      </c>
      <c r="P566" s="37" t="s">
        <v>674</v>
      </c>
      <c r="Q566" s="44" t="str">
        <f>MID(Tabla1[[#This Row],[Aplicación]],14,1)</f>
        <v>2</v>
      </c>
      <c r="R566" s="44" t="s">
        <v>662</v>
      </c>
      <c r="S566" s="44" t="str">
        <f>MID(Tabla1[[#This Row],[Aplicación]],6,2)</f>
        <v>06</v>
      </c>
      <c r="T566" s="44" t="str">
        <f>VLOOKUP(Tabla1[[#This Row],[AREA]],Hoja1!A:B,2,FALSE)</f>
        <v>06. Educación, infancia, juventud e igualdad</v>
      </c>
      <c r="U566" s="44" t="str">
        <f>MID(Tabla1[[#This Row],[Aplicación]],9,4)</f>
        <v>3232</v>
      </c>
      <c r="V566" s="44" t="str">
        <f>VLOOKUP(Tabla1[[#This Row],[PROGRAMA]],Hoja1!A:B,2,FALSE)</f>
        <v>3232. Conservación y mantenimiento centros educación infantil y primaria</v>
      </c>
      <c r="W566" s="44" t="str">
        <f>MID(Tabla1[[#This Row],[Aplicación]],14,2)</f>
        <v>22</v>
      </c>
      <c r="X566" s="44" t="str">
        <f>MID(Tabla1[[#This Row],[Aplicación]],14,6)</f>
        <v>22799</v>
      </c>
    </row>
    <row r="567" spans="1:24" x14ac:dyDescent="0.25">
      <c r="A567" s="33">
        <v>220190043039</v>
      </c>
      <c r="B567" s="34" t="s">
        <v>9</v>
      </c>
      <c r="C567" s="35">
        <v>43908</v>
      </c>
      <c r="D567" s="33">
        <v>22019006919</v>
      </c>
      <c r="E567" s="34" t="s">
        <v>1224</v>
      </c>
      <c r="F567" s="36">
        <v>45790.16</v>
      </c>
      <c r="G567" s="34" t="s">
        <v>719</v>
      </c>
      <c r="H567" s="34" t="s">
        <v>1225</v>
      </c>
      <c r="I567" s="33" t="s">
        <v>209</v>
      </c>
      <c r="J567" s="34" t="s">
        <v>211</v>
      </c>
      <c r="K567" s="34" t="s">
        <v>211</v>
      </c>
      <c r="L567" s="34" t="s">
        <v>82</v>
      </c>
      <c r="M567" s="34" t="s">
        <v>10</v>
      </c>
      <c r="N567" s="34" t="s">
        <v>11</v>
      </c>
      <c r="O567" s="37" t="s">
        <v>3146</v>
      </c>
      <c r="P567" s="37" t="s">
        <v>674</v>
      </c>
      <c r="Q567" s="44" t="str">
        <f>MID(Tabla1[[#This Row],[Aplicación]],14,1)</f>
        <v>6</v>
      </c>
      <c r="R567" s="44" t="s">
        <v>663</v>
      </c>
      <c r="S567" s="44" t="str">
        <f>MID(Tabla1[[#This Row],[Aplicación]],6,2)</f>
        <v>06</v>
      </c>
      <c r="T567" s="44" t="str">
        <f>VLOOKUP(Tabla1[[#This Row],[AREA]],Hoja1!A:B,2,FALSE)</f>
        <v>06. Educación, infancia, juventud e igualdad</v>
      </c>
      <c r="U567" s="44" t="str">
        <f>MID(Tabla1[[#This Row],[Aplicación]],9,4)</f>
        <v>3232</v>
      </c>
      <c r="V567" s="44" t="str">
        <f>VLOOKUP(Tabla1[[#This Row],[PROGRAMA]],Hoja1!A:B,2,FALSE)</f>
        <v>3232. Conservación y mantenimiento centros educación infantil y primaria</v>
      </c>
      <c r="W567" s="44" t="str">
        <f>MID(Tabla1[[#This Row],[Aplicación]],14,2)</f>
        <v>63</v>
      </c>
      <c r="X567" s="44" t="str">
        <f>MID(Tabla1[[#This Row],[Aplicación]],14,6)</f>
        <v>633</v>
      </c>
    </row>
    <row r="568" spans="1:24" x14ac:dyDescent="0.25">
      <c r="A568" s="33">
        <v>220190055197</v>
      </c>
      <c r="B568" s="34" t="s">
        <v>9</v>
      </c>
      <c r="C568" s="35">
        <v>43908</v>
      </c>
      <c r="D568" s="33">
        <v>22019007088</v>
      </c>
      <c r="E568" s="34" t="s">
        <v>1253</v>
      </c>
      <c r="F568" s="36">
        <v>15641.91</v>
      </c>
      <c r="G568" s="34" t="s">
        <v>124</v>
      </c>
      <c r="H568" s="34" t="s">
        <v>1254</v>
      </c>
      <c r="I568" s="33" t="s">
        <v>209</v>
      </c>
      <c r="J568" s="34" t="s">
        <v>211</v>
      </c>
      <c r="K568" s="34" t="s">
        <v>211</v>
      </c>
      <c r="L568" s="34" t="s">
        <v>82</v>
      </c>
      <c r="M568" s="34" t="s">
        <v>10</v>
      </c>
      <c r="N568" s="34" t="s">
        <v>11</v>
      </c>
      <c r="O568" s="37" t="s">
        <v>3146</v>
      </c>
      <c r="P568" s="37" t="s">
        <v>674</v>
      </c>
      <c r="Q568" s="44" t="str">
        <f>MID(Tabla1[[#This Row],[Aplicación]],14,1)</f>
        <v>6</v>
      </c>
      <c r="R568" s="44" t="s">
        <v>663</v>
      </c>
      <c r="S568" s="44" t="str">
        <f>MID(Tabla1[[#This Row],[Aplicación]],6,2)</f>
        <v>06</v>
      </c>
      <c r="T568" s="44" t="str">
        <f>VLOOKUP(Tabla1[[#This Row],[AREA]],Hoja1!A:B,2,FALSE)</f>
        <v>06. Educación, infancia, juventud e igualdad</v>
      </c>
      <c r="U568" s="44" t="str">
        <f>MID(Tabla1[[#This Row],[Aplicación]],9,4)</f>
        <v>3321</v>
      </c>
      <c r="V568" s="44" t="str">
        <f>VLOOKUP(Tabla1[[#This Row],[PROGRAMA]],Hoja1!A:B,2,FALSE)</f>
        <v>3321. Bibliotecas públicas</v>
      </c>
      <c r="W568" s="44" t="str">
        <f>MID(Tabla1[[#This Row],[Aplicación]],14,2)</f>
        <v>62</v>
      </c>
      <c r="X568" s="44" t="str">
        <f>MID(Tabla1[[#This Row],[Aplicación]],14,6)</f>
        <v>623</v>
      </c>
    </row>
    <row r="569" spans="1:24" x14ac:dyDescent="0.25">
      <c r="A569" s="33">
        <v>220199000403</v>
      </c>
      <c r="B569" s="34" t="s">
        <v>9</v>
      </c>
      <c r="C569" s="35">
        <v>43832</v>
      </c>
      <c r="D569" s="33">
        <v>22020000740</v>
      </c>
      <c r="E569" s="34" t="s">
        <v>1276</v>
      </c>
      <c r="F569" s="36">
        <v>9758.57</v>
      </c>
      <c r="G569" s="34" t="s">
        <v>1277</v>
      </c>
      <c r="H569" s="34" t="s">
        <v>1278</v>
      </c>
      <c r="I569" s="33" t="s">
        <v>209</v>
      </c>
      <c r="J569" s="34" t="s">
        <v>211</v>
      </c>
      <c r="K569" s="34" t="s">
        <v>211</v>
      </c>
      <c r="L569" s="34" t="s">
        <v>12</v>
      </c>
      <c r="M569" s="34" t="s">
        <v>10</v>
      </c>
      <c r="N569" s="34" t="s">
        <v>11</v>
      </c>
      <c r="O569" s="37" t="s">
        <v>3146</v>
      </c>
      <c r="P569" s="37" t="s">
        <v>674</v>
      </c>
      <c r="Q569" s="44" t="str">
        <f>MID(Tabla1[[#This Row],[Aplicación]],14,1)</f>
        <v>2</v>
      </c>
      <c r="R569" s="44" t="s">
        <v>662</v>
      </c>
      <c r="S569" s="44" t="str">
        <f>MID(Tabla1[[#This Row],[Aplicación]],6,2)</f>
        <v>06</v>
      </c>
      <c r="T569" s="44" t="str">
        <f>VLOOKUP(Tabla1[[#This Row],[AREA]],Hoja1!A:B,2,FALSE)</f>
        <v>06. Educación, infancia, juventud e igualdad</v>
      </c>
      <c r="U569" s="44" t="str">
        <f>MID(Tabla1[[#This Row],[Aplicación]],9,4)</f>
        <v>2315</v>
      </c>
      <c r="V569" s="44" t="str">
        <f>VLOOKUP(Tabla1[[#This Row],[PROGRAMA]],Hoja1!A:B,2,FALSE)</f>
        <v>2315. Políticas de Igualdad e infancia</v>
      </c>
      <c r="W569" s="44" t="str">
        <f>MID(Tabla1[[#This Row],[Aplicación]],14,2)</f>
        <v>22</v>
      </c>
      <c r="X569" s="44" t="str">
        <f>MID(Tabla1[[#This Row],[Aplicación]],14,6)</f>
        <v>22799</v>
      </c>
    </row>
    <row r="570" spans="1:24" x14ac:dyDescent="0.25">
      <c r="A570" s="33">
        <v>220199000812</v>
      </c>
      <c r="B570" s="34" t="s">
        <v>9</v>
      </c>
      <c r="C570" s="35">
        <v>43832</v>
      </c>
      <c r="D570" s="33">
        <v>22020001324</v>
      </c>
      <c r="E570" s="34" t="s">
        <v>1205</v>
      </c>
      <c r="F570" s="36">
        <v>38720</v>
      </c>
      <c r="G570" s="34" t="s">
        <v>293</v>
      </c>
      <c r="H570" s="34" t="s">
        <v>1279</v>
      </c>
      <c r="I570" s="33" t="s">
        <v>209</v>
      </c>
      <c r="J570" s="34" t="s">
        <v>1189</v>
      </c>
      <c r="K570" s="34" t="s">
        <v>250</v>
      </c>
      <c r="L570" s="34" t="s">
        <v>12</v>
      </c>
      <c r="M570" s="34" t="s">
        <v>13</v>
      </c>
      <c r="N570" s="34" t="s">
        <v>16</v>
      </c>
      <c r="O570" s="37" t="s">
        <v>3127</v>
      </c>
      <c r="P570" s="37" t="s">
        <v>674</v>
      </c>
      <c r="Q570" s="44" t="str">
        <f>MID(Tabla1[[#This Row],[Aplicación]],14,1)</f>
        <v>2</v>
      </c>
      <c r="R570" s="44" t="s">
        <v>662</v>
      </c>
      <c r="S570" s="44" t="str">
        <f>MID(Tabla1[[#This Row],[Aplicación]],6,2)</f>
        <v>06</v>
      </c>
      <c r="T570" s="44" t="str">
        <f>VLOOKUP(Tabla1[[#This Row],[AREA]],Hoja1!A:B,2,FALSE)</f>
        <v>06. Educación, infancia, juventud e igualdad</v>
      </c>
      <c r="U570" s="44" t="str">
        <f>MID(Tabla1[[#This Row],[Aplicación]],9,4)</f>
        <v>3232</v>
      </c>
      <c r="V570" s="44" t="str">
        <f>VLOOKUP(Tabla1[[#This Row],[PROGRAMA]],Hoja1!A:B,2,FALSE)</f>
        <v>3232. Conservación y mantenimiento centros educación infantil y primaria</v>
      </c>
      <c r="W570" s="44" t="str">
        <f>MID(Tabla1[[#This Row],[Aplicación]],14,2)</f>
        <v>22</v>
      </c>
      <c r="X570" s="44" t="str">
        <f>MID(Tabla1[[#This Row],[Aplicación]],14,6)</f>
        <v>22799</v>
      </c>
    </row>
    <row r="571" spans="1:24" x14ac:dyDescent="0.25">
      <c r="A571" s="33">
        <v>220199000474</v>
      </c>
      <c r="B571" s="34" t="s">
        <v>9</v>
      </c>
      <c r="C571" s="35">
        <v>43832</v>
      </c>
      <c r="D571" s="33">
        <v>22020000791</v>
      </c>
      <c r="E571" s="34" t="s">
        <v>993</v>
      </c>
      <c r="F571" s="36">
        <v>2631.75</v>
      </c>
      <c r="G571" s="34" t="s">
        <v>105</v>
      </c>
      <c r="H571" s="34" t="s">
        <v>1287</v>
      </c>
      <c r="I571" s="33" t="s">
        <v>209</v>
      </c>
      <c r="J571" s="34" t="s">
        <v>211</v>
      </c>
      <c r="K571" s="34" t="s">
        <v>211</v>
      </c>
      <c r="L571" s="34" t="s">
        <v>12</v>
      </c>
      <c r="M571" s="34" t="s">
        <v>10</v>
      </c>
      <c r="N571" s="34" t="s">
        <v>16</v>
      </c>
      <c r="O571" s="37" t="s">
        <v>3146</v>
      </c>
      <c r="P571" s="37" t="s">
        <v>674</v>
      </c>
      <c r="Q571" s="44" t="str">
        <f>MID(Tabla1[[#This Row],[Aplicación]],14,1)</f>
        <v>2</v>
      </c>
      <c r="R571" s="44" t="s">
        <v>662</v>
      </c>
      <c r="S571" s="44" t="str">
        <f>MID(Tabla1[[#This Row],[Aplicación]],6,2)</f>
        <v>06</v>
      </c>
      <c r="T571" s="44" t="str">
        <f>VLOOKUP(Tabla1[[#This Row],[AREA]],Hoja1!A:B,2,FALSE)</f>
        <v>06. Educación, infancia, juventud e igualdad</v>
      </c>
      <c r="U571" s="44" t="str">
        <f>MID(Tabla1[[#This Row],[Aplicación]],9,4)</f>
        <v>3261</v>
      </c>
      <c r="V571" s="44" t="str">
        <f>VLOOKUP(Tabla1[[#This Row],[PROGRAMA]],Hoja1!A:B,2,FALSE)</f>
        <v>3261. Servicios complementarios de educación</v>
      </c>
      <c r="W571" s="44" t="str">
        <f>MID(Tabla1[[#This Row],[Aplicación]],14,2)</f>
        <v>22</v>
      </c>
      <c r="X571" s="44" t="str">
        <f>MID(Tabla1[[#This Row],[Aplicación]],14,6)</f>
        <v>22799</v>
      </c>
    </row>
    <row r="572" spans="1:24" x14ac:dyDescent="0.25">
      <c r="A572" s="33">
        <v>220199000520</v>
      </c>
      <c r="B572" s="34" t="s">
        <v>9</v>
      </c>
      <c r="C572" s="35">
        <v>43832</v>
      </c>
      <c r="D572" s="33">
        <v>22020001652</v>
      </c>
      <c r="E572" s="34" t="s">
        <v>1292</v>
      </c>
      <c r="F572" s="36">
        <v>7627.9</v>
      </c>
      <c r="G572" s="34" t="s">
        <v>1293</v>
      </c>
      <c r="H572" s="34" t="s">
        <v>1294</v>
      </c>
      <c r="I572" s="33" t="s">
        <v>209</v>
      </c>
      <c r="J572" s="34" t="s">
        <v>1295</v>
      </c>
      <c r="K572" s="34" t="s">
        <v>210</v>
      </c>
      <c r="L572" s="34" t="s">
        <v>12</v>
      </c>
      <c r="M572" s="34" t="s">
        <v>10</v>
      </c>
      <c r="N572" s="34" t="s">
        <v>11</v>
      </c>
      <c r="O572" s="37" t="s">
        <v>3146</v>
      </c>
      <c r="P572" s="37" t="s">
        <v>674</v>
      </c>
      <c r="Q572" s="44" t="str">
        <f>MID(Tabla1[[#This Row],[Aplicación]],14,1)</f>
        <v>2</v>
      </c>
      <c r="R572" s="44" t="s">
        <v>662</v>
      </c>
      <c r="S572" s="44" t="str">
        <f>MID(Tabla1[[#This Row],[Aplicación]],6,2)</f>
        <v>06</v>
      </c>
      <c r="T572" s="44" t="str">
        <f>VLOOKUP(Tabla1[[#This Row],[AREA]],Hoja1!A:B,2,FALSE)</f>
        <v>06. Educación, infancia, juventud e igualdad</v>
      </c>
      <c r="U572" s="44" t="str">
        <f>MID(Tabla1[[#This Row],[Aplicación]],9,4)</f>
        <v>2314</v>
      </c>
      <c r="V572" s="44" t="str">
        <f>VLOOKUP(Tabla1[[#This Row],[PROGRAMA]],Hoja1!A:B,2,FALSE)</f>
        <v>2314. Centro de programas juveniles</v>
      </c>
      <c r="W572" s="44" t="str">
        <f>MID(Tabla1[[#This Row],[Aplicación]],14,2)</f>
        <v>22</v>
      </c>
      <c r="X572" s="44" t="str">
        <f>MID(Tabla1[[#This Row],[Aplicación]],14,6)</f>
        <v>22701</v>
      </c>
    </row>
    <row r="573" spans="1:24" x14ac:dyDescent="0.25">
      <c r="A573" s="33">
        <v>220199000734</v>
      </c>
      <c r="B573" s="34" t="s">
        <v>9</v>
      </c>
      <c r="C573" s="35">
        <v>43832</v>
      </c>
      <c r="D573" s="33">
        <v>22020001401</v>
      </c>
      <c r="E573" s="34" t="s">
        <v>1310</v>
      </c>
      <c r="F573" s="36">
        <v>35000</v>
      </c>
      <c r="G573" s="34" t="s">
        <v>108</v>
      </c>
      <c r="H573" s="34" t="s">
        <v>1311</v>
      </c>
      <c r="I573" s="33" t="s">
        <v>209</v>
      </c>
      <c r="J573" s="34" t="s">
        <v>236</v>
      </c>
      <c r="K573" s="34" t="s">
        <v>236</v>
      </c>
      <c r="L573" s="34" t="s">
        <v>15</v>
      </c>
      <c r="M573" s="34" t="s">
        <v>13</v>
      </c>
      <c r="N573" s="34" t="s">
        <v>16</v>
      </c>
      <c r="O573" s="37" t="s">
        <v>3127</v>
      </c>
      <c r="P573" s="37" t="s">
        <v>674</v>
      </c>
      <c r="Q573" s="44" t="str">
        <f>MID(Tabla1[[#This Row],[Aplicación]],14,1)</f>
        <v>2</v>
      </c>
      <c r="R573" s="44" t="s">
        <v>662</v>
      </c>
      <c r="S573" s="44" t="str">
        <f>MID(Tabla1[[#This Row],[Aplicación]],6,2)</f>
        <v>06</v>
      </c>
      <c r="T573" s="44" t="str">
        <f>VLOOKUP(Tabla1[[#This Row],[AREA]],Hoja1!A:B,2,FALSE)</f>
        <v>06. Educación, infancia, juventud e igualdad</v>
      </c>
      <c r="U573" s="44" t="str">
        <f>MID(Tabla1[[#This Row],[Aplicación]],9,4)</f>
        <v>2314</v>
      </c>
      <c r="V573" s="44" t="str">
        <f>VLOOKUP(Tabla1[[#This Row],[PROGRAMA]],Hoja1!A:B,2,FALSE)</f>
        <v>2314. Centro de programas juveniles</v>
      </c>
      <c r="W573" s="44" t="str">
        <f>MID(Tabla1[[#This Row],[Aplicación]],14,2)</f>
        <v>22</v>
      </c>
      <c r="X573" s="44" t="str">
        <f>MID(Tabla1[[#This Row],[Aplicación]],14,6)</f>
        <v>22100</v>
      </c>
    </row>
    <row r="574" spans="1:24" x14ac:dyDescent="0.25">
      <c r="A574" s="33">
        <v>220199000075</v>
      </c>
      <c r="B574" s="34" t="s">
        <v>9</v>
      </c>
      <c r="C574" s="35">
        <v>43832</v>
      </c>
      <c r="D574" s="33">
        <v>22020000576</v>
      </c>
      <c r="E574" s="34" t="s">
        <v>1370</v>
      </c>
      <c r="F574" s="36">
        <v>755.65</v>
      </c>
      <c r="G574" s="34" t="s">
        <v>109</v>
      </c>
      <c r="H574" s="34" t="s">
        <v>1371</v>
      </c>
      <c r="I574" s="33" t="s">
        <v>209</v>
      </c>
      <c r="J574" s="34" t="s">
        <v>211</v>
      </c>
      <c r="K574" s="34" t="s">
        <v>211</v>
      </c>
      <c r="L574" s="34" t="s">
        <v>15</v>
      </c>
      <c r="M574" s="34" t="s">
        <v>13</v>
      </c>
      <c r="N574" s="34" t="s">
        <v>16</v>
      </c>
      <c r="O574" s="37" t="s">
        <v>3127</v>
      </c>
      <c r="P574" s="37" t="s">
        <v>674</v>
      </c>
      <c r="Q574" s="44" t="str">
        <f>MID(Tabla1[[#This Row],[Aplicación]],14,1)</f>
        <v>2</v>
      </c>
      <c r="R574" s="44" t="s">
        <v>662</v>
      </c>
      <c r="S574" s="44" t="str">
        <f>MID(Tabla1[[#This Row],[Aplicación]],6,2)</f>
        <v>06</v>
      </c>
      <c r="T574" s="44" t="str">
        <f>VLOOKUP(Tabla1[[#This Row],[AREA]],Hoja1!A:B,2,FALSE)</f>
        <v>06. Educación, infancia, juventud e igualdad</v>
      </c>
      <c r="U574" s="44" t="str">
        <f>MID(Tabla1[[#This Row],[Aplicación]],9,4)</f>
        <v>3232</v>
      </c>
      <c r="V574" s="44" t="str">
        <f>VLOOKUP(Tabla1[[#This Row],[PROGRAMA]],Hoja1!A:B,2,FALSE)</f>
        <v>3232. Conservación y mantenimiento centros educación infantil y primaria</v>
      </c>
      <c r="W574" s="44" t="str">
        <f>MID(Tabla1[[#This Row],[Aplicación]],14,2)</f>
        <v>22</v>
      </c>
      <c r="X574" s="44" t="str">
        <f>MID(Tabla1[[#This Row],[Aplicación]],14,6)</f>
        <v>22104</v>
      </c>
    </row>
    <row r="575" spans="1:24" x14ac:dyDescent="0.25">
      <c r="A575" s="33">
        <v>220199000076</v>
      </c>
      <c r="B575" s="34" t="s">
        <v>9</v>
      </c>
      <c r="C575" s="35">
        <v>43832</v>
      </c>
      <c r="D575" s="33">
        <v>22020000577</v>
      </c>
      <c r="E575" s="34" t="s">
        <v>1370</v>
      </c>
      <c r="F575" s="36">
        <v>1018.79</v>
      </c>
      <c r="G575" s="34" t="s">
        <v>109</v>
      </c>
      <c r="H575" s="34" t="s">
        <v>1372</v>
      </c>
      <c r="I575" s="33" t="s">
        <v>209</v>
      </c>
      <c r="J575" s="34" t="s">
        <v>211</v>
      </c>
      <c r="K575" s="34" t="s">
        <v>211</v>
      </c>
      <c r="L575" s="34" t="s">
        <v>15</v>
      </c>
      <c r="M575" s="34" t="s">
        <v>13</v>
      </c>
      <c r="N575" s="34" t="s">
        <v>16</v>
      </c>
      <c r="O575" s="37" t="s">
        <v>3127</v>
      </c>
      <c r="P575" s="37" t="s">
        <v>674</v>
      </c>
      <c r="Q575" s="44" t="str">
        <f>MID(Tabla1[[#This Row],[Aplicación]],14,1)</f>
        <v>2</v>
      </c>
      <c r="R575" s="44" t="s">
        <v>662</v>
      </c>
      <c r="S575" s="44" t="str">
        <f>MID(Tabla1[[#This Row],[Aplicación]],6,2)</f>
        <v>06</v>
      </c>
      <c r="T575" s="44" t="str">
        <f>VLOOKUP(Tabla1[[#This Row],[AREA]],Hoja1!A:B,2,FALSE)</f>
        <v>06. Educación, infancia, juventud e igualdad</v>
      </c>
      <c r="U575" s="44" t="str">
        <f>MID(Tabla1[[#This Row],[Aplicación]],9,4)</f>
        <v>3232</v>
      </c>
      <c r="V575" s="44" t="str">
        <f>VLOOKUP(Tabla1[[#This Row],[PROGRAMA]],Hoja1!A:B,2,FALSE)</f>
        <v>3232. Conservación y mantenimiento centros educación infantil y primaria</v>
      </c>
      <c r="W575" s="44" t="str">
        <f>MID(Tabla1[[#This Row],[Aplicación]],14,2)</f>
        <v>22</v>
      </c>
      <c r="X575" s="44" t="str">
        <f>MID(Tabla1[[#This Row],[Aplicación]],14,6)</f>
        <v>22104</v>
      </c>
    </row>
    <row r="576" spans="1:24" x14ac:dyDescent="0.25">
      <c r="A576" s="33">
        <v>220199000205</v>
      </c>
      <c r="B576" s="34" t="s">
        <v>9</v>
      </c>
      <c r="C576" s="35">
        <v>43832</v>
      </c>
      <c r="D576" s="33">
        <v>22020000705</v>
      </c>
      <c r="E576" s="34" t="s">
        <v>1373</v>
      </c>
      <c r="F576" s="36">
        <v>26176.94</v>
      </c>
      <c r="G576" s="34" t="s">
        <v>181</v>
      </c>
      <c r="H576" s="34" t="s">
        <v>1374</v>
      </c>
      <c r="I576" s="33" t="s">
        <v>209</v>
      </c>
      <c r="J576" s="34" t="s">
        <v>211</v>
      </c>
      <c r="K576" s="34" t="s">
        <v>211</v>
      </c>
      <c r="L576" s="34" t="s">
        <v>12</v>
      </c>
      <c r="M576" s="34" t="s">
        <v>13</v>
      </c>
      <c r="N576" s="34" t="s">
        <v>14</v>
      </c>
      <c r="O576" s="37" t="s">
        <v>3127</v>
      </c>
      <c r="P576" s="37" t="s">
        <v>674</v>
      </c>
      <c r="Q576" s="44" t="str">
        <f>MID(Tabla1[[#This Row],[Aplicación]],14,1)</f>
        <v>2</v>
      </c>
      <c r="R576" s="44" t="s">
        <v>662</v>
      </c>
      <c r="S576" s="44" t="str">
        <f>MID(Tabla1[[#This Row],[Aplicación]],6,2)</f>
        <v>06</v>
      </c>
      <c r="T576" s="44" t="str">
        <f>VLOOKUP(Tabla1[[#This Row],[AREA]],Hoja1!A:B,2,FALSE)</f>
        <v>06. Educación, infancia, juventud e igualdad</v>
      </c>
      <c r="U576" s="44" t="str">
        <f>MID(Tabla1[[#This Row],[Aplicación]],9,4)</f>
        <v>2314</v>
      </c>
      <c r="V576" s="44" t="str">
        <f>VLOOKUP(Tabla1[[#This Row],[PROGRAMA]],Hoja1!A:B,2,FALSE)</f>
        <v>2314. Centro de programas juveniles</v>
      </c>
      <c r="W576" s="44" t="str">
        <f>MID(Tabla1[[#This Row],[Aplicación]],14,2)</f>
        <v>22</v>
      </c>
      <c r="X576" s="44" t="str">
        <f>MID(Tabla1[[#This Row],[Aplicación]],14,6)</f>
        <v>22700</v>
      </c>
    </row>
    <row r="577" spans="1:24" x14ac:dyDescent="0.25">
      <c r="A577" s="33">
        <v>220199000240</v>
      </c>
      <c r="B577" s="34" t="s">
        <v>9</v>
      </c>
      <c r="C577" s="35">
        <v>43832</v>
      </c>
      <c r="D577" s="33">
        <v>22020000643</v>
      </c>
      <c r="E577" s="34" t="s">
        <v>1396</v>
      </c>
      <c r="F577" s="36">
        <v>16285.84</v>
      </c>
      <c r="G577" s="34" t="s">
        <v>281</v>
      </c>
      <c r="H577" s="34" t="s">
        <v>1397</v>
      </c>
      <c r="I577" s="33" t="s">
        <v>209</v>
      </c>
      <c r="J577" s="34" t="s">
        <v>1398</v>
      </c>
      <c r="K577" s="34" t="s">
        <v>211</v>
      </c>
      <c r="L577" s="34" t="s">
        <v>12</v>
      </c>
      <c r="M577" s="34" t="s">
        <v>13</v>
      </c>
      <c r="N577" s="34" t="s">
        <v>16</v>
      </c>
      <c r="O577" s="37" t="s">
        <v>3127</v>
      </c>
      <c r="P577" s="37" t="s">
        <v>674</v>
      </c>
      <c r="Q577" s="44" t="str">
        <f>MID(Tabla1[[#This Row],[Aplicación]],14,1)</f>
        <v>2</v>
      </c>
      <c r="R577" s="44" t="s">
        <v>662</v>
      </c>
      <c r="S577" s="44" t="str">
        <f>MID(Tabla1[[#This Row],[Aplicación]],6,2)</f>
        <v>06</v>
      </c>
      <c r="T577" s="44" t="str">
        <f>VLOOKUP(Tabla1[[#This Row],[AREA]],Hoja1!A:B,2,FALSE)</f>
        <v>06. Educación, infancia, juventud e igualdad</v>
      </c>
      <c r="U577" s="44" t="str">
        <f>MID(Tabla1[[#This Row],[Aplicación]],9,4)</f>
        <v>3321</v>
      </c>
      <c r="V577" s="44" t="str">
        <f>VLOOKUP(Tabla1[[#This Row],[PROGRAMA]],Hoja1!A:B,2,FALSE)</f>
        <v>3321. Bibliotecas públicas</v>
      </c>
      <c r="W577" s="44" t="str">
        <f>MID(Tabla1[[#This Row],[Aplicación]],14,2)</f>
        <v>22</v>
      </c>
      <c r="X577" s="44" t="str">
        <f>MID(Tabla1[[#This Row],[Aplicación]],14,6)</f>
        <v>22700</v>
      </c>
    </row>
    <row r="578" spans="1:24" x14ac:dyDescent="0.25">
      <c r="A578" s="33">
        <v>220199000878</v>
      </c>
      <c r="B578" s="34" t="s">
        <v>9</v>
      </c>
      <c r="C578" s="35">
        <v>43832</v>
      </c>
      <c r="D578" s="33">
        <v>22020000106</v>
      </c>
      <c r="E578" s="34" t="s">
        <v>1276</v>
      </c>
      <c r="F578" s="36">
        <v>21780</v>
      </c>
      <c r="G578" s="34" t="s">
        <v>287</v>
      </c>
      <c r="H578" s="34" t="s">
        <v>1401</v>
      </c>
      <c r="I578" s="33" t="s">
        <v>209</v>
      </c>
      <c r="J578" s="34" t="s">
        <v>1402</v>
      </c>
      <c r="K578" s="34" t="s">
        <v>211</v>
      </c>
      <c r="L578" s="34" t="s">
        <v>12</v>
      </c>
      <c r="M578" s="34" t="s">
        <v>13</v>
      </c>
      <c r="N578" s="34" t="s">
        <v>16</v>
      </c>
      <c r="O578" s="37" t="s">
        <v>3127</v>
      </c>
      <c r="P578" s="37" t="s">
        <v>674</v>
      </c>
      <c r="Q578" s="44" t="str">
        <f>MID(Tabla1[[#This Row],[Aplicación]],14,1)</f>
        <v>2</v>
      </c>
      <c r="R578" s="44" t="s">
        <v>662</v>
      </c>
      <c r="S578" s="44" t="str">
        <f>MID(Tabla1[[#This Row],[Aplicación]],6,2)</f>
        <v>06</v>
      </c>
      <c r="T578" s="44" t="str">
        <f>VLOOKUP(Tabla1[[#This Row],[AREA]],Hoja1!A:B,2,FALSE)</f>
        <v>06. Educación, infancia, juventud e igualdad</v>
      </c>
      <c r="U578" s="44" t="str">
        <f>MID(Tabla1[[#This Row],[Aplicación]],9,4)</f>
        <v>2315</v>
      </c>
      <c r="V578" s="44" t="str">
        <f>VLOOKUP(Tabla1[[#This Row],[PROGRAMA]],Hoja1!A:B,2,FALSE)</f>
        <v>2315. Políticas de Igualdad e infancia</v>
      </c>
      <c r="W578" s="44" t="str">
        <f>MID(Tabla1[[#This Row],[Aplicación]],14,2)</f>
        <v>22</v>
      </c>
      <c r="X578" s="44" t="str">
        <f>MID(Tabla1[[#This Row],[Aplicación]],14,6)</f>
        <v>22799</v>
      </c>
    </row>
    <row r="579" spans="1:24" x14ac:dyDescent="0.25">
      <c r="A579" s="33">
        <v>220199000125</v>
      </c>
      <c r="B579" s="34" t="s">
        <v>9</v>
      </c>
      <c r="C579" s="35">
        <v>43832</v>
      </c>
      <c r="D579" s="33">
        <v>22020000602</v>
      </c>
      <c r="E579" s="34" t="s">
        <v>1433</v>
      </c>
      <c r="F579" s="36">
        <v>1973.94</v>
      </c>
      <c r="G579" s="34" t="s">
        <v>208</v>
      </c>
      <c r="H579" s="34" t="s">
        <v>1434</v>
      </c>
      <c r="I579" s="33" t="s">
        <v>209</v>
      </c>
      <c r="J579" s="34" t="s">
        <v>210</v>
      </c>
      <c r="K579" s="34" t="s">
        <v>210</v>
      </c>
      <c r="L579" s="34" t="s">
        <v>12</v>
      </c>
      <c r="M579" s="34" t="s">
        <v>13</v>
      </c>
      <c r="N579" s="34" t="s">
        <v>14</v>
      </c>
      <c r="O579" s="37" t="s">
        <v>3127</v>
      </c>
      <c r="P579" s="37" t="s">
        <v>674</v>
      </c>
      <c r="Q579" s="44" t="str">
        <f>MID(Tabla1[[#This Row],[Aplicación]],14,1)</f>
        <v>2</v>
      </c>
      <c r="R579" s="44" t="s">
        <v>662</v>
      </c>
      <c r="S579" s="44" t="str">
        <f>MID(Tabla1[[#This Row],[Aplicación]],6,2)</f>
        <v>06</v>
      </c>
      <c r="T579" s="44" t="str">
        <f>VLOOKUP(Tabla1[[#This Row],[AREA]],Hoja1!A:B,2,FALSE)</f>
        <v>06. Educación, infancia, juventud e igualdad</v>
      </c>
      <c r="U579" s="44" t="str">
        <f>MID(Tabla1[[#This Row],[Aplicación]],9,4)</f>
        <v>3232</v>
      </c>
      <c r="V579" s="44" t="str">
        <f>VLOOKUP(Tabla1[[#This Row],[PROGRAMA]],Hoja1!A:B,2,FALSE)</f>
        <v>3232. Conservación y mantenimiento centros educación infantil y primaria</v>
      </c>
      <c r="W579" s="44" t="str">
        <f>MID(Tabla1[[#This Row],[Aplicación]],14,2)</f>
        <v>22</v>
      </c>
      <c r="X579" s="44" t="str">
        <f>MID(Tabla1[[#This Row],[Aplicación]],14,6)</f>
        <v>22200</v>
      </c>
    </row>
    <row r="580" spans="1:24" x14ac:dyDescent="0.25">
      <c r="A580" s="33">
        <v>220199000601</v>
      </c>
      <c r="B580" s="34" t="s">
        <v>9</v>
      </c>
      <c r="C580" s="35">
        <v>43832</v>
      </c>
      <c r="D580" s="33">
        <v>22020001386</v>
      </c>
      <c r="E580" s="34" t="s">
        <v>1441</v>
      </c>
      <c r="F580" s="36">
        <v>11712</v>
      </c>
      <c r="G580" s="34" t="s">
        <v>126</v>
      </c>
      <c r="H580" s="34" t="s">
        <v>84</v>
      </c>
      <c r="I580" s="33" t="s">
        <v>209</v>
      </c>
      <c r="J580" s="34" t="s">
        <v>286</v>
      </c>
      <c r="K580" s="34" t="s">
        <v>286</v>
      </c>
      <c r="L580" s="34" t="s">
        <v>12</v>
      </c>
      <c r="M580" s="34" t="s">
        <v>10</v>
      </c>
      <c r="N580" s="34" t="s">
        <v>11</v>
      </c>
      <c r="O580" s="37" t="s">
        <v>3146</v>
      </c>
      <c r="P580" s="37" t="s">
        <v>674</v>
      </c>
      <c r="Q580" s="44" t="str">
        <f>MID(Tabla1[[#This Row],[Aplicación]],14,1)</f>
        <v>2</v>
      </c>
      <c r="R580" s="44" t="s">
        <v>662</v>
      </c>
      <c r="S580" s="44" t="str">
        <f>MID(Tabla1[[#This Row],[Aplicación]],6,2)</f>
        <v>06</v>
      </c>
      <c r="T580" s="44" t="str">
        <f>VLOOKUP(Tabla1[[#This Row],[AREA]],Hoja1!A:B,2,FALSE)</f>
        <v>06. Educación, infancia, juventud e igualdad</v>
      </c>
      <c r="U580" s="44" t="str">
        <f>MID(Tabla1[[#This Row],[Aplicación]],9,4)</f>
        <v>2314</v>
      </c>
      <c r="V580" s="44" t="str">
        <f>VLOOKUP(Tabla1[[#This Row],[PROGRAMA]],Hoja1!A:B,2,FALSE)</f>
        <v>2314. Centro de programas juveniles</v>
      </c>
      <c r="W580" s="44" t="str">
        <f>MID(Tabla1[[#This Row],[Aplicación]],14,2)</f>
        <v>22</v>
      </c>
      <c r="X580" s="44" t="str">
        <f>MID(Tabla1[[#This Row],[Aplicación]],14,6)</f>
        <v>22602</v>
      </c>
    </row>
    <row r="581" spans="1:24" x14ac:dyDescent="0.25">
      <c r="A581" s="33">
        <v>220190044266</v>
      </c>
      <c r="B581" s="34" t="s">
        <v>9</v>
      </c>
      <c r="C581" s="35">
        <v>43908</v>
      </c>
      <c r="D581" s="33">
        <v>22019006704</v>
      </c>
      <c r="E581" s="34" t="s">
        <v>1451</v>
      </c>
      <c r="F581" s="36">
        <v>14184.95</v>
      </c>
      <c r="G581" s="34" t="s">
        <v>205</v>
      </c>
      <c r="H581" s="34" t="s">
        <v>1452</v>
      </c>
      <c r="I581" s="33" t="s">
        <v>209</v>
      </c>
      <c r="J581" s="34" t="s">
        <v>1249</v>
      </c>
      <c r="K581" s="34" t="s">
        <v>211</v>
      </c>
      <c r="L581" s="34" t="s">
        <v>12</v>
      </c>
      <c r="M581" s="34" t="s">
        <v>13</v>
      </c>
      <c r="N581" s="34" t="s">
        <v>14</v>
      </c>
      <c r="O581" s="37" t="s">
        <v>3127</v>
      </c>
      <c r="P581" s="37" t="s">
        <v>674</v>
      </c>
      <c r="Q581" s="44" t="str">
        <f>MID(Tabla1[[#This Row],[Aplicación]],14,1)</f>
        <v>6</v>
      </c>
      <c r="R581" s="44" t="s">
        <v>663</v>
      </c>
      <c r="S581" s="44" t="str">
        <f>MID(Tabla1[[#This Row],[Aplicación]],6,2)</f>
        <v>06</v>
      </c>
      <c r="T581" s="44" t="str">
        <f>VLOOKUP(Tabla1[[#This Row],[AREA]],Hoja1!A:B,2,FALSE)</f>
        <v>06. Educación, infancia, juventud e igualdad</v>
      </c>
      <c r="U581" s="44" t="str">
        <f>MID(Tabla1[[#This Row],[Aplicación]],9,4)</f>
        <v>3232</v>
      </c>
      <c r="V581" s="44" t="str">
        <f>VLOOKUP(Tabla1[[#This Row],[PROGRAMA]],Hoja1!A:B,2,FALSE)</f>
        <v>3232. Conservación y mantenimiento centros educación infantil y primaria</v>
      </c>
      <c r="W581" s="44" t="str">
        <f>MID(Tabla1[[#This Row],[Aplicación]],14,2)</f>
        <v>63</v>
      </c>
      <c r="X581" s="44" t="str">
        <f>MID(Tabla1[[#This Row],[Aplicación]],14,6)</f>
        <v>632</v>
      </c>
    </row>
    <row r="582" spans="1:24" x14ac:dyDescent="0.25">
      <c r="A582" s="33">
        <v>220199000606</v>
      </c>
      <c r="B582" s="34" t="s">
        <v>9</v>
      </c>
      <c r="C582" s="35">
        <v>43832</v>
      </c>
      <c r="D582" s="33">
        <v>22020001387</v>
      </c>
      <c r="E582" s="34" t="s">
        <v>1292</v>
      </c>
      <c r="F582" s="36">
        <v>15986.54</v>
      </c>
      <c r="G582" s="34" t="s">
        <v>1293</v>
      </c>
      <c r="H582" s="34" t="s">
        <v>1294</v>
      </c>
      <c r="I582" s="33" t="s">
        <v>209</v>
      </c>
      <c r="J582" s="34" t="s">
        <v>1295</v>
      </c>
      <c r="K582" s="34" t="s">
        <v>210</v>
      </c>
      <c r="L582" s="34" t="s">
        <v>12</v>
      </c>
      <c r="M582" s="34" t="s">
        <v>10</v>
      </c>
      <c r="N582" s="34" t="s">
        <v>11</v>
      </c>
      <c r="O582" s="37" t="s">
        <v>3146</v>
      </c>
      <c r="P582" s="37" t="s">
        <v>674</v>
      </c>
      <c r="Q582" s="44" t="str">
        <f>MID(Tabla1[[#This Row],[Aplicación]],14,1)</f>
        <v>2</v>
      </c>
      <c r="R582" s="44" t="s">
        <v>662</v>
      </c>
      <c r="S582" s="44" t="str">
        <f>MID(Tabla1[[#This Row],[Aplicación]],6,2)</f>
        <v>06</v>
      </c>
      <c r="T582" s="44" t="str">
        <f>VLOOKUP(Tabla1[[#This Row],[AREA]],Hoja1!A:B,2,FALSE)</f>
        <v>06. Educación, infancia, juventud e igualdad</v>
      </c>
      <c r="U582" s="44" t="str">
        <f>MID(Tabla1[[#This Row],[Aplicación]],9,4)</f>
        <v>2314</v>
      </c>
      <c r="V582" s="44" t="str">
        <f>VLOOKUP(Tabla1[[#This Row],[PROGRAMA]],Hoja1!A:B,2,FALSE)</f>
        <v>2314. Centro de programas juveniles</v>
      </c>
      <c r="W582" s="44" t="str">
        <f>MID(Tabla1[[#This Row],[Aplicación]],14,2)</f>
        <v>22</v>
      </c>
      <c r="X582" s="44" t="str">
        <f>MID(Tabla1[[#This Row],[Aplicación]],14,6)</f>
        <v>22701</v>
      </c>
    </row>
    <row r="583" spans="1:24" x14ac:dyDescent="0.25">
      <c r="A583" s="33">
        <v>220199000192</v>
      </c>
      <c r="B583" s="34" t="s">
        <v>9</v>
      </c>
      <c r="C583" s="35">
        <v>43832</v>
      </c>
      <c r="D583" s="33">
        <v>22020000619</v>
      </c>
      <c r="E583" s="34" t="s">
        <v>1474</v>
      </c>
      <c r="F583" s="36">
        <v>1300</v>
      </c>
      <c r="G583" s="34" t="s">
        <v>99</v>
      </c>
      <c r="H583" s="34" t="s">
        <v>1475</v>
      </c>
      <c r="I583" s="33" t="s">
        <v>209</v>
      </c>
      <c r="J583" s="34" t="s">
        <v>210</v>
      </c>
      <c r="K583" s="34" t="s">
        <v>210</v>
      </c>
      <c r="L583" s="34" t="s">
        <v>15</v>
      </c>
      <c r="M583" s="34" t="s">
        <v>13</v>
      </c>
      <c r="N583" s="34" t="s">
        <v>16</v>
      </c>
      <c r="O583" s="37" t="s">
        <v>3127</v>
      </c>
      <c r="P583" s="37" t="s">
        <v>674</v>
      </c>
      <c r="Q583" s="44" t="str">
        <f>MID(Tabla1[[#This Row],[Aplicación]],14,1)</f>
        <v>2</v>
      </c>
      <c r="R583" s="44" t="s">
        <v>662</v>
      </c>
      <c r="S583" s="44" t="str">
        <f>MID(Tabla1[[#This Row],[Aplicación]],6,2)</f>
        <v>06</v>
      </c>
      <c r="T583" s="44" t="str">
        <f>VLOOKUP(Tabla1[[#This Row],[AREA]],Hoja1!A:B,2,FALSE)</f>
        <v>06. Educación, infancia, juventud e igualdad</v>
      </c>
      <c r="U583" s="44" t="str">
        <f>MID(Tabla1[[#This Row],[Aplicación]],9,4)</f>
        <v>3261</v>
      </c>
      <c r="V583" s="44" t="str">
        <f>VLOOKUP(Tabla1[[#This Row],[PROGRAMA]],Hoja1!A:B,2,FALSE)</f>
        <v>3261. Servicios complementarios de educación</v>
      </c>
      <c r="W583" s="44" t="str">
        <f>MID(Tabla1[[#This Row],[Aplicación]],14,2)</f>
        <v>22</v>
      </c>
      <c r="X583" s="44" t="str">
        <f>MID(Tabla1[[#This Row],[Aplicación]],14,6)</f>
        <v>22103</v>
      </c>
    </row>
    <row r="584" spans="1:24" x14ac:dyDescent="0.25">
      <c r="A584" s="33">
        <v>220199000660</v>
      </c>
      <c r="B584" s="34" t="s">
        <v>9</v>
      </c>
      <c r="C584" s="35">
        <v>43832</v>
      </c>
      <c r="D584" s="33">
        <v>22020001097</v>
      </c>
      <c r="E584" s="34" t="s">
        <v>1483</v>
      </c>
      <c r="F584" s="36">
        <v>13726.24</v>
      </c>
      <c r="G584" s="34" t="s">
        <v>299</v>
      </c>
      <c r="H584" s="34" t="s">
        <v>1484</v>
      </c>
      <c r="I584" s="33" t="s">
        <v>209</v>
      </c>
      <c r="J584" s="34" t="s">
        <v>211</v>
      </c>
      <c r="K584" s="34" t="s">
        <v>211</v>
      </c>
      <c r="L584" s="34" t="s">
        <v>17</v>
      </c>
      <c r="M584" s="34" t="s">
        <v>10</v>
      </c>
      <c r="N584" s="34" t="s">
        <v>11</v>
      </c>
      <c r="O584" s="37" t="s">
        <v>3146</v>
      </c>
      <c r="P584" s="37" t="s">
        <v>674</v>
      </c>
      <c r="Q584" s="44" t="str">
        <f>MID(Tabla1[[#This Row],[Aplicación]],14,1)</f>
        <v>2</v>
      </c>
      <c r="R584" s="44" t="s">
        <v>662</v>
      </c>
      <c r="S584" s="44" t="str">
        <f>MID(Tabla1[[#This Row],[Aplicación]],6,2)</f>
        <v>06</v>
      </c>
      <c r="T584" s="44" t="str">
        <f>VLOOKUP(Tabla1[[#This Row],[AREA]],Hoja1!A:B,2,FALSE)</f>
        <v>06. Educación, infancia, juventud e igualdad</v>
      </c>
      <c r="U584" s="44" t="str">
        <f>MID(Tabla1[[#This Row],[Aplicación]],9,4)</f>
        <v>2315</v>
      </c>
      <c r="V584" s="44" t="str">
        <f>VLOOKUP(Tabla1[[#This Row],[PROGRAMA]],Hoja1!A:B,2,FALSE)</f>
        <v>2315. Políticas de Igualdad e infancia</v>
      </c>
      <c r="W584" s="44" t="str">
        <f>MID(Tabla1[[#This Row],[Aplicación]],14,2)</f>
        <v>22</v>
      </c>
      <c r="X584" s="44" t="str">
        <f>MID(Tabla1[[#This Row],[Aplicación]],14,6)</f>
        <v>22614</v>
      </c>
    </row>
    <row r="585" spans="1:24" x14ac:dyDescent="0.25">
      <c r="A585" s="33">
        <v>220189000078</v>
      </c>
      <c r="B585" s="34" t="s">
        <v>9</v>
      </c>
      <c r="C585" s="35">
        <v>43832</v>
      </c>
      <c r="D585" s="33">
        <v>22020000050</v>
      </c>
      <c r="E585" s="34" t="s">
        <v>993</v>
      </c>
      <c r="F585" s="36">
        <v>11218.75</v>
      </c>
      <c r="G585" s="34" t="s">
        <v>252</v>
      </c>
      <c r="H585" s="34" t="s">
        <v>35</v>
      </c>
      <c r="I585" s="33" t="s">
        <v>209</v>
      </c>
      <c r="J585" s="34" t="s">
        <v>211</v>
      </c>
      <c r="K585" s="34" t="s">
        <v>211</v>
      </c>
      <c r="L585" s="34" t="s">
        <v>12</v>
      </c>
      <c r="M585" s="34" t="s">
        <v>13</v>
      </c>
      <c r="N585" s="34" t="s">
        <v>14</v>
      </c>
      <c r="O585" s="37" t="s">
        <v>3127</v>
      </c>
      <c r="P585" s="37" t="s">
        <v>674</v>
      </c>
      <c r="Q585" s="44" t="str">
        <f>MID(Tabla1[[#This Row],[Aplicación]],14,1)</f>
        <v>2</v>
      </c>
      <c r="R585" s="44" t="s">
        <v>662</v>
      </c>
      <c r="S585" s="44" t="str">
        <f>MID(Tabla1[[#This Row],[Aplicación]],6,2)</f>
        <v>06</v>
      </c>
      <c r="T585" s="44" t="str">
        <f>VLOOKUP(Tabla1[[#This Row],[AREA]],Hoja1!A:B,2,FALSE)</f>
        <v>06. Educación, infancia, juventud e igualdad</v>
      </c>
      <c r="U585" s="44" t="str">
        <f>MID(Tabla1[[#This Row],[Aplicación]],9,4)</f>
        <v>3261</v>
      </c>
      <c r="V585" s="44" t="str">
        <f>VLOOKUP(Tabla1[[#This Row],[PROGRAMA]],Hoja1!A:B,2,FALSE)</f>
        <v>3261. Servicios complementarios de educación</v>
      </c>
      <c r="W585" s="44" t="str">
        <f>MID(Tabla1[[#This Row],[Aplicación]],14,2)</f>
        <v>22</v>
      </c>
      <c r="X585" s="44" t="str">
        <f>MID(Tabla1[[#This Row],[Aplicación]],14,6)</f>
        <v>22799</v>
      </c>
    </row>
    <row r="586" spans="1:24" x14ac:dyDescent="0.25">
      <c r="A586" s="33">
        <v>220189000125</v>
      </c>
      <c r="B586" s="34" t="s">
        <v>9</v>
      </c>
      <c r="C586" s="35">
        <v>43832</v>
      </c>
      <c r="D586" s="33">
        <v>22020000058</v>
      </c>
      <c r="E586" s="34" t="s">
        <v>1022</v>
      </c>
      <c r="F586" s="36">
        <v>10261.57</v>
      </c>
      <c r="G586" s="34" t="s">
        <v>181</v>
      </c>
      <c r="H586" s="34" t="s">
        <v>40</v>
      </c>
      <c r="I586" s="33" t="s">
        <v>209</v>
      </c>
      <c r="J586" s="34" t="s">
        <v>211</v>
      </c>
      <c r="K586" s="34" t="s">
        <v>211</v>
      </c>
      <c r="L586" s="34" t="s">
        <v>12</v>
      </c>
      <c r="M586" s="34" t="s">
        <v>13</v>
      </c>
      <c r="N586" s="34" t="s">
        <v>16</v>
      </c>
      <c r="O586" s="37" t="s">
        <v>3127</v>
      </c>
      <c r="P586" s="37" t="s">
        <v>674</v>
      </c>
      <c r="Q586" s="44" t="str">
        <f>MID(Tabla1[[#This Row],[Aplicación]],14,1)</f>
        <v>2</v>
      </c>
      <c r="R586" s="44" t="s">
        <v>662</v>
      </c>
      <c r="S586" s="44" t="str">
        <f>MID(Tabla1[[#This Row],[Aplicación]],6,2)</f>
        <v>06</v>
      </c>
      <c r="T586" s="44" t="str">
        <f>VLOOKUP(Tabla1[[#This Row],[AREA]],Hoja1!A:B,2,FALSE)</f>
        <v>06. Educación, infancia, juventud e igualdad</v>
      </c>
      <c r="U586" s="44" t="str">
        <f>MID(Tabla1[[#This Row],[Aplicación]],9,4)</f>
        <v>3231</v>
      </c>
      <c r="V586" s="44" t="str">
        <f>VLOOKUP(Tabla1[[#This Row],[PROGRAMA]],Hoja1!A:B,2,FALSE)</f>
        <v>3231. Escuelas infantiles</v>
      </c>
      <c r="W586" s="44" t="str">
        <f>MID(Tabla1[[#This Row],[Aplicación]],14,2)</f>
        <v>22</v>
      </c>
      <c r="X586" s="44" t="str">
        <f>MID(Tabla1[[#This Row],[Aplicación]],14,6)</f>
        <v>22799</v>
      </c>
    </row>
    <row r="587" spans="1:24" x14ac:dyDescent="0.25">
      <c r="A587" s="33">
        <v>220190056813</v>
      </c>
      <c r="B587" s="34" t="s">
        <v>9</v>
      </c>
      <c r="C587" s="35">
        <v>43908</v>
      </c>
      <c r="D587" s="33">
        <v>22019008170</v>
      </c>
      <c r="E587" s="34" t="s">
        <v>1502</v>
      </c>
      <c r="F587" s="36">
        <v>10132.17</v>
      </c>
      <c r="G587" s="34" t="s">
        <v>205</v>
      </c>
      <c r="H587" s="34" t="s">
        <v>1503</v>
      </c>
      <c r="I587" s="33" t="s">
        <v>209</v>
      </c>
      <c r="J587" s="34" t="s">
        <v>1249</v>
      </c>
      <c r="K587" s="34" t="s">
        <v>211</v>
      </c>
      <c r="L587" s="34" t="s">
        <v>12</v>
      </c>
      <c r="M587" s="34" t="s">
        <v>13</v>
      </c>
      <c r="N587" s="34" t="s">
        <v>14</v>
      </c>
      <c r="O587" s="37" t="s">
        <v>3127</v>
      </c>
      <c r="P587" s="37" t="s">
        <v>674</v>
      </c>
      <c r="Q587" s="44" t="str">
        <f>MID(Tabla1[[#This Row],[Aplicación]],14,1)</f>
        <v>6</v>
      </c>
      <c r="R587" s="44" t="s">
        <v>663</v>
      </c>
      <c r="S587" s="44" t="str">
        <f>MID(Tabla1[[#This Row],[Aplicación]],6,2)</f>
        <v>06</v>
      </c>
      <c r="T587" s="44" t="str">
        <f>VLOOKUP(Tabla1[[#This Row],[AREA]],Hoja1!A:B,2,FALSE)</f>
        <v>06. Educación, infancia, juventud e igualdad</v>
      </c>
      <c r="U587" s="44" t="str">
        <f>MID(Tabla1[[#This Row],[Aplicación]],9,4)</f>
        <v>2314</v>
      </c>
      <c r="V587" s="44" t="str">
        <f>VLOOKUP(Tabla1[[#This Row],[PROGRAMA]],Hoja1!A:B,2,FALSE)</f>
        <v>2314. Centro de programas juveniles</v>
      </c>
      <c r="W587" s="44" t="str">
        <f>MID(Tabla1[[#This Row],[Aplicación]],14,2)</f>
        <v>63</v>
      </c>
      <c r="X587" s="44" t="str">
        <f>MID(Tabla1[[#This Row],[Aplicación]],14,6)</f>
        <v>632</v>
      </c>
    </row>
    <row r="588" spans="1:24" x14ac:dyDescent="0.25">
      <c r="A588" s="33">
        <v>220199000314</v>
      </c>
      <c r="B588" s="34" t="s">
        <v>9</v>
      </c>
      <c r="C588" s="35">
        <v>43832</v>
      </c>
      <c r="D588" s="33">
        <v>22020000778</v>
      </c>
      <c r="E588" s="34" t="s">
        <v>1528</v>
      </c>
      <c r="F588" s="36">
        <v>8500</v>
      </c>
      <c r="G588" s="34" t="s">
        <v>104</v>
      </c>
      <c r="H588" s="34" t="s">
        <v>1529</v>
      </c>
      <c r="I588" s="33" t="s">
        <v>209</v>
      </c>
      <c r="J588" s="34" t="s">
        <v>233</v>
      </c>
      <c r="K588" s="34" t="s">
        <v>233</v>
      </c>
      <c r="L588" s="34" t="s">
        <v>15</v>
      </c>
      <c r="M588" s="34" t="s">
        <v>13</v>
      </c>
      <c r="N588" s="34" t="s">
        <v>16</v>
      </c>
      <c r="O588" s="37" t="s">
        <v>3127</v>
      </c>
      <c r="P588" s="37" t="s">
        <v>674</v>
      </c>
      <c r="Q588" s="44" t="str">
        <f>MID(Tabla1[[#This Row],[Aplicación]],14,1)</f>
        <v>2</v>
      </c>
      <c r="R588" s="44" t="s">
        <v>662</v>
      </c>
      <c r="S588" s="44" t="str">
        <f>MID(Tabla1[[#This Row],[Aplicación]],6,2)</f>
        <v>06</v>
      </c>
      <c r="T588" s="44" t="str">
        <f>VLOOKUP(Tabla1[[#This Row],[AREA]],Hoja1!A:B,2,FALSE)</f>
        <v>06. Educación, infancia, juventud e igualdad</v>
      </c>
      <c r="U588" s="44" t="str">
        <f>MID(Tabla1[[#This Row],[Aplicación]],9,4)</f>
        <v>3321</v>
      </c>
      <c r="V588" s="44" t="str">
        <f>VLOOKUP(Tabla1[[#This Row],[PROGRAMA]],Hoja1!A:B,2,FALSE)</f>
        <v>3321. Bibliotecas públicas</v>
      </c>
      <c r="W588" s="44" t="str">
        <f>MID(Tabla1[[#This Row],[Aplicación]],14,2)</f>
        <v>22</v>
      </c>
      <c r="X588" s="44" t="str">
        <f>MID(Tabla1[[#This Row],[Aplicación]],14,6)</f>
        <v>22102</v>
      </c>
    </row>
    <row r="589" spans="1:24" x14ac:dyDescent="0.25">
      <c r="A589" s="33">
        <v>220199000277</v>
      </c>
      <c r="B589" s="34" t="s">
        <v>9</v>
      </c>
      <c r="C589" s="35">
        <v>43832</v>
      </c>
      <c r="D589" s="33">
        <v>22020000714</v>
      </c>
      <c r="E589" s="34" t="s">
        <v>1028</v>
      </c>
      <c r="F589" s="36">
        <v>11086.97</v>
      </c>
      <c r="G589" s="34" t="s">
        <v>279</v>
      </c>
      <c r="H589" s="34" t="s">
        <v>1534</v>
      </c>
      <c r="I589" s="33" t="s">
        <v>209</v>
      </c>
      <c r="J589" s="34" t="s">
        <v>211</v>
      </c>
      <c r="K589" s="34" t="s">
        <v>211</v>
      </c>
      <c r="L589" s="34" t="s">
        <v>12</v>
      </c>
      <c r="M589" s="34" t="s">
        <v>13</v>
      </c>
      <c r="N589" s="34" t="s">
        <v>16</v>
      </c>
      <c r="O589" s="37" t="s">
        <v>3127</v>
      </c>
      <c r="P589" s="37" t="s">
        <v>674</v>
      </c>
      <c r="Q589" s="44" t="str">
        <f>MID(Tabla1[[#This Row],[Aplicación]],14,1)</f>
        <v>2</v>
      </c>
      <c r="R589" s="44" t="s">
        <v>662</v>
      </c>
      <c r="S589" s="44" t="str">
        <f>MID(Tabla1[[#This Row],[Aplicación]],6,2)</f>
        <v>06</v>
      </c>
      <c r="T589" s="44" t="str">
        <f>VLOOKUP(Tabla1[[#This Row],[AREA]],Hoja1!A:B,2,FALSE)</f>
        <v>06. Educación, infancia, juventud e igualdad</v>
      </c>
      <c r="U589" s="44" t="str">
        <f>MID(Tabla1[[#This Row],[Aplicación]],9,4)</f>
        <v>3231</v>
      </c>
      <c r="V589" s="44" t="str">
        <f>VLOOKUP(Tabla1[[#This Row],[PROGRAMA]],Hoja1!A:B,2,FALSE)</f>
        <v>3231. Escuelas infantiles</v>
      </c>
      <c r="W589" s="44" t="str">
        <f>MID(Tabla1[[#This Row],[Aplicación]],14,2)</f>
        <v>22</v>
      </c>
      <c r="X589" s="44" t="str">
        <f>MID(Tabla1[[#This Row],[Aplicación]],14,6)</f>
        <v>22700</v>
      </c>
    </row>
    <row r="590" spans="1:24" x14ac:dyDescent="0.25">
      <c r="A590" s="33">
        <v>220189000451</v>
      </c>
      <c r="B590" s="34" t="s">
        <v>9</v>
      </c>
      <c r="C590" s="35">
        <v>43832</v>
      </c>
      <c r="D590" s="33">
        <v>22020000502</v>
      </c>
      <c r="E590" s="34" t="s">
        <v>1039</v>
      </c>
      <c r="F590" s="36">
        <v>7886.65</v>
      </c>
      <c r="G590" s="34" t="s">
        <v>257</v>
      </c>
      <c r="H590" s="34" t="s">
        <v>1543</v>
      </c>
      <c r="I590" s="33" t="s">
        <v>209</v>
      </c>
      <c r="J590" s="34" t="s">
        <v>211</v>
      </c>
      <c r="K590" s="34" t="s">
        <v>211</v>
      </c>
      <c r="L590" s="34" t="s">
        <v>12</v>
      </c>
      <c r="M590" s="34" t="s">
        <v>13</v>
      </c>
      <c r="N590" s="34" t="s">
        <v>14</v>
      </c>
      <c r="O590" s="37" t="s">
        <v>3127</v>
      </c>
      <c r="P590" s="37" t="s">
        <v>674</v>
      </c>
      <c r="Q590" s="44" t="str">
        <f>MID(Tabla1[[#This Row],[Aplicación]],14,1)</f>
        <v>2</v>
      </c>
      <c r="R590" s="44" t="s">
        <v>662</v>
      </c>
      <c r="S590" s="44" t="str">
        <f>MID(Tabla1[[#This Row],[Aplicación]],6,2)</f>
        <v>06</v>
      </c>
      <c r="T590" s="44" t="str">
        <f>VLOOKUP(Tabla1[[#This Row],[AREA]],Hoja1!A:B,2,FALSE)</f>
        <v>06. Educación, infancia, juventud e igualdad</v>
      </c>
      <c r="U590" s="44" t="str">
        <f>MID(Tabla1[[#This Row],[Aplicación]],9,4)</f>
        <v>2314</v>
      </c>
      <c r="V590" s="44" t="str">
        <f>VLOOKUP(Tabla1[[#This Row],[PROGRAMA]],Hoja1!A:B,2,FALSE)</f>
        <v>2314. Centro de programas juveniles</v>
      </c>
      <c r="W590" s="44" t="str">
        <f>MID(Tabla1[[#This Row],[Aplicación]],14,2)</f>
        <v>22</v>
      </c>
      <c r="X590" s="44" t="str">
        <f>MID(Tabla1[[#This Row],[Aplicación]],14,6)</f>
        <v>22799</v>
      </c>
    </row>
    <row r="591" spans="1:24" x14ac:dyDescent="0.25">
      <c r="A591" s="33">
        <v>220189000452</v>
      </c>
      <c r="B591" s="34" t="s">
        <v>9</v>
      </c>
      <c r="C591" s="35">
        <v>43832</v>
      </c>
      <c r="D591" s="33">
        <v>22020000503</v>
      </c>
      <c r="E591" s="34" t="s">
        <v>1039</v>
      </c>
      <c r="F591" s="36">
        <v>7226.57</v>
      </c>
      <c r="G591" s="34" t="s">
        <v>292</v>
      </c>
      <c r="H591" s="34" t="s">
        <v>56</v>
      </c>
      <c r="I591" s="33" t="s">
        <v>209</v>
      </c>
      <c r="J591" s="34" t="s">
        <v>211</v>
      </c>
      <c r="K591" s="34" t="s">
        <v>211</v>
      </c>
      <c r="L591" s="34" t="s">
        <v>12</v>
      </c>
      <c r="M591" s="34" t="s">
        <v>13</v>
      </c>
      <c r="N591" s="34" t="s">
        <v>14</v>
      </c>
      <c r="O591" s="37" t="s">
        <v>3127</v>
      </c>
      <c r="P591" s="37" t="s">
        <v>674</v>
      </c>
      <c r="Q591" s="44" t="str">
        <f>MID(Tabla1[[#This Row],[Aplicación]],14,1)</f>
        <v>2</v>
      </c>
      <c r="R591" s="44" t="s">
        <v>662</v>
      </c>
      <c r="S591" s="44" t="str">
        <f>MID(Tabla1[[#This Row],[Aplicación]],6,2)</f>
        <v>06</v>
      </c>
      <c r="T591" s="44" t="str">
        <f>VLOOKUP(Tabla1[[#This Row],[AREA]],Hoja1!A:B,2,FALSE)</f>
        <v>06. Educación, infancia, juventud e igualdad</v>
      </c>
      <c r="U591" s="44" t="str">
        <f>MID(Tabla1[[#This Row],[Aplicación]],9,4)</f>
        <v>2314</v>
      </c>
      <c r="V591" s="44" t="str">
        <f>VLOOKUP(Tabla1[[#This Row],[PROGRAMA]],Hoja1!A:B,2,FALSE)</f>
        <v>2314. Centro de programas juveniles</v>
      </c>
      <c r="W591" s="44" t="str">
        <f>MID(Tabla1[[#This Row],[Aplicación]],14,2)</f>
        <v>22</v>
      </c>
      <c r="X591" s="44" t="str">
        <f>MID(Tabla1[[#This Row],[Aplicación]],14,6)</f>
        <v>22799</v>
      </c>
    </row>
    <row r="592" spans="1:24" x14ac:dyDescent="0.25">
      <c r="A592" s="33">
        <v>220189000509</v>
      </c>
      <c r="B592" s="34" t="s">
        <v>9</v>
      </c>
      <c r="C592" s="35">
        <v>43832</v>
      </c>
      <c r="D592" s="33">
        <v>22020000073</v>
      </c>
      <c r="E592" s="34" t="s">
        <v>1145</v>
      </c>
      <c r="F592" s="36">
        <v>7078.74</v>
      </c>
      <c r="G592" s="34" t="s">
        <v>151</v>
      </c>
      <c r="H592" s="34" t="s">
        <v>60</v>
      </c>
      <c r="I592" s="33" t="s">
        <v>209</v>
      </c>
      <c r="J592" s="34" t="s">
        <v>1560</v>
      </c>
      <c r="K592" s="34" t="s">
        <v>296</v>
      </c>
      <c r="L592" s="34" t="s">
        <v>12</v>
      </c>
      <c r="M592" s="34" t="s">
        <v>13</v>
      </c>
      <c r="N592" s="34" t="s">
        <v>16</v>
      </c>
      <c r="O592" s="37" t="s">
        <v>3127</v>
      </c>
      <c r="P592" s="37" t="s">
        <v>674</v>
      </c>
      <c r="Q592" s="44" t="str">
        <f>MID(Tabla1[[#This Row],[Aplicación]],14,1)</f>
        <v>2</v>
      </c>
      <c r="R592" s="44" t="s">
        <v>662</v>
      </c>
      <c r="S592" s="44" t="str">
        <f>MID(Tabla1[[#This Row],[Aplicación]],6,2)</f>
        <v>06</v>
      </c>
      <c r="T592" s="44" t="str">
        <f>VLOOKUP(Tabla1[[#This Row],[AREA]],Hoja1!A:B,2,FALSE)</f>
        <v>06. Educación, infancia, juventud e igualdad</v>
      </c>
      <c r="U592" s="44" t="str">
        <f>MID(Tabla1[[#This Row],[Aplicación]],9,4)</f>
        <v>3232</v>
      </c>
      <c r="V592" s="44" t="str">
        <f>VLOOKUP(Tabla1[[#This Row],[PROGRAMA]],Hoja1!A:B,2,FALSE)</f>
        <v>3232. Conservación y mantenimiento centros educación infantil y primaria</v>
      </c>
      <c r="W592" s="44" t="str">
        <f>MID(Tabla1[[#This Row],[Aplicación]],14,2)</f>
        <v>21</v>
      </c>
      <c r="X592" s="44" t="str">
        <f>MID(Tabla1[[#This Row],[Aplicación]],14,6)</f>
        <v>213</v>
      </c>
    </row>
    <row r="593" spans="1:24" x14ac:dyDescent="0.25">
      <c r="A593" s="33">
        <v>220189000508</v>
      </c>
      <c r="B593" s="34" t="s">
        <v>9</v>
      </c>
      <c r="C593" s="35">
        <v>43832</v>
      </c>
      <c r="D593" s="33">
        <v>22020000072</v>
      </c>
      <c r="E593" s="34" t="s">
        <v>1145</v>
      </c>
      <c r="F593" s="36">
        <v>6957.84</v>
      </c>
      <c r="G593" s="34" t="s">
        <v>103</v>
      </c>
      <c r="H593" s="34" t="s">
        <v>59</v>
      </c>
      <c r="I593" s="33" t="s">
        <v>209</v>
      </c>
      <c r="J593" s="34" t="s">
        <v>211</v>
      </c>
      <c r="K593" s="34" t="s">
        <v>211</v>
      </c>
      <c r="L593" s="34" t="s">
        <v>12</v>
      </c>
      <c r="M593" s="34" t="s">
        <v>13</v>
      </c>
      <c r="N593" s="34" t="s">
        <v>16</v>
      </c>
      <c r="O593" s="37" t="s">
        <v>3127</v>
      </c>
      <c r="P593" s="37" t="s">
        <v>674</v>
      </c>
      <c r="Q593" s="44" t="str">
        <f>MID(Tabla1[[#This Row],[Aplicación]],14,1)</f>
        <v>2</v>
      </c>
      <c r="R593" s="44" t="s">
        <v>662</v>
      </c>
      <c r="S593" s="44" t="str">
        <f>MID(Tabla1[[#This Row],[Aplicación]],6,2)</f>
        <v>06</v>
      </c>
      <c r="T593" s="44" t="str">
        <f>VLOOKUP(Tabla1[[#This Row],[AREA]],Hoja1!A:B,2,FALSE)</f>
        <v>06. Educación, infancia, juventud e igualdad</v>
      </c>
      <c r="U593" s="44" t="str">
        <f>MID(Tabla1[[#This Row],[Aplicación]],9,4)</f>
        <v>3232</v>
      </c>
      <c r="V593" s="44" t="str">
        <f>VLOOKUP(Tabla1[[#This Row],[PROGRAMA]],Hoja1!A:B,2,FALSE)</f>
        <v>3232. Conservación y mantenimiento centros educación infantil y primaria</v>
      </c>
      <c r="W593" s="44" t="str">
        <f>MID(Tabla1[[#This Row],[Aplicación]],14,2)</f>
        <v>21</v>
      </c>
      <c r="X593" s="44" t="str">
        <f>MID(Tabla1[[#This Row],[Aplicación]],14,6)</f>
        <v>213</v>
      </c>
    </row>
    <row r="594" spans="1:24" x14ac:dyDescent="0.25">
      <c r="A594" s="33">
        <v>220199000241</v>
      </c>
      <c r="B594" s="34" t="s">
        <v>9</v>
      </c>
      <c r="C594" s="35">
        <v>43832</v>
      </c>
      <c r="D594" s="33">
        <v>22020000644</v>
      </c>
      <c r="E594" s="34" t="s">
        <v>1622</v>
      </c>
      <c r="F594" s="36">
        <v>9704.9599999999991</v>
      </c>
      <c r="G594" s="34" t="s">
        <v>281</v>
      </c>
      <c r="H594" s="34" t="s">
        <v>1623</v>
      </c>
      <c r="I594" s="33" t="s">
        <v>209</v>
      </c>
      <c r="J594" s="34" t="s">
        <v>1398</v>
      </c>
      <c r="K594" s="34" t="s">
        <v>211</v>
      </c>
      <c r="L594" s="34" t="s">
        <v>12</v>
      </c>
      <c r="M594" s="34" t="s">
        <v>13</v>
      </c>
      <c r="N594" s="34" t="s">
        <v>16</v>
      </c>
      <c r="O594" s="37" t="s">
        <v>3127</v>
      </c>
      <c r="P594" s="37" t="s">
        <v>674</v>
      </c>
      <c r="Q594" s="44" t="str">
        <f>MID(Tabla1[[#This Row],[Aplicación]],14,1)</f>
        <v>2</v>
      </c>
      <c r="R594" s="44" t="s">
        <v>662</v>
      </c>
      <c r="S594" s="44" t="str">
        <f>MID(Tabla1[[#This Row],[Aplicación]],6,2)</f>
        <v>06</v>
      </c>
      <c r="T594" s="44" t="str">
        <f>VLOOKUP(Tabla1[[#This Row],[AREA]],Hoja1!A:B,2,FALSE)</f>
        <v>06. Educación, infancia, juventud e igualdad</v>
      </c>
      <c r="U594" s="44" t="str">
        <f>MID(Tabla1[[#This Row],[Aplicación]],9,4)</f>
        <v>3261</v>
      </c>
      <c r="V594" s="44" t="str">
        <f>VLOOKUP(Tabla1[[#This Row],[PROGRAMA]],Hoja1!A:B,2,FALSE)</f>
        <v>3261. Servicios complementarios de educación</v>
      </c>
      <c r="W594" s="44" t="str">
        <f>MID(Tabla1[[#This Row],[Aplicación]],14,2)</f>
        <v>22</v>
      </c>
      <c r="X594" s="44" t="str">
        <f>MID(Tabla1[[#This Row],[Aplicación]],14,6)</f>
        <v>22700</v>
      </c>
    </row>
    <row r="595" spans="1:24" x14ac:dyDescent="0.25">
      <c r="A595" s="33">
        <v>220199000402</v>
      </c>
      <c r="B595" s="34" t="s">
        <v>9</v>
      </c>
      <c r="C595" s="35">
        <v>43832</v>
      </c>
      <c r="D595" s="33">
        <v>22020000739</v>
      </c>
      <c r="E595" s="34" t="s">
        <v>1643</v>
      </c>
      <c r="F595" s="36">
        <v>5000</v>
      </c>
      <c r="G595" s="34" t="s">
        <v>104</v>
      </c>
      <c r="H595" s="34" t="s">
        <v>1644</v>
      </c>
      <c r="I595" s="33" t="s">
        <v>209</v>
      </c>
      <c r="J595" s="34" t="s">
        <v>233</v>
      </c>
      <c r="K595" s="34" t="s">
        <v>233</v>
      </c>
      <c r="L595" s="34" t="s">
        <v>15</v>
      </c>
      <c r="M595" s="34" t="s">
        <v>13</v>
      </c>
      <c r="N595" s="34" t="s">
        <v>16</v>
      </c>
      <c r="O595" s="37" t="s">
        <v>3127</v>
      </c>
      <c r="P595" s="37" t="s">
        <v>674</v>
      </c>
      <c r="Q595" s="44" t="str">
        <f>MID(Tabla1[[#This Row],[Aplicación]],14,1)</f>
        <v>2</v>
      </c>
      <c r="R595" s="44" t="s">
        <v>662</v>
      </c>
      <c r="S595" s="44" t="str">
        <f>MID(Tabla1[[#This Row],[Aplicación]],6,2)</f>
        <v>06</v>
      </c>
      <c r="T595" s="44" t="str">
        <f>VLOOKUP(Tabla1[[#This Row],[AREA]],Hoja1!A:B,2,FALSE)</f>
        <v>06. Educación, infancia, juventud e igualdad</v>
      </c>
      <c r="U595" s="44" t="str">
        <f>MID(Tabla1[[#This Row],[Aplicación]],9,4)</f>
        <v>2315</v>
      </c>
      <c r="V595" s="44" t="str">
        <f>VLOOKUP(Tabla1[[#This Row],[PROGRAMA]],Hoja1!A:B,2,FALSE)</f>
        <v>2315. Políticas de Igualdad e infancia</v>
      </c>
      <c r="W595" s="44" t="str">
        <f>MID(Tabla1[[#This Row],[Aplicación]],14,2)</f>
        <v>22</v>
      </c>
      <c r="X595" s="44" t="str">
        <f>MID(Tabla1[[#This Row],[Aplicación]],14,6)</f>
        <v>22102</v>
      </c>
    </row>
    <row r="596" spans="1:24" x14ac:dyDescent="0.25">
      <c r="A596" s="33">
        <v>220199000676</v>
      </c>
      <c r="B596" s="34" t="s">
        <v>9</v>
      </c>
      <c r="C596" s="35">
        <v>43832</v>
      </c>
      <c r="D596" s="33">
        <v>22020001095</v>
      </c>
      <c r="E596" s="34" t="s">
        <v>1646</v>
      </c>
      <c r="F596" s="36">
        <v>5000</v>
      </c>
      <c r="G596" s="34" t="s">
        <v>108</v>
      </c>
      <c r="H596" s="34" t="s">
        <v>1647</v>
      </c>
      <c r="I596" s="33" t="s">
        <v>209</v>
      </c>
      <c r="J596" s="34" t="s">
        <v>236</v>
      </c>
      <c r="K596" s="34" t="s">
        <v>236</v>
      </c>
      <c r="L596" s="34" t="s">
        <v>15</v>
      </c>
      <c r="M596" s="34" t="s">
        <v>13</v>
      </c>
      <c r="N596" s="34" t="s">
        <v>16</v>
      </c>
      <c r="O596" s="37" t="s">
        <v>3127</v>
      </c>
      <c r="P596" s="37" t="s">
        <v>674</v>
      </c>
      <c r="Q596" s="44" t="str">
        <f>MID(Tabla1[[#This Row],[Aplicación]],14,1)</f>
        <v>2</v>
      </c>
      <c r="R596" s="44" t="s">
        <v>662</v>
      </c>
      <c r="S596" s="44" t="str">
        <f>MID(Tabla1[[#This Row],[Aplicación]],6,2)</f>
        <v>06</v>
      </c>
      <c r="T596" s="44" t="str">
        <f>VLOOKUP(Tabla1[[#This Row],[AREA]],Hoja1!A:B,2,FALSE)</f>
        <v>06. Educación, infancia, juventud e igualdad</v>
      </c>
      <c r="U596" s="44" t="str">
        <f>MID(Tabla1[[#This Row],[Aplicación]],9,4)</f>
        <v>3321</v>
      </c>
      <c r="V596" s="44" t="str">
        <f>VLOOKUP(Tabla1[[#This Row],[PROGRAMA]],Hoja1!A:B,2,FALSE)</f>
        <v>3321. Bibliotecas públicas</v>
      </c>
      <c r="W596" s="44" t="str">
        <f>MID(Tabla1[[#This Row],[Aplicación]],14,2)</f>
        <v>22</v>
      </c>
      <c r="X596" s="44" t="str">
        <f>MID(Tabla1[[#This Row],[Aplicación]],14,6)</f>
        <v>22100</v>
      </c>
    </row>
    <row r="597" spans="1:24" x14ac:dyDescent="0.25">
      <c r="A597" s="33">
        <v>220200001003</v>
      </c>
      <c r="B597" s="34" t="s">
        <v>9</v>
      </c>
      <c r="C597" s="35">
        <v>43867</v>
      </c>
      <c r="D597" s="33">
        <v>22020001549</v>
      </c>
      <c r="E597" s="34" t="s">
        <v>1651</v>
      </c>
      <c r="F597" s="36">
        <v>7260</v>
      </c>
      <c r="G597" s="34" t="s">
        <v>458</v>
      </c>
      <c r="H597" s="34" t="s">
        <v>1652</v>
      </c>
      <c r="I597" s="33" t="s">
        <v>209</v>
      </c>
      <c r="J597" s="34" t="s">
        <v>1653</v>
      </c>
      <c r="K597" s="34" t="s">
        <v>211</v>
      </c>
      <c r="L597" s="34" t="s">
        <v>15</v>
      </c>
      <c r="M597" s="34" t="s">
        <v>10</v>
      </c>
      <c r="N597" s="34" t="s">
        <v>11</v>
      </c>
      <c r="O597" s="37" t="s">
        <v>3146</v>
      </c>
      <c r="P597" s="37" t="s">
        <v>674</v>
      </c>
      <c r="Q597" s="44" t="str">
        <f>MID(Tabla1[[#This Row],[Aplicación]],14,1)</f>
        <v>2</v>
      </c>
      <c r="R597" s="44" t="s">
        <v>662</v>
      </c>
      <c r="S597" s="44" t="str">
        <f>MID(Tabla1[[#This Row],[Aplicación]],6,2)</f>
        <v>06</v>
      </c>
      <c r="T597" s="44" t="str">
        <f>VLOOKUP(Tabla1[[#This Row],[AREA]],Hoja1!A:B,2,FALSE)</f>
        <v>06. Educación, infancia, juventud e igualdad</v>
      </c>
      <c r="U597" s="44" t="str">
        <f>MID(Tabla1[[#This Row],[Aplicación]],9,4)</f>
        <v>3232</v>
      </c>
      <c r="V597" s="44" t="str">
        <f>VLOOKUP(Tabla1[[#This Row],[PROGRAMA]],Hoja1!A:B,2,FALSE)</f>
        <v>3232. Conservación y mantenimiento centros educación infantil y primaria</v>
      </c>
      <c r="W597" s="44" t="str">
        <f>MID(Tabla1[[#This Row],[Aplicación]],14,2)</f>
        <v>21</v>
      </c>
      <c r="X597" s="44" t="str">
        <f>MID(Tabla1[[#This Row],[Aplicación]],14,6)</f>
        <v>212</v>
      </c>
    </row>
    <row r="598" spans="1:24" x14ac:dyDescent="0.25">
      <c r="A598" s="33">
        <v>220200001006</v>
      </c>
      <c r="B598" s="34" t="s">
        <v>9</v>
      </c>
      <c r="C598" s="35">
        <v>43867</v>
      </c>
      <c r="D598" s="33">
        <v>22020001078</v>
      </c>
      <c r="E598" s="34" t="s">
        <v>1145</v>
      </c>
      <c r="F598" s="36">
        <v>18143.95</v>
      </c>
      <c r="G598" s="34" t="s">
        <v>159</v>
      </c>
      <c r="H598" s="34" t="s">
        <v>1654</v>
      </c>
      <c r="I598" s="33" t="s">
        <v>209</v>
      </c>
      <c r="J598" s="34" t="s">
        <v>211</v>
      </c>
      <c r="K598" s="34" t="s">
        <v>211</v>
      </c>
      <c r="L598" s="34" t="s">
        <v>12</v>
      </c>
      <c r="M598" s="34" t="s">
        <v>10</v>
      </c>
      <c r="N598" s="34" t="s">
        <v>11</v>
      </c>
      <c r="O598" s="37" t="s">
        <v>3146</v>
      </c>
      <c r="P598" s="37" t="s">
        <v>674</v>
      </c>
      <c r="Q598" s="44" t="str">
        <f>MID(Tabla1[[#This Row],[Aplicación]],14,1)</f>
        <v>2</v>
      </c>
      <c r="R598" s="44" t="s">
        <v>662</v>
      </c>
      <c r="S598" s="44" t="str">
        <f>MID(Tabla1[[#This Row],[Aplicación]],6,2)</f>
        <v>06</v>
      </c>
      <c r="T598" s="44" t="str">
        <f>VLOOKUP(Tabla1[[#This Row],[AREA]],Hoja1!A:B,2,FALSE)</f>
        <v>06. Educación, infancia, juventud e igualdad</v>
      </c>
      <c r="U598" s="44" t="str">
        <f>MID(Tabla1[[#This Row],[Aplicación]],9,4)</f>
        <v>3232</v>
      </c>
      <c r="V598" s="44" t="str">
        <f>VLOOKUP(Tabla1[[#This Row],[PROGRAMA]],Hoja1!A:B,2,FALSE)</f>
        <v>3232. Conservación y mantenimiento centros educación infantil y primaria</v>
      </c>
      <c r="W598" s="44" t="str">
        <f>MID(Tabla1[[#This Row],[Aplicación]],14,2)</f>
        <v>21</v>
      </c>
      <c r="X598" s="44" t="str">
        <f>MID(Tabla1[[#This Row],[Aplicación]],14,6)</f>
        <v>213</v>
      </c>
    </row>
    <row r="599" spans="1:24" x14ac:dyDescent="0.25">
      <c r="A599" s="33">
        <v>220200001056</v>
      </c>
      <c r="B599" s="34" t="s">
        <v>9</v>
      </c>
      <c r="C599" s="35">
        <v>43871</v>
      </c>
      <c r="D599" s="33">
        <v>22020001693</v>
      </c>
      <c r="E599" s="34" t="s">
        <v>939</v>
      </c>
      <c r="F599" s="36">
        <v>280</v>
      </c>
      <c r="G599" s="34" t="s">
        <v>370</v>
      </c>
      <c r="H599" s="34" t="s">
        <v>1683</v>
      </c>
      <c r="I599" s="33" t="s">
        <v>209</v>
      </c>
      <c r="J599" s="34" t="s">
        <v>1684</v>
      </c>
      <c r="K599" s="34" t="s">
        <v>233</v>
      </c>
      <c r="L599" s="34" t="s">
        <v>15</v>
      </c>
      <c r="M599" s="34" t="s">
        <v>10</v>
      </c>
      <c r="N599" s="34" t="s">
        <v>11</v>
      </c>
      <c r="O599" s="37" t="s">
        <v>3146</v>
      </c>
      <c r="P599" s="37" t="s">
        <v>674</v>
      </c>
      <c r="Q599" s="44" t="str">
        <f>MID(Tabla1[[#This Row],[Aplicación]],14,1)</f>
        <v>2</v>
      </c>
      <c r="R599" s="44" t="s">
        <v>662</v>
      </c>
      <c r="S599" s="44" t="str">
        <f>MID(Tabla1[[#This Row],[Aplicación]],6,2)</f>
        <v>06</v>
      </c>
      <c r="T599" s="44" t="str">
        <f>VLOOKUP(Tabla1[[#This Row],[AREA]],Hoja1!A:B,2,FALSE)</f>
        <v>06. Educación, infancia, juventud e igualdad</v>
      </c>
      <c r="U599" s="44" t="str">
        <f>MID(Tabla1[[#This Row],[Aplicación]],9,4)</f>
        <v>3321</v>
      </c>
      <c r="V599" s="44" t="str">
        <f>VLOOKUP(Tabla1[[#This Row],[PROGRAMA]],Hoja1!A:B,2,FALSE)</f>
        <v>3321. Bibliotecas públicas</v>
      </c>
      <c r="W599" s="44" t="str">
        <f>MID(Tabla1[[#This Row],[Aplicación]],14,2)</f>
        <v>22</v>
      </c>
      <c r="X599" s="44" t="str">
        <f>MID(Tabla1[[#This Row],[Aplicación]],14,6)</f>
        <v>22001</v>
      </c>
    </row>
    <row r="600" spans="1:24" x14ac:dyDescent="0.25">
      <c r="A600" s="33">
        <v>220200001057</v>
      </c>
      <c r="B600" s="34" t="s">
        <v>9</v>
      </c>
      <c r="C600" s="35">
        <v>43871</v>
      </c>
      <c r="D600" s="33">
        <v>22020001694</v>
      </c>
      <c r="E600" s="34" t="s">
        <v>939</v>
      </c>
      <c r="F600" s="36">
        <v>280</v>
      </c>
      <c r="G600" s="34" t="s">
        <v>372</v>
      </c>
      <c r="H600" s="34" t="s">
        <v>1685</v>
      </c>
      <c r="I600" s="33" t="s">
        <v>209</v>
      </c>
      <c r="J600" s="34" t="s">
        <v>233</v>
      </c>
      <c r="K600" s="34" t="s">
        <v>233</v>
      </c>
      <c r="L600" s="34" t="s">
        <v>15</v>
      </c>
      <c r="M600" s="34" t="s">
        <v>10</v>
      </c>
      <c r="N600" s="34" t="s">
        <v>11</v>
      </c>
      <c r="O600" s="37" t="s">
        <v>3146</v>
      </c>
      <c r="P600" s="37" t="s">
        <v>674</v>
      </c>
      <c r="Q600" s="44" t="str">
        <f>MID(Tabla1[[#This Row],[Aplicación]],14,1)</f>
        <v>2</v>
      </c>
      <c r="R600" s="44" t="s">
        <v>662</v>
      </c>
      <c r="S600" s="44" t="str">
        <f>MID(Tabla1[[#This Row],[Aplicación]],6,2)</f>
        <v>06</v>
      </c>
      <c r="T600" s="44" t="str">
        <f>VLOOKUP(Tabla1[[#This Row],[AREA]],Hoja1!A:B,2,FALSE)</f>
        <v>06. Educación, infancia, juventud e igualdad</v>
      </c>
      <c r="U600" s="44" t="str">
        <f>MID(Tabla1[[#This Row],[Aplicación]],9,4)</f>
        <v>3321</v>
      </c>
      <c r="V600" s="44" t="str">
        <f>VLOOKUP(Tabla1[[#This Row],[PROGRAMA]],Hoja1!A:B,2,FALSE)</f>
        <v>3321. Bibliotecas públicas</v>
      </c>
      <c r="W600" s="44" t="str">
        <f>MID(Tabla1[[#This Row],[Aplicación]],14,2)</f>
        <v>22</v>
      </c>
      <c r="X600" s="44" t="str">
        <f>MID(Tabla1[[#This Row],[Aplicación]],14,6)</f>
        <v>22001</v>
      </c>
    </row>
    <row r="601" spans="1:24" x14ac:dyDescent="0.25">
      <c r="A601" s="33">
        <v>220200001058</v>
      </c>
      <c r="B601" s="34" t="s">
        <v>9</v>
      </c>
      <c r="C601" s="35">
        <v>43871</v>
      </c>
      <c r="D601" s="33">
        <v>22020001696</v>
      </c>
      <c r="E601" s="34" t="s">
        <v>939</v>
      </c>
      <c r="F601" s="36">
        <v>97.19</v>
      </c>
      <c r="G601" s="34" t="s">
        <v>420</v>
      </c>
      <c r="H601" s="34" t="s">
        <v>1686</v>
      </c>
      <c r="I601" s="33" t="s">
        <v>209</v>
      </c>
      <c r="J601" s="34" t="s">
        <v>210</v>
      </c>
      <c r="K601" s="34" t="s">
        <v>210</v>
      </c>
      <c r="L601" s="34" t="s">
        <v>15</v>
      </c>
      <c r="M601" s="34" t="s">
        <v>10</v>
      </c>
      <c r="N601" s="34" t="s">
        <v>11</v>
      </c>
      <c r="O601" s="37" t="s">
        <v>3146</v>
      </c>
      <c r="P601" s="37" t="s">
        <v>674</v>
      </c>
      <c r="Q601" s="44" t="str">
        <f>MID(Tabla1[[#This Row],[Aplicación]],14,1)</f>
        <v>2</v>
      </c>
      <c r="R601" s="44" t="s">
        <v>662</v>
      </c>
      <c r="S601" s="44" t="str">
        <f>MID(Tabla1[[#This Row],[Aplicación]],6,2)</f>
        <v>06</v>
      </c>
      <c r="T601" s="44" t="str">
        <f>VLOOKUP(Tabla1[[#This Row],[AREA]],Hoja1!A:B,2,FALSE)</f>
        <v>06. Educación, infancia, juventud e igualdad</v>
      </c>
      <c r="U601" s="44" t="str">
        <f>MID(Tabla1[[#This Row],[Aplicación]],9,4)</f>
        <v>3321</v>
      </c>
      <c r="V601" s="44" t="str">
        <f>VLOOKUP(Tabla1[[#This Row],[PROGRAMA]],Hoja1!A:B,2,FALSE)</f>
        <v>3321. Bibliotecas públicas</v>
      </c>
      <c r="W601" s="44" t="str">
        <f>MID(Tabla1[[#This Row],[Aplicación]],14,2)</f>
        <v>22</v>
      </c>
      <c r="X601" s="44" t="str">
        <f>MID(Tabla1[[#This Row],[Aplicación]],14,6)</f>
        <v>22001</v>
      </c>
    </row>
    <row r="602" spans="1:24" x14ac:dyDescent="0.25">
      <c r="A602" s="33">
        <v>220200001059</v>
      </c>
      <c r="B602" s="34" t="s">
        <v>9</v>
      </c>
      <c r="C602" s="35">
        <v>43871</v>
      </c>
      <c r="D602" s="33">
        <v>22020001697</v>
      </c>
      <c r="E602" s="34" t="s">
        <v>939</v>
      </c>
      <c r="F602" s="36">
        <v>4062.58</v>
      </c>
      <c r="G602" s="34" t="s">
        <v>168</v>
      </c>
      <c r="H602" s="34" t="s">
        <v>1687</v>
      </c>
      <c r="I602" s="33" t="s">
        <v>209</v>
      </c>
      <c r="J602" s="34" t="s">
        <v>210</v>
      </c>
      <c r="K602" s="34" t="s">
        <v>210</v>
      </c>
      <c r="L602" s="34" t="s">
        <v>15</v>
      </c>
      <c r="M602" s="34" t="s">
        <v>10</v>
      </c>
      <c r="N602" s="34" t="s">
        <v>11</v>
      </c>
      <c r="O602" s="37" t="s">
        <v>3146</v>
      </c>
      <c r="P602" s="37" t="s">
        <v>674</v>
      </c>
      <c r="Q602" s="44" t="str">
        <f>MID(Tabla1[[#This Row],[Aplicación]],14,1)</f>
        <v>2</v>
      </c>
      <c r="R602" s="44" t="s">
        <v>662</v>
      </c>
      <c r="S602" s="44" t="str">
        <f>MID(Tabla1[[#This Row],[Aplicación]],6,2)</f>
        <v>06</v>
      </c>
      <c r="T602" s="44" t="str">
        <f>VLOOKUP(Tabla1[[#This Row],[AREA]],Hoja1!A:B,2,FALSE)</f>
        <v>06. Educación, infancia, juventud e igualdad</v>
      </c>
      <c r="U602" s="44" t="str">
        <f>MID(Tabla1[[#This Row],[Aplicación]],9,4)</f>
        <v>3321</v>
      </c>
      <c r="V602" s="44" t="str">
        <f>VLOOKUP(Tabla1[[#This Row],[PROGRAMA]],Hoja1!A:B,2,FALSE)</f>
        <v>3321. Bibliotecas públicas</v>
      </c>
      <c r="W602" s="44" t="str">
        <f>MID(Tabla1[[#This Row],[Aplicación]],14,2)</f>
        <v>22</v>
      </c>
      <c r="X602" s="44" t="str">
        <f>MID(Tabla1[[#This Row],[Aplicación]],14,6)</f>
        <v>22001</v>
      </c>
    </row>
    <row r="603" spans="1:24" x14ac:dyDescent="0.25">
      <c r="A603" s="33">
        <v>220200001060</v>
      </c>
      <c r="B603" s="34" t="s">
        <v>9</v>
      </c>
      <c r="C603" s="35">
        <v>43871</v>
      </c>
      <c r="D603" s="33">
        <v>22020001698</v>
      </c>
      <c r="E603" s="34" t="s">
        <v>939</v>
      </c>
      <c r="F603" s="36">
        <v>600</v>
      </c>
      <c r="G603" s="34" t="s">
        <v>371</v>
      </c>
      <c r="H603" s="34" t="s">
        <v>1688</v>
      </c>
      <c r="I603" s="33" t="s">
        <v>209</v>
      </c>
      <c r="J603" s="34" t="s">
        <v>210</v>
      </c>
      <c r="K603" s="34" t="s">
        <v>210</v>
      </c>
      <c r="L603" s="34" t="s">
        <v>15</v>
      </c>
      <c r="M603" s="34" t="s">
        <v>10</v>
      </c>
      <c r="N603" s="34" t="s">
        <v>11</v>
      </c>
      <c r="O603" s="37" t="s">
        <v>3146</v>
      </c>
      <c r="P603" s="37" t="s">
        <v>674</v>
      </c>
      <c r="Q603" s="44" t="str">
        <f>MID(Tabla1[[#This Row],[Aplicación]],14,1)</f>
        <v>2</v>
      </c>
      <c r="R603" s="44" t="s">
        <v>662</v>
      </c>
      <c r="S603" s="44" t="str">
        <f>MID(Tabla1[[#This Row],[Aplicación]],6,2)</f>
        <v>06</v>
      </c>
      <c r="T603" s="44" t="str">
        <f>VLOOKUP(Tabla1[[#This Row],[AREA]],Hoja1!A:B,2,FALSE)</f>
        <v>06. Educación, infancia, juventud e igualdad</v>
      </c>
      <c r="U603" s="44" t="str">
        <f>MID(Tabla1[[#This Row],[Aplicación]],9,4)</f>
        <v>3321</v>
      </c>
      <c r="V603" s="44" t="str">
        <f>VLOOKUP(Tabla1[[#This Row],[PROGRAMA]],Hoja1!A:B,2,FALSE)</f>
        <v>3321. Bibliotecas públicas</v>
      </c>
      <c r="W603" s="44" t="str">
        <f>MID(Tabla1[[#This Row],[Aplicación]],14,2)</f>
        <v>22</v>
      </c>
      <c r="X603" s="44" t="str">
        <f>MID(Tabla1[[#This Row],[Aplicación]],14,6)</f>
        <v>22001</v>
      </c>
    </row>
    <row r="604" spans="1:24" x14ac:dyDescent="0.25">
      <c r="A604" s="33">
        <v>220200001062</v>
      </c>
      <c r="B604" s="34" t="s">
        <v>9</v>
      </c>
      <c r="C604" s="35">
        <v>43871</v>
      </c>
      <c r="D604" s="33">
        <v>22020001673</v>
      </c>
      <c r="E604" s="34" t="s">
        <v>1276</v>
      </c>
      <c r="F604" s="36">
        <v>3000</v>
      </c>
      <c r="G604" s="34" t="s">
        <v>447</v>
      </c>
      <c r="H604" s="34" t="s">
        <v>1689</v>
      </c>
      <c r="I604" s="33" t="s">
        <v>209</v>
      </c>
      <c r="J604" s="34" t="s">
        <v>211</v>
      </c>
      <c r="K604" s="34" t="s">
        <v>211</v>
      </c>
      <c r="L604" s="34" t="s">
        <v>15</v>
      </c>
      <c r="M604" s="34" t="s">
        <v>10</v>
      </c>
      <c r="N604" s="34" t="s">
        <v>11</v>
      </c>
      <c r="O604" s="37" t="s">
        <v>3146</v>
      </c>
      <c r="P604" s="37" t="s">
        <v>674</v>
      </c>
      <c r="Q604" s="44" t="str">
        <f>MID(Tabla1[[#This Row],[Aplicación]],14,1)</f>
        <v>2</v>
      </c>
      <c r="R604" s="44" t="s">
        <v>662</v>
      </c>
      <c r="S604" s="44" t="str">
        <f>MID(Tabla1[[#This Row],[Aplicación]],6,2)</f>
        <v>06</v>
      </c>
      <c r="T604" s="44" t="str">
        <f>VLOOKUP(Tabla1[[#This Row],[AREA]],Hoja1!A:B,2,FALSE)</f>
        <v>06. Educación, infancia, juventud e igualdad</v>
      </c>
      <c r="U604" s="44" t="str">
        <f>MID(Tabla1[[#This Row],[Aplicación]],9,4)</f>
        <v>2315</v>
      </c>
      <c r="V604" s="44" t="str">
        <f>VLOOKUP(Tabla1[[#This Row],[PROGRAMA]],Hoja1!A:B,2,FALSE)</f>
        <v>2315. Políticas de Igualdad e infancia</v>
      </c>
      <c r="W604" s="44" t="str">
        <f>MID(Tabla1[[#This Row],[Aplicación]],14,2)</f>
        <v>22</v>
      </c>
      <c r="X604" s="44" t="str">
        <f>MID(Tabla1[[#This Row],[Aplicación]],14,6)</f>
        <v>22799</v>
      </c>
    </row>
    <row r="605" spans="1:24" x14ac:dyDescent="0.25">
      <c r="A605" s="33">
        <v>220200001063</v>
      </c>
      <c r="B605" s="34" t="s">
        <v>9</v>
      </c>
      <c r="C605" s="35">
        <v>43871</v>
      </c>
      <c r="D605" s="33">
        <v>22020001677</v>
      </c>
      <c r="E605" s="34" t="s">
        <v>1690</v>
      </c>
      <c r="F605" s="36">
        <v>105.27</v>
      </c>
      <c r="G605" s="34" t="s">
        <v>385</v>
      </c>
      <c r="H605" s="34" t="s">
        <v>1691</v>
      </c>
      <c r="I605" s="33" t="s">
        <v>209</v>
      </c>
      <c r="J605" s="34" t="s">
        <v>211</v>
      </c>
      <c r="K605" s="34" t="s">
        <v>211</v>
      </c>
      <c r="L605" s="34" t="s">
        <v>12</v>
      </c>
      <c r="M605" s="34" t="s">
        <v>10</v>
      </c>
      <c r="N605" s="34" t="s">
        <v>11</v>
      </c>
      <c r="O605" s="37" t="s">
        <v>3146</v>
      </c>
      <c r="P605" s="37" t="s">
        <v>674</v>
      </c>
      <c r="Q605" s="44" t="str">
        <f>MID(Tabla1[[#This Row],[Aplicación]],14,1)</f>
        <v>2</v>
      </c>
      <c r="R605" s="44" t="s">
        <v>662</v>
      </c>
      <c r="S605" s="44" t="str">
        <f>MID(Tabla1[[#This Row],[Aplicación]],6,2)</f>
        <v>06</v>
      </c>
      <c r="T605" s="44" t="str">
        <f>VLOOKUP(Tabla1[[#This Row],[AREA]],Hoja1!A:B,2,FALSE)</f>
        <v>06. Educación, infancia, juventud e igualdad</v>
      </c>
      <c r="U605" s="44" t="str">
        <f>MID(Tabla1[[#This Row],[Aplicación]],9,4)</f>
        <v>2315</v>
      </c>
      <c r="V605" s="44" t="str">
        <f>VLOOKUP(Tabla1[[#This Row],[PROGRAMA]],Hoja1!A:B,2,FALSE)</f>
        <v>2315. Políticas de Igualdad e infancia</v>
      </c>
      <c r="W605" s="44" t="str">
        <f>MID(Tabla1[[#This Row],[Aplicación]],14,2)</f>
        <v>21</v>
      </c>
      <c r="X605" s="44" t="str">
        <f>MID(Tabla1[[#This Row],[Aplicación]],14,6)</f>
        <v>213</v>
      </c>
    </row>
    <row r="606" spans="1:24" x14ac:dyDescent="0.25">
      <c r="A606" s="33">
        <v>220200001064</v>
      </c>
      <c r="B606" s="34" t="s">
        <v>9</v>
      </c>
      <c r="C606" s="35">
        <v>43871</v>
      </c>
      <c r="D606" s="33">
        <v>22020001683</v>
      </c>
      <c r="E606" s="34" t="s">
        <v>1276</v>
      </c>
      <c r="F606" s="36">
        <v>600</v>
      </c>
      <c r="G606" s="34" t="s">
        <v>1692</v>
      </c>
      <c r="H606" s="34" t="s">
        <v>1693</v>
      </c>
      <c r="I606" s="33" t="s">
        <v>209</v>
      </c>
      <c r="J606" s="34" t="s">
        <v>1249</v>
      </c>
      <c r="K606" s="34" t="s">
        <v>211</v>
      </c>
      <c r="L606" s="34" t="s">
        <v>12</v>
      </c>
      <c r="M606" s="34" t="s">
        <v>10</v>
      </c>
      <c r="N606" s="34" t="s">
        <v>11</v>
      </c>
      <c r="O606" s="37" t="s">
        <v>3146</v>
      </c>
      <c r="P606" s="37" t="s">
        <v>674</v>
      </c>
      <c r="Q606" s="44" t="str">
        <f>MID(Tabla1[[#This Row],[Aplicación]],14,1)</f>
        <v>2</v>
      </c>
      <c r="R606" s="44" t="s">
        <v>662</v>
      </c>
      <c r="S606" s="44" t="str">
        <f>MID(Tabla1[[#This Row],[Aplicación]],6,2)</f>
        <v>06</v>
      </c>
      <c r="T606" s="44" t="str">
        <f>VLOOKUP(Tabla1[[#This Row],[AREA]],Hoja1!A:B,2,FALSE)</f>
        <v>06. Educación, infancia, juventud e igualdad</v>
      </c>
      <c r="U606" s="44" t="str">
        <f>MID(Tabla1[[#This Row],[Aplicación]],9,4)</f>
        <v>2315</v>
      </c>
      <c r="V606" s="44" t="str">
        <f>VLOOKUP(Tabla1[[#This Row],[PROGRAMA]],Hoja1!A:B,2,FALSE)</f>
        <v>2315. Políticas de Igualdad e infancia</v>
      </c>
      <c r="W606" s="44" t="str">
        <f>MID(Tabla1[[#This Row],[Aplicación]],14,2)</f>
        <v>22</v>
      </c>
      <c r="X606" s="44" t="str">
        <f>MID(Tabla1[[#This Row],[Aplicación]],14,6)</f>
        <v>22799</v>
      </c>
    </row>
    <row r="607" spans="1:24" x14ac:dyDescent="0.25">
      <c r="A607" s="33">
        <v>220199000675</v>
      </c>
      <c r="B607" s="34" t="s">
        <v>9</v>
      </c>
      <c r="C607" s="35">
        <v>43832</v>
      </c>
      <c r="D607" s="33">
        <v>22020000933</v>
      </c>
      <c r="E607" s="34" t="s">
        <v>1694</v>
      </c>
      <c r="F607" s="36">
        <v>4000</v>
      </c>
      <c r="G607" s="34" t="s">
        <v>108</v>
      </c>
      <c r="H607" s="34" t="s">
        <v>1695</v>
      </c>
      <c r="I607" s="33" t="s">
        <v>209</v>
      </c>
      <c r="J607" s="34" t="s">
        <v>236</v>
      </c>
      <c r="K607" s="34" t="s">
        <v>236</v>
      </c>
      <c r="L607" s="34" t="s">
        <v>15</v>
      </c>
      <c r="M607" s="34" t="s">
        <v>13</v>
      </c>
      <c r="N607" s="34" t="s">
        <v>16</v>
      </c>
      <c r="O607" s="37" t="s">
        <v>3127</v>
      </c>
      <c r="P607" s="37" t="s">
        <v>674</v>
      </c>
      <c r="Q607" s="44" t="str">
        <f>MID(Tabla1[[#This Row],[Aplicación]],14,1)</f>
        <v>2</v>
      </c>
      <c r="R607" s="44" t="s">
        <v>662</v>
      </c>
      <c r="S607" s="44" t="str">
        <f>MID(Tabla1[[#This Row],[Aplicación]],6,2)</f>
        <v>06</v>
      </c>
      <c r="T607" s="44" t="str">
        <f>VLOOKUP(Tabla1[[#This Row],[AREA]],Hoja1!A:B,2,FALSE)</f>
        <v>06. Educación, infancia, juventud e igualdad</v>
      </c>
      <c r="U607" s="44" t="str">
        <f>MID(Tabla1[[#This Row],[Aplicación]],9,4)</f>
        <v>2315</v>
      </c>
      <c r="V607" s="44" t="str">
        <f>VLOOKUP(Tabla1[[#This Row],[PROGRAMA]],Hoja1!A:B,2,FALSE)</f>
        <v>2315. Políticas de Igualdad e infancia</v>
      </c>
      <c r="W607" s="44" t="str">
        <f>MID(Tabla1[[#This Row],[Aplicación]],14,2)</f>
        <v>22</v>
      </c>
      <c r="X607" s="44" t="str">
        <f>MID(Tabla1[[#This Row],[Aplicación]],14,6)</f>
        <v>22100</v>
      </c>
    </row>
    <row r="608" spans="1:24" x14ac:dyDescent="0.25">
      <c r="A608" s="33">
        <v>220200001065</v>
      </c>
      <c r="B608" s="34" t="s">
        <v>9</v>
      </c>
      <c r="C608" s="35">
        <v>43871</v>
      </c>
      <c r="D608" s="33">
        <v>22020001689</v>
      </c>
      <c r="E608" s="34" t="s">
        <v>1276</v>
      </c>
      <c r="F608" s="36">
        <v>320.58999999999997</v>
      </c>
      <c r="G608" s="34" t="s">
        <v>380</v>
      </c>
      <c r="H608" s="34" t="s">
        <v>1696</v>
      </c>
      <c r="I608" s="33" t="s">
        <v>209</v>
      </c>
      <c r="J608" s="34" t="s">
        <v>1697</v>
      </c>
      <c r="K608" s="34" t="s">
        <v>211</v>
      </c>
      <c r="L608" s="34" t="s">
        <v>12</v>
      </c>
      <c r="M608" s="34" t="s">
        <v>10</v>
      </c>
      <c r="N608" s="34" t="s">
        <v>11</v>
      </c>
      <c r="O608" s="37" t="s">
        <v>3146</v>
      </c>
      <c r="P608" s="37" t="s">
        <v>674</v>
      </c>
      <c r="Q608" s="44" t="str">
        <f>MID(Tabla1[[#This Row],[Aplicación]],14,1)</f>
        <v>2</v>
      </c>
      <c r="R608" s="44" t="s">
        <v>662</v>
      </c>
      <c r="S608" s="44" t="str">
        <f>MID(Tabla1[[#This Row],[Aplicación]],6,2)</f>
        <v>06</v>
      </c>
      <c r="T608" s="44" t="str">
        <f>VLOOKUP(Tabla1[[#This Row],[AREA]],Hoja1!A:B,2,FALSE)</f>
        <v>06. Educación, infancia, juventud e igualdad</v>
      </c>
      <c r="U608" s="44" t="str">
        <f>MID(Tabla1[[#This Row],[Aplicación]],9,4)</f>
        <v>2315</v>
      </c>
      <c r="V608" s="44" t="str">
        <f>VLOOKUP(Tabla1[[#This Row],[PROGRAMA]],Hoja1!A:B,2,FALSE)</f>
        <v>2315. Políticas de Igualdad e infancia</v>
      </c>
      <c r="W608" s="44" t="str">
        <f>MID(Tabla1[[#This Row],[Aplicación]],14,2)</f>
        <v>22</v>
      </c>
      <c r="X608" s="44" t="str">
        <f>MID(Tabla1[[#This Row],[Aplicación]],14,6)</f>
        <v>22799</v>
      </c>
    </row>
    <row r="609" spans="1:24" x14ac:dyDescent="0.25">
      <c r="A609" s="33">
        <v>220200001066</v>
      </c>
      <c r="B609" s="34" t="s">
        <v>9</v>
      </c>
      <c r="C609" s="35">
        <v>43871</v>
      </c>
      <c r="D609" s="33">
        <v>22020001675</v>
      </c>
      <c r="E609" s="34" t="s">
        <v>1276</v>
      </c>
      <c r="F609" s="36">
        <v>146.88</v>
      </c>
      <c r="G609" s="34" t="s">
        <v>439</v>
      </c>
      <c r="H609" s="34" t="s">
        <v>1698</v>
      </c>
      <c r="I609" s="33" t="s">
        <v>209</v>
      </c>
      <c r="J609" s="34" t="s">
        <v>211</v>
      </c>
      <c r="K609" s="34" t="s">
        <v>211</v>
      </c>
      <c r="L609" s="34" t="s">
        <v>12</v>
      </c>
      <c r="M609" s="34" t="s">
        <v>10</v>
      </c>
      <c r="N609" s="34" t="s">
        <v>11</v>
      </c>
      <c r="O609" s="37" t="s">
        <v>3146</v>
      </c>
      <c r="P609" s="37" t="s">
        <v>674</v>
      </c>
      <c r="Q609" s="44" t="str">
        <f>MID(Tabla1[[#This Row],[Aplicación]],14,1)</f>
        <v>2</v>
      </c>
      <c r="R609" s="44" t="s">
        <v>662</v>
      </c>
      <c r="S609" s="44" t="str">
        <f>MID(Tabla1[[#This Row],[Aplicación]],6,2)</f>
        <v>06</v>
      </c>
      <c r="T609" s="44" t="str">
        <f>VLOOKUP(Tabla1[[#This Row],[AREA]],Hoja1!A:B,2,FALSE)</f>
        <v>06. Educación, infancia, juventud e igualdad</v>
      </c>
      <c r="U609" s="44" t="str">
        <f>MID(Tabla1[[#This Row],[Aplicación]],9,4)</f>
        <v>2315</v>
      </c>
      <c r="V609" s="44" t="str">
        <f>VLOOKUP(Tabla1[[#This Row],[PROGRAMA]],Hoja1!A:B,2,FALSE)</f>
        <v>2315. Políticas de Igualdad e infancia</v>
      </c>
      <c r="W609" s="44" t="str">
        <f>MID(Tabla1[[#This Row],[Aplicación]],14,2)</f>
        <v>22</v>
      </c>
      <c r="X609" s="44" t="str">
        <f>MID(Tabla1[[#This Row],[Aplicación]],14,6)</f>
        <v>22799</v>
      </c>
    </row>
    <row r="610" spans="1:24" x14ac:dyDescent="0.25">
      <c r="A610" s="33">
        <v>220200001088</v>
      </c>
      <c r="B610" s="34" t="s">
        <v>9</v>
      </c>
      <c r="C610" s="35">
        <v>43871</v>
      </c>
      <c r="D610" s="33">
        <v>22020001662</v>
      </c>
      <c r="E610" s="34" t="s">
        <v>1276</v>
      </c>
      <c r="F610" s="36">
        <v>6900</v>
      </c>
      <c r="G610" s="34" t="s">
        <v>707</v>
      </c>
      <c r="H610" s="34" t="s">
        <v>1734</v>
      </c>
      <c r="I610" s="33" t="s">
        <v>209</v>
      </c>
      <c r="J610" s="34" t="s">
        <v>1551</v>
      </c>
      <c r="K610" s="34" t="s">
        <v>211</v>
      </c>
      <c r="L610" s="34" t="s">
        <v>12</v>
      </c>
      <c r="M610" s="34" t="s">
        <v>10</v>
      </c>
      <c r="N610" s="34" t="s">
        <v>11</v>
      </c>
      <c r="O610" s="37" t="s">
        <v>3146</v>
      </c>
      <c r="P610" s="37" t="s">
        <v>674</v>
      </c>
      <c r="Q610" s="44" t="str">
        <f>MID(Tabla1[[#This Row],[Aplicación]],14,1)</f>
        <v>2</v>
      </c>
      <c r="R610" s="44" t="s">
        <v>662</v>
      </c>
      <c r="S610" s="44" t="str">
        <f>MID(Tabla1[[#This Row],[Aplicación]],6,2)</f>
        <v>06</v>
      </c>
      <c r="T610" s="44" t="str">
        <f>VLOOKUP(Tabla1[[#This Row],[AREA]],Hoja1!A:B,2,FALSE)</f>
        <v>06. Educación, infancia, juventud e igualdad</v>
      </c>
      <c r="U610" s="44" t="str">
        <f>MID(Tabla1[[#This Row],[Aplicación]],9,4)</f>
        <v>2315</v>
      </c>
      <c r="V610" s="44" t="str">
        <f>VLOOKUP(Tabla1[[#This Row],[PROGRAMA]],Hoja1!A:B,2,FALSE)</f>
        <v>2315. Políticas de Igualdad e infancia</v>
      </c>
      <c r="W610" s="44" t="str">
        <f>MID(Tabla1[[#This Row],[Aplicación]],14,2)</f>
        <v>22</v>
      </c>
      <c r="X610" s="44" t="str">
        <f>MID(Tabla1[[#This Row],[Aplicación]],14,6)</f>
        <v>22799</v>
      </c>
    </row>
    <row r="611" spans="1:24" x14ac:dyDescent="0.25">
      <c r="A611" s="33">
        <v>220200001090</v>
      </c>
      <c r="B611" s="34" t="s">
        <v>9</v>
      </c>
      <c r="C611" s="35">
        <v>43871</v>
      </c>
      <c r="D611" s="33">
        <v>22020001671</v>
      </c>
      <c r="E611" s="34" t="s">
        <v>1276</v>
      </c>
      <c r="F611" s="36">
        <v>660</v>
      </c>
      <c r="G611" s="34" t="s">
        <v>799</v>
      </c>
      <c r="H611" s="34" t="s">
        <v>1736</v>
      </c>
      <c r="I611" s="33" t="s">
        <v>209</v>
      </c>
      <c r="J611" s="34" t="s">
        <v>211</v>
      </c>
      <c r="K611" s="34" t="s">
        <v>211</v>
      </c>
      <c r="L611" s="34" t="s">
        <v>12</v>
      </c>
      <c r="M611" s="34" t="s">
        <v>10</v>
      </c>
      <c r="N611" s="34" t="s">
        <v>11</v>
      </c>
      <c r="O611" s="37" t="s">
        <v>3146</v>
      </c>
      <c r="P611" s="37" t="s">
        <v>674</v>
      </c>
      <c r="Q611" s="44" t="str">
        <f>MID(Tabla1[[#This Row],[Aplicación]],14,1)</f>
        <v>2</v>
      </c>
      <c r="R611" s="44" t="s">
        <v>662</v>
      </c>
      <c r="S611" s="44" t="str">
        <f>MID(Tabla1[[#This Row],[Aplicación]],6,2)</f>
        <v>06</v>
      </c>
      <c r="T611" s="44" t="str">
        <f>VLOOKUP(Tabla1[[#This Row],[AREA]],Hoja1!A:B,2,FALSE)</f>
        <v>06. Educación, infancia, juventud e igualdad</v>
      </c>
      <c r="U611" s="44" t="str">
        <f>MID(Tabla1[[#This Row],[Aplicación]],9,4)</f>
        <v>2315</v>
      </c>
      <c r="V611" s="44" t="str">
        <f>VLOOKUP(Tabla1[[#This Row],[PROGRAMA]],Hoja1!A:B,2,FALSE)</f>
        <v>2315. Políticas de Igualdad e infancia</v>
      </c>
      <c r="W611" s="44" t="str">
        <f>MID(Tabla1[[#This Row],[Aplicación]],14,2)</f>
        <v>22</v>
      </c>
      <c r="X611" s="44" t="str">
        <f>MID(Tabla1[[#This Row],[Aplicación]],14,6)</f>
        <v>22799</v>
      </c>
    </row>
    <row r="612" spans="1:24" x14ac:dyDescent="0.25">
      <c r="A612" s="33">
        <v>220200001116</v>
      </c>
      <c r="B612" s="34" t="s">
        <v>9</v>
      </c>
      <c r="C612" s="35">
        <v>43872</v>
      </c>
      <c r="D612" s="33">
        <v>22020001773</v>
      </c>
      <c r="E612" s="34" t="s">
        <v>1747</v>
      </c>
      <c r="F612" s="36">
        <v>3509</v>
      </c>
      <c r="G612" s="34" t="s">
        <v>1748</v>
      </c>
      <c r="H612" s="34" t="s">
        <v>1749</v>
      </c>
      <c r="I612" s="33" t="s">
        <v>209</v>
      </c>
      <c r="J612" s="34" t="s">
        <v>211</v>
      </c>
      <c r="K612" s="34" t="s">
        <v>211</v>
      </c>
      <c r="L612" s="34" t="s">
        <v>12</v>
      </c>
      <c r="M612" s="34" t="s">
        <v>10</v>
      </c>
      <c r="N612" s="34" t="s">
        <v>11</v>
      </c>
      <c r="O612" s="37" t="s">
        <v>3146</v>
      </c>
      <c r="P612" s="37" t="s">
        <v>674</v>
      </c>
      <c r="Q612" s="44" t="str">
        <f>MID(Tabla1[[#This Row],[Aplicación]],14,1)</f>
        <v>2</v>
      </c>
      <c r="R612" s="44" t="s">
        <v>662</v>
      </c>
      <c r="S612" s="44" t="str">
        <f>MID(Tabla1[[#This Row],[Aplicación]],6,2)</f>
        <v>06</v>
      </c>
      <c r="T612" s="44" t="str">
        <f>VLOOKUP(Tabla1[[#This Row],[AREA]],Hoja1!A:B,2,FALSE)</f>
        <v>06. Educación, infancia, juventud e igualdad</v>
      </c>
      <c r="U612" s="44" t="str">
        <f>MID(Tabla1[[#This Row],[Aplicación]],9,4)</f>
        <v>2315</v>
      </c>
      <c r="V612" s="44" t="str">
        <f>VLOOKUP(Tabla1[[#This Row],[PROGRAMA]],Hoja1!A:B,2,FALSE)</f>
        <v>2315. Políticas de Igualdad e infancia</v>
      </c>
      <c r="W612" s="44" t="str">
        <f>MID(Tabla1[[#This Row],[Aplicación]],14,2)</f>
        <v>22</v>
      </c>
      <c r="X612" s="44" t="str">
        <f>MID(Tabla1[[#This Row],[Aplicación]],14,6)</f>
        <v>22613</v>
      </c>
    </row>
    <row r="613" spans="1:24" x14ac:dyDescent="0.25">
      <c r="A613" s="33">
        <v>220200001117</v>
      </c>
      <c r="B613" s="34" t="s">
        <v>9</v>
      </c>
      <c r="C613" s="35">
        <v>43872</v>
      </c>
      <c r="D613" s="33">
        <v>22020001774</v>
      </c>
      <c r="E613" s="34" t="s">
        <v>1747</v>
      </c>
      <c r="F613" s="36">
        <v>6534</v>
      </c>
      <c r="G613" s="34" t="s">
        <v>152</v>
      </c>
      <c r="H613" s="34" t="s">
        <v>1754</v>
      </c>
      <c r="I613" s="33" t="s">
        <v>209</v>
      </c>
      <c r="J613" s="34" t="s">
        <v>211</v>
      </c>
      <c r="K613" s="34" t="s">
        <v>211</v>
      </c>
      <c r="L613" s="34" t="s">
        <v>12</v>
      </c>
      <c r="M613" s="34" t="s">
        <v>10</v>
      </c>
      <c r="N613" s="34" t="s">
        <v>11</v>
      </c>
      <c r="O613" s="37" t="s">
        <v>3146</v>
      </c>
      <c r="P613" s="37" t="s">
        <v>674</v>
      </c>
      <c r="Q613" s="44" t="str">
        <f>MID(Tabla1[[#This Row],[Aplicación]],14,1)</f>
        <v>2</v>
      </c>
      <c r="R613" s="44" t="s">
        <v>662</v>
      </c>
      <c r="S613" s="44" t="str">
        <f>MID(Tabla1[[#This Row],[Aplicación]],6,2)</f>
        <v>06</v>
      </c>
      <c r="T613" s="44" t="str">
        <f>VLOOKUP(Tabla1[[#This Row],[AREA]],Hoja1!A:B,2,FALSE)</f>
        <v>06. Educación, infancia, juventud e igualdad</v>
      </c>
      <c r="U613" s="44" t="str">
        <f>MID(Tabla1[[#This Row],[Aplicación]],9,4)</f>
        <v>2315</v>
      </c>
      <c r="V613" s="44" t="str">
        <f>VLOOKUP(Tabla1[[#This Row],[PROGRAMA]],Hoja1!A:B,2,FALSE)</f>
        <v>2315. Políticas de Igualdad e infancia</v>
      </c>
      <c r="W613" s="44" t="str">
        <f>MID(Tabla1[[#This Row],[Aplicación]],14,2)</f>
        <v>22</v>
      </c>
      <c r="X613" s="44" t="str">
        <f>MID(Tabla1[[#This Row],[Aplicación]],14,6)</f>
        <v>22613</v>
      </c>
    </row>
    <row r="614" spans="1:24" x14ac:dyDescent="0.25">
      <c r="A614" s="33">
        <v>220200001118</v>
      </c>
      <c r="B614" s="34" t="s">
        <v>9</v>
      </c>
      <c r="C614" s="35">
        <v>43872</v>
      </c>
      <c r="D614" s="33">
        <v>22020001775</v>
      </c>
      <c r="E614" s="34" t="s">
        <v>1276</v>
      </c>
      <c r="F614" s="36">
        <v>2750</v>
      </c>
      <c r="G614" s="34" t="s">
        <v>185</v>
      </c>
      <c r="H614" s="34" t="s">
        <v>1755</v>
      </c>
      <c r="I614" s="33" t="s">
        <v>209</v>
      </c>
      <c r="J614" s="34" t="s">
        <v>1756</v>
      </c>
      <c r="K614" s="34" t="s">
        <v>211</v>
      </c>
      <c r="L614" s="34" t="s">
        <v>12</v>
      </c>
      <c r="M614" s="34" t="s">
        <v>10</v>
      </c>
      <c r="N614" s="34" t="s">
        <v>11</v>
      </c>
      <c r="O614" s="37" t="s">
        <v>3146</v>
      </c>
      <c r="P614" s="37" t="s">
        <v>674</v>
      </c>
      <c r="Q614" s="44" t="str">
        <f>MID(Tabla1[[#This Row],[Aplicación]],14,1)</f>
        <v>2</v>
      </c>
      <c r="R614" s="44" t="s">
        <v>662</v>
      </c>
      <c r="S614" s="44" t="str">
        <f>MID(Tabla1[[#This Row],[Aplicación]],6,2)</f>
        <v>06</v>
      </c>
      <c r="T614" s="44" t="str">
        <f>VLOOKUP(Tabla1[[#This Row],[AREA]],Hoja1!A:B,2,FALSE)</f>
        <v>06. Educación, infancia, juventud e igualdad</v>
      </c>
      <c r="U614" s="44" t="str">
        <f>MID(Tabla1[[#This Row],[Aplicación]],9,4)</f>
        <v>2315</v>
      </c>
      <c r="V614" s="44" t="str">
        <f>VLOOKUP(Tabla1[[#This Row],[PROGRAMA]],Hoja1!A:B,2,FALSE)</f>
        <v>2315. Políticas de Igualdad e infancia</v>
      </c>
      <c r="W614" s="44" t="str">
        <f>MID(Tabla1[[#This Row],[Aplicación]],14,2)</f>
        <v>22</v>
      </c>
      <c r="X614" s="44" t="str">
        <f>MID(Tabla1[[#This Row],[Aplicación]],14,6)</f>
        <v>22799</v>
      </c>
    </row>
    <row r="615" spans="1:24" x14ac:dyDescent="0.25">
      <c r="A615" s="33">
        <v>220199000813</v>
      </c>
      <c r="B615" s="34" t="s">
        <v>9</v>
      </c>
      <c r="C615" s="35">
        <v>43832</v>
      </c>
      <c r="D615" s="33">
        <v>22020000958</v>
      </c>
      <c r="E615" s="34" t="s">
        <v>1145</v>
      </c>
      <c r="F615" s="36">
        <v>9521.17</v>
      </c>
      <c r="G615" s="34" t="s">
        <v>114</v>
      </c>
      <c r="H615" s="34" t="s">
        <v>1778</v>
      </c>
      <c r="I615" s="33" t="s">
        <v>209</v>
      </c>
      <c r="J615" s="34" t="s">
        <v>211</v>
      </c>
      <c r="K615" s="34" t="s">
        <v>211</v>
      </c>
      <c r="L615" s="34" t="s">
        <v>12</v>
      </c>
      <c r="M615" s="34" t="s">
        <v>10</v>
      </c>
      <c r="N615" s="34" t="s">
        <v>11</v>
      </c>
      <c r="O615" s="37" t="s">
        <v>3146</v>
      </c>
      <c r="P615" s="37" t="s">
        <v>674</v>
      </c>
      <c r="Q615" s="44" t="str">
        <f>MID(Tabla1[[#This Row],[Aplicación]],14,1)</f>
        <v>2</v>
      </c>
      <c r="R615" s="44" t="s">
        <v>662</v>
      </c>
      <c r="S615" s="44" t="str">
        <f>MID(Tabla1[[#This Row],[Aplicación]],6,2)</f>
        <v>06</v>
      </c>
      <c r="T615" s="44" t="str">
        <f>VLOOKUP(Tabla1[[#This Row],[AREA]],Hoja1!A:B,2,FALSE)</f>
        <v>06. Educación, infancia, juventud e igualdad</v>
      </c>
      <c r="U615" s="44" t="str">
        <f>MID(Tabla1[[#This Row],[Aplicación]],9,4)</f>
        <v>3232</v>
      </c>
      <c r="V615" s="44" t="str">
        <f>VLOOKUP(Tabla1[[#This Row],[PROGRAMA]],Hoja1!A:B,2,FALSE)</f>
        <v>3232. Conservación y mantenimiento centros educación infantil y primaria</v>
      </c>
      <c r="W615" s="44" t="str">
        <f>MID(Tabla1[[#This Row],[Aplicación]],14,2)</f>
        <v>21</v>
      </c>
      <c r="X615" s="44" t="str">
        <f>MID(Tabla1[[#This Row],[Aplicación]],14,6)</f>
        <v>213</v>
      </c>
    </row>
    <row r="616" spans="1:24" x14ac:dyDescent="0.25">
      <c r="A616" s="33">
        <v>220200001208</v>
      </c>
      <c r="B616" s="34" t="s">
        <v>9</v>
      </c>
      <c r="C616" s="35">
        <v>43872</v>
      </c>
      <c r="D616" s="33">
        <v>22020001688</v>
      </c>
      <c r="E616" s="34" t="s">
        <v>939</v>
      </c>
      <c r="F616" s="36">
        <v>195</v>
      </c>
      <c r="G616" s="34" t="s">
        <v>419</v>
      </c>
      <c r="H616" s="34" t="s">
        <v>1791</v>
      </c>
      <c r="I616" s="33" t="s">
        <v>209</v>
      </c>
      <c r="J616" s="34" t="s">
        <v>210</v>
      </c>
      <c r="K616" s="34" t="s">
        <v>210</v>
      </c>
      <c r="L616" s="34" t="s">
        <v>15</v>
      </c>
      <c r="M616" s="34" t="s">
        <v>10</v>
      </c>
      <c r="N616" s="34" t="s">
        <v>11</v>
      </c>
      <c r="O616" s="37" t="s">
        <v>3146</v>
      </c>
      <c r="P616" s="37" t="s">
        <v>674</v>
      </c>
      <c r="Q616" s="44" t="str">
        <f>MID(Tabla1[[#This Row],[Aplicación]],14,1)</f>
        <v>2</v>
      </c>
      <c r="R616" s="44" t="s">
        <v>662</v>
      </c>
      <c r="S616" s="44" t="str">
        <f>MID(Tabla1[[#This Row],[Aplicación]],6,2)</f>
        <v>06</v>
      </c>
      <c r="T616" s="44" t="str">
        <f>VLOOKUP(Tabla1[[#This Row],[AREA]],Hoja1!A:B,2,FALSE)</f>
        <v>06. Educación, infancia, juventud e igualdad</v>
      </c>
      <c r="U616" s="44" t="str">
        <f>MID(Tabla1[[#This Row],[Aplicación]],9,4)</f>
        <v>3321</v>
      </c>
      <c r="V616" s="44" t="str">
        <f>VLOOKUP(Tabla1[[#This Row],[PROGRAMA]],Hoja1!A:B,2,FALSE)</f>
        <v>3321. Bibliotecas públicas</v>
      </c>
      <c r="W616" s="44" t="str">
        <f>MID(Tabla1[[#This Row],[Aplicación]],14,2)</f>
        <v>22</v>
      </c>
      <c r="X616" s="44" t="str">
        <f>MID(Tabla1[[#This Row],[Aplicación]],14,6)</f>
        <v>22001</v>
      </c>
    </row>
    <row r="617" spans="1:24" x14ac:dyDescent="0.25">
      <c r="A617" s="33">
        <v>220200001212</v>
      </c>
      <c r="B617" s="34" t="s">
        <v>9</v>
      </c>
      <c r="C617" s="35">
        <v>43873</v>
      </c>
      <c r="D617" s="33">
        <v>22020001590</v>
      </c>
      <c r="E617" s="34" t="s">
        <v>956</v>
      </c>
      <c r="F617" s="36">
        <v>1500</v>
      </c>
      <c r="G617" s="34" t="s">
        <v>104</v>
      </c>
      <c r="H617" s="34" t="s">
        <v>1793</v>
      </c>
      <c r="I617" s="33" t="s">
        <v>209</v>
      </c>
      <c r="J617" s="34" t="s">
        <v>233</v>
      </c>
      <c r="K617" s="34" t="s">
        <v>233</v>
      </c>
      <c r="L617" s="34" t="s">
        <v>12</v>
      </c>
      <c r="M617" s="34" t="s">
        <v>10</v>
      </c>
      <c r="N617" s="34" t="s">
        <v>11</v>
      </c>
      <c r="O617" s="37" t="s">
        <v>3146</v>
      </c>
      <c r="P617" s="37" t="s">
        <v>674</v>
      </c>
      <c r="Q617" s="44" t="str">
        <f>MID(Tabla1[[#This Row],[Aplicación]],14,1)</f>
        <v>2</v>
      </c>
      <c r="R617" s="44" t="s">
        <v>662</v>
      </c>
      <c r="S617" s="44" t="str">
        <f>MID(Tabla1[[#This Row],[Aplicación]],6,2)</f>
        <v>06</v>
      </c>
      <c r="T617" s="44" t="str">
        <f>VLOOKUP(Tabla1[[#This Row],[AREA]],Hoja1!A:B,2,FALSE)</f>
        <v>06. Educación, infancia, juventud e igualdad</v>
      </c>
      <c r="U617" s="44" t="str">
        <f>MID(Tabla1[[#This Row],[Aplicación]],9,4)</f>
        <v>3232</v>
      </c>
      <c r="V617" s="44" t="str">
        <f>VLOOKUP(Tabla1[[#This Row],[PROGRAMA]],Hoja1!A:B,2,FALSE)</f>
        <v>3232. Conservación y mantenimiento centros educación infantil y primaria</v>
      </c>
      <c r="W617" s="44" t="str">
        <f>MID(Tabla1[[#This Row],[Aplicación]],14,2)</f>
        <v>22</v>
      </c>
      <c r="X617" s="44" t="str">
        <f>MID(Tabla1[[#This Row],[Aplicación]],14,6)</f>
        <v>22102</v>
      </c>
    </row>
    <row r="618" spans="1:24" x14ac:dyDescent="0.25">
      <c r="A618" s="33">
        <v>220200001223</v>
      </c>
      <c r="B618" s="34" t="s">
        <v>316</v>
      </c>
      <c r="C618" s="35">
        <v>43873</v>
      </c>
      <c r="D618" s="33">
        <v>22020000969</v>
      </c>
      <c r="E618" s="34" t="s">
        <v>1145</v>
      </c>
      <c r="F618" s="36">
        <v>2845.4</v>
      </c>
      <c r="G618" s="34" t="s">
        <v>133</v>
      </c>
      <c r="H618" s="34" t="s">
        <v>1808</v>
      </c>
      <c r="I618" s="33" t="s">
        <v>317</v>
      </c>
      <c r="J618" s="34" t="s">
        <v>211</v>
      </c>
      <c r="K618" s="34" t="s">
        <v>211</v>
      </c>
      <c r="L618" s="34" t="s">
        <v>12</v>
      </c>
      <c r="M618" s="34" t="s">
        <v>13</v>
      </c>
      <c r="N618" s="34" t="s">
        <v>16</v>
      </c>
      <c r="O618" s="37" t="s">
        <v>3127</v>
      </c>
      <c r="P618" s="37" t="s">
        <v>674</v>
      </c>
      <c r="Q618" s="44" t="str">
        <f>MID(Tabla1[[#This Row],[Aplicación]],14,1)</f>
        <v>2</v>
      </c>
      <c r="R618" s="44" t="s">
        <v>662</v>
      </c>
      <c r="S618" s="44" t="str">
        <f>MID(Tabla1[[#This Row],[Aplicación]],6,2)</f>
        <v>06</v>
      </c>
      <c r="T618" s="44" t="str">
        <f>VLOOKUP(Tabla1[[#This Row],[AREA]],Hoja1!A:B,2,FALSE)</f>
        <v>06. Educación, infancia, juventud e igualdad</v>
      </c>
      <c r="U618" s="44" t="str">
        <f>MID(Tabla1[[#This Row],[Aplicación]],9,4)</f>
        <v>3232</v>
      </c>
      <c r="V618" s="44" t="str">
        <f>VLOOKUP(Tabla1[[#This Row],[PROGRAMA]],Hoja1!A:B,2,FALSE)</f>
        <v>3232. Conservación y mantenimiento centros educación infantil y primaria</v>
      </c>
      <c r="W618" s="44" t="str">
        <f>MID(Tabla1[[#This Row],[Aplicación]],14,2)</f>
        <v>21</v>
      </c>
      <c r="X618" s="44" t="str">
        <f>MID(Tabla1[[#This Row],[Aplicación]],14,6)</f>
        <v>213</v>
      </c>
    </row>
    <row r="619" spans="1:24" x14ac:dyDescent="0.25">
      <c r="A619" s="33">
        <v>220190044267</v>
      </c>
      <c r="B619" s="34" t="s">
        <v>9</v>
      </c>
      <c r="C619" s="35">
        <v>43908</v>
      </c>
      <c r="D619" s="33">
        <v>22019006705</v>
      </c>
      <c r="E619" s="34" t="s">
        <v>1451</v>
      </c>
      <c r="F619" s="36">
        <v>2621.38</v>
      </c>
      <c r="G619" s="34" t="s">
        <v>204</v>
      </c>
      <c r="H619" s="34" t="s">
        <v>1823</v>
      </c>
      <c r="I619" s="33" t="s">
        <v>209</v>
      </c>
      <c r="J619" s="34" t="s">
        <v>210</v>
      </c>
      <c r="K619" s="34" t="s">
        <v>210</v>
      </c>
      <c r="L619" s="34" t="s">
        <v>12</v>
      </c>
      <c r="M619" s="34" t="s">
        <v>13</v>
      </c>
      <c r="N619" s="34" t="s">
        <v>14</v>
      </c>
      <c r="O619" s="37" t="s">
        <v>3127</v>
      </c>
      <c r="P619" s="37" t="s">
        <v>674</v>
      </c>
      <c r="Q619" s="44" t="str">
        <f>MID(Tabla1[[#This Row],[Aplicación]],14,1)</f>
        <v>6</v>
      </c>
      <c r="R619" s="44" t="s">
        <v>663</v>
      </c>
      <c r="S619" s="44" t="str">
        <f>MID(Tabla1[[#This Row],[Aplicación]],6,2)</f>
        <v>06</v>
      </c>
      <c r="T619" s="44" t="str">
        <f>VLOOKUP(Tabla1[[#This Row],[AREA]],Hoja1!A:B,2,FALSE)</f>
        <v>06. Educación, infancia, juventud e igualdad</v>
      </c>
      <c r="U619" s="44" t="str">
        <f>MID(Tabla1[[#This Row],[Aplicación]],9,4)</f>
        <v>3232</v>
      </c>
      <c r="V619" s="44" t="str">
        <f>VLOOKUP(Tabla1[[#This Row],[PROGRAMA]],Hoja1!A:B,2,FALSE)</f>
        <v>3232. Conservación y mantenimiento centros educación infantil y primaria</v>
      </c>
      <c r="W619" s="44" t="str">
        <f>MID(Tabla1[[#This Row],[Aplicación]],14,2)</f>
        <v>63</v>
      </c>
      <c r="X619" s="44" t="str">
        <f>MID(Tabla1[[#This Row],[Aplicación]],14,6)</f>
        <v>632</v>
      </c>
    </row>
    <row r="620" spans="1:24" x14ac:dyDescent="0.25">
      <c r="A620" s="33">
        <v>220200001225</v>
      </c>
      <c r="B620" s="34" t="s">
        <v>9</v>
      </c>
      <c r="C620" s="35">
        <v>43873</v>
      </c>
      <c r="D620" s="33">
        <v>22020001834</v>
      </c>
      <c r="E620" s="34" t="s">
        <v>1826</v>
      </c>
      <c r="F620" s="36">
        <v>500</v>
      </c>
      <c r="G620" s="34" t="s">
        <v>114</v>
      </c>
      <c r="H620" s="34" t="s">
        <v>1827</v>
      </c>
      <c r="I620" s="33" t="s">
        <v>209</v>
      </c>
      <c r="J620" s="34" t="s">
        <v>211</v>
      </c>
      <c r="K620" s="34" t="s">
        <v>211</v>
      </c>
      <c r="L620" s="34" t="s">
        <v>12</v>
      </c>
      <c r="M620" s="34" t="s">
        <v>10</v>
      </c>
      <c r="N620" s="34" t="s">
        <v>11</v>
      </c>
      <c r="O620" s="37" t="s">
        <v>3146</v>
      </c>
      <c r="P620" s="37" t="s">
        <v>674</v>
      </c>
      <c r="Q620" s="44" t="str">
        <f>MID(Tabla1[[#This Row],[Aplicación]],14,1)</f>
        <v>2</v>
      </c>
      <c r="R620" s="44" t="s">
        <v>662</v>
      </c>
      <c r="S620" s="44" t="str">
        <f>MID(Tabla1[[#This Row],[Aplicación]],6,2)</f>
        <v>06</v>
      </c>
      <c r="T620" s="44" t="str">
        <f>VLOOKUP(Tabla1[[#This Row],[AREA]],Hoja1!A:B,2,FALSE)</f>
        <v>06. Educación, infancia, juventud e igualdad</v>
      </c>
      <c r="U620" s="44" t="str">
        <f>MID(Tabla1[[#This Row],[Aplicación]],9,4)</f>
        <v>3231</v>
      </c>
      <c r="V620" s="44" t="str">
        <f>VLOOKUP(Tabla1[[#This Row],[PROGRAMA]],Hoja1!A:B,2,FALSE)</f>
        <v>3231. Escuelas infantiles</v>
      </c>
      <c r="W620" s="44" t="str">
        <f>MID(Tabla1[[#This Row],[Aplicación]],14,2)</f>
        <v>21</v>
      </c>
      <c r="X620" s="44" t="str">
        <f>MID(Tabla1[[#This Row],[Aplicación]],14,6)</f>
        <v>213</v>
      </c>
    </row>
    <row r="621" spans="1:24" x14ac:dyDescent="0.25">
      <c r="A621" s="33">
        <v>220190053907</v>
      </c>
      <c r="B621" s="34" t="s">
        <v>9</v>
      </c>
      <c r="C621" s="35">
        <v>43908</v>
      </c>
      <c r="D621" s="33">
        <v>22019007414</v>
      </c>
      <c r="E621" s="34" t="s">
        <v>1829</v>
      </c>
      <c r="F621" s="36">
        <v>2557.88</v>
      </c>
      <c r="G621" s="34" t="s">
        <v>205</v>
      </c>
      <c r="H621" s="34" t="s">
        <v>1830</v>
      </c>
      <c r="I621" s="33" t="s">
        <v>209</v>
      </c>
      <c r="J621" s="34" t="s">
        <v>1249</v>
      </c>
      <c r="K621" s="34" t="s">
        <v>211</v>
      </c>
      <c r="L621" s="34" t="s">
        <v>12</v>
      </c>
      <c r="M621" s="34" t="s">
        <v>13</v>
      </c>
      <c r="N621" s="34" t="s">
        <v>14</v>
      </c>
      <c r="O621" s="37" t="s">
        <v>3127</v>
      </c>
      <c r="P621" s="37" t="s">
        <v>674</v>
      </c>
      <c r="Q621" s="44" t="str">
        <f>MID(Tabla1[[#This Row],[Aplicación]],14,1)</f>
        <v>6</v>
      </c>
      <c r="R621" s="44" t="s">
        <v>663</v>
      </c>
      <c r="S621" s="44" t="str">
        <f>MID(Tabla1[[#This Row],[Aplicación]],6,2)</f>
        <v>06</v>
      </c>
      <c r="T621" s="44" t="str">
        <f>VLOOKUP(Tabla1[[#This Row],[AREA]],Hoja1!A:B,2,FALSE)</f>
        <v>06. Educación, infancia, juventud e igualdad</v>
      </c>
      <c r="U621" s="44" t="str">
        <f>MID(Tabla1[[#This Row],[Aplicación]],9,4)</f>
        <v>3231</v>
      </c>
      <c r="V621" s="44" t="str">
        <f>VLOOKUP(Tabla1[[#This Row],[PROGRAMA]],Hoja1!A:B,2,FALSE)</f>
        <v>3231. Escuelas infantiles</v>
      </c>
      <c r="W621" s="44" t="str">
        <f>MID(Tabla1[[#This Row],[Aplicación]],14,2)</f>
        <v>62</v>
      </c>
      <c r="X621" s="44" t="str">
        <f>MID(Tabla1[[#This Row],[Aplicación]],14,6)</f>
        <v>622</v>
      </c>
    </row>
    <row r="622" spans="1:24" x14ac:dyDescent="0.25">
      <c r="A622" s="33">
        <v>220200001232</v>
      </c>
      <c r="B622" s="34" t="s">
        <v>9</v>
      </c>
      <c r="C622" s="35">
        <v>43873</v>
      </c>
      <c r="D622" s="33">
        <v>22020001769</v>
      </c>
      <c r="E622" s="34" t="s">
        <v>1747</v>
      </c>
      <c r="F622" s="36">
        <v>577.9</v>
      </c>
      <c r="G622" s="34" t="s">
        <v>1831</v>
      </c>
      <c r="H622" s="34" t="s">
        <v>1832</v>
      </c>
      <c r="I622" s="33" t="s">
        <v>209</v>
      </c>
      <c r="J622" s="34" t="s">
        <v>210</v>
      </c>
      <c r="K622" s="34" t="s">
        <v>210</v>
      </c>
      <c r="L622" s="34" t="s">
        <v>12</v>
      </c>
      <c r="M622" s="34" t="s">
        <v>10</v>
      </c>
      <c r="N622" s="34" t="s">
        <v>11</v>
      </c>
      <c r="O622" s="37" t="s">
        <v>3146</v>
      </c>
      <c r="P622" s="37" t="s">
        <v>674</v>
      </c>
      <c r="Q622" s="44" t="str">
        <f>MID(Tabla1[[#This Row],[Aplicación]],14,1)</f>
        <v>2</v>
      </c>
      <c r="R622" s="44" t="s">
        <v>662</v>
      </c>
      <c r="S622" s="44" t="str">
        <f>MID(Tabla1[[#This Row],[Aplicación]],6,2)</f>
        <v>06</v>
      </c>
      <c r="T622" s="44" t="str">
        <f>VLOOKUP(Tabla1[[#This Row],[AREA]],Hoja1!A:B,2,FALSE)</f>
        <v>06. Educación, infancia, juventud e igualdad</v>
      </c>
      <c r="U622" s="44" t="str">
        <f>MID(Tabla1[[#This Row],[Aplicación]],9,4)</f>
        <v>2315</v>
      </c>
      <c r="V622" s="44" t="str">
        <f>VLOOKUP(Tabla1[[#This Row],[PROGRAMA]],Hoja1!A:B,2,FALSE)</f>
        <v>2315. Políticas de Igualdad e infancia</v>
      </c>
      <c r="W622" s="44" t="str">
        <f>MID(Tabla1[[#This Row],[Aplicación]],14,2)</f>
        <v>22</v>
      </c>
      <c r="X622" s="44" t="str">
        <f>MID(Tabla1[[#This Row],[Aplicación]],14,6)</f>
        <v>22613</v>
      </c>
    </row>
    <row r="623" spans="1:24" x14ac:dyDescent="0.25">
      <c r="A623" s="33">
        <v>220200001233</v>
      </c>
      <c r="B623" s="34" t="s">
        <v>9</v>
      </c>
      <c r="C623" s="35">
        <v>43873</v>
      </c>
      <c r="D623" s="33">
        <v>22020001770</v>
      </c>
      <c r="E623" s="34" t="s">
        <v>1690</v>
      </c>
      <c r="F623" s="36">
        <v>1070.27</v>
      </c>
      <c r="G623" s="34" t="s">
        <v>118</v>
      </c>
      <c r="H623" s="34" t="s">
        <v>1836</v>
      </c>
      <c r="I623" s="33" t="s">
        <v>209</v>
      </c>
      <c r="J623" s="34" t="s">
        <v>211</v>
      </c>
      <c r="K623" s="34" t="s">
        <v>211</v>
      </c>
      <c r="L623" s="34" t="s">
        <v>12</v>
      </c>
      <c r="M623" s="34" t="s">
        <v>10</v>
      </c>
      <c r="N623" s="34" t="s">
        <v>11</v>
      </c>
      <c r="O623" s="37" t="s">
        <v>3146</v>
      </c>
      <c r="P623" s="37" t="s">
        <v>674</v>
      </c>
      <c r="Q623" s="44" t="str">
        <f>MID(Tabla1[[#This Row],[Aplicación]],14,1)</f>
        <v>2</v>
      </c>
      <c r="R623" s="44" t="s">
        <v>662</v>
      </c>
      <c r="S623" s="44" t="str">
        <f>MID(Tabla1[[#This Row],[Aplicación]],6,2)</f>
        <v>06</v>
      </c>
      <c r="T623" s="44" t="str">
        <f>VLOOKUP(Tabla1[[#This Row],[AREA]],Hoja1!A:B,2,FALSE)</f>
        <v>06. Educación, infancia, juventud e igualdad</v>
      </c>
      <c r="U623" s="44" t="str">
        <f>MID(Tabla1[[#This Row],[Aplicación]],9,4)</f>
        <v>2315</v>
      </c>
      <c r="V623" s="44" t="str">
        <f>VLOOKUP(Tabla1[[#This Row],[PROGRAMA]],Hoja1!A:B,2,FALSE)</f>
        <v>2315. Políticas de Igualdad e infancia</v>
      </c>
      <c r="W623" s="44" t="str">
        <f>MID(Tabla1[[#This Row],[Aplicación]],14,2)</f>
        <v>21</v>
      </c>
      <c r="X623" s="44" t="str">
        <f>MID(Tabla1[[#This Row],[Aplicación]],14,6)</f>
        <v>213</v>
      </c>
    </row>
    <row r="624" spans="1:24" x14ac:dyDescent="0.25">
      <c r="A624" s="33">
        <v>220200001234</v>
      </c>
      <c r="B624" s="34" t="s">
        <v>9</v>
      </c>
      <c r="C624" s="35">
        <v>43873</v>
      </c>
      <c r="D624" s="33">
        <v>22020001690</v>
      </c>
      <c r="E624" s="34" t="s">
        <v>939</v>
      </c>
      <c r="F624" s="36">
        <v>486</v>
      </c>
      <c r="G624" s="34" t="s">
        <v>745</v>
      </c>
      <c r="H624" s="34" t="s">
        <v>1838</v>
      </c>
      <c r="I624" s="33" t="s">
        <v>209</v>
      </c>
      <c r="J624" s="34" t="s">
        <v>210</v>
      </c>
      <c r="K624" s="34" t="s">
        <v>210</v>
      </c>
      <c r="L624" s="34" t="s">
        <v>15</v>
      </c>
      <c r="M624" s="34" t="s">
        <v>10</v>
      </c>
      <c r="N624" s="34" t="s">
        <v>11</v>
      </c>
      <c r="O624" s="37" t="s">
        <v>3146</v>
      </c>
      <c r="P624" s="37" t="s">
        <v>674</v>
      </c>
      <c r="Q624" s="44" t="str">
        <f>MID(Tabla1[[#This Row],[Aplicación]],14,1)</f>
        <v>2</v>
      </c>
      <c r="R624" s="44" t="s">
        <v>662</v>
      </c>
      <c r="S624" s="44" t="str">
        <f>MID(Tabla1[[#This Row],[Aplicación]],6,2)</f>
        <v>06</v>
      </c>
      <c r="T624" s="44" t="str">
        <f>VLOOKUP(Tabla1[[#This Row],[AREA]],Hoja1!A:B,2,FALSE)</f>
        <v>06. Educación, infancia, juventud e igualdad</v>
      </c>
      <c r="U624" s="44" t="str">
        <f>MID(Tabla1[[#This Row],[Aplicación]],9,4)</f>
        <v>3321</v>
      </c>
      <c r="V624" s="44" t="str">
        <f>VLOOKUP(Tabla1[[#This Row],[PROGRAMA]],Hoja1!A:B,2,FALSE)</f>
        <v>3321. Bibliotecas públicas</v>
      </c>
      <c r="W624" s="44" t="str">
        <f>MID(Tabla1[[#This Row],[Aplicación]],14,2)</f>
        <v>22</v>
      </c>
      <c r="X624" s="44" t="str">
        <f>MID(Tabla1[[#This Row],[Aplicación]],14,6)</f>
        <v>22001</v>
      </c>
    </row>
    <row r="625" spans="1:24" x14ac:dyDescent="0.25">
      <c r="A625" s="33">
        <v>220200001498</v>
      </c>
      <c r="B625" s="34" t="s">
        <v>9</v>
      </c>
      <c r="C625" s="35">
        <v>43874</v>
      </c>
      <c r="D625" s="33">
        <v>22020001902</v>
      </c>
      <c r="E625" s="34" t="s">
        <v>1853</v>
      </c>
      <c r="F625" s="36">
        <v>7000</v>
      </c>
      <c r="G625" s="34" t="s">
        <v>146</v>
      </c>
      <c r="H625" s="34" t="s">
        <v>1854</v>
      </c>
      <c r="I625" s="33" t="s">
        <v>209</v>
      </c>
      <c r="J625" s="34" t="s">
        <v>211</v>
      </c>
      <c r="K625" s="34" t="s">
        <v>211</v>
      </c>
      <c r="L625" s="34" t="s">
        <v>15</v>
      </c>
      <c r="M625" s="34" t="s">
        <v>10</v>
      </c>
      <c r="N625" s="34" t="s">
        <v>11</v>
      </c>
      <c r="O625" s="37" t="s">
        <v>3146</v>
      </c>
      <c r="P625" s="37" t="s">
        <v>674</v>
      </c>
      <c r="Q625" s="44" t="str">
        <f>MID(Tabla1[[#This Row],[Aplicación]],14,1)</f>
        <v>2</v>
      </c>
      <c r="R625" s="44" t="s">
        <v>662</v>
      </c>
      <c r="S625" s="44" t="str">
        <f>MID(Tabla1[[#This Row],[Aplicación]],6,2)</f>
        <v>06</v>
      </c>
      <c r="T625" s="44" t="str">
        <f>VLOOKUP(Tabla1[[#This Row],[AREA]],Hoja1!A:B,2,FALSE)</f>
        <v>06. Educación, infancia, juventud e igualdad</v>
      </c>
      <c r="U625" s="44" t="str">
        <f>MID(Tabla1[[#This Row],[Aplicación]],9,4)</f>
        <v>3232</v>
      </c>
      <c r="V625" s="44" t="str">
        <f>VLOOKUP(Tabla1[[#This Row],[PROGRAMA]],Hoja1!A:B,2,FALSE)</f>
        <v>3232. Conservación y mantenimiento centros educación infantil y primaria</v>
      </c>
      <c r="W625" s="44" t="str">
        <f>MID(Tabla1[[#This Row],[Aplicación]],14,2)</f>
        <v>22</v>
      </c>
      <c r="X625" s="44" t="str">
        <f>MID(Tabla1[[#This Row],[Aplicación]],14,6)</f>
        <v>22103</v>
      </c>
    </row>
    <row r="626" spans="1:24" x14ac:dyDescent="0.25">
      <c r="A626" s="33">
        <v>220199000279</v>
      </c>
      <c r="B626" s="34" t="s">
        <v>9</v>
      </c>
      <c r="C626" s="35">
        <v>43832</v>
      </c>
      <c r="D626" s="33">
        <v>22020000716</v>
      </c>
      <c r="E626" s="34" t="s">
        <v>1870</v>
      </c>
      <c r="F626" s="36">
        <v>6744.43</v>
      </c>
      <c r="G626" s="34" t="s">
        <v>279</v>
      </c>
      <c r="H626" s="34" t="s">
        <v>1871</v>
      </c>
      <c r="I626" s="33" t="s">
        <v>209</v>
      </c>
      <c r="J626" s="34" t="s">
        <v>211</v>
      </c>
      <c r="K626" s="34" t="s">
        <v>211</v>
      </c>
      <c r="L626" s="34" t="s">
        <v>12</v>
      </c>
      <c r="M626" s="34" t="s">
        <v>13</v>
      </c>
      <c r="N626" s="34" t="s">
        <v>16</v>
      </c>
      <c r="O626" s="37" t="s">
        <v>3127</v>
      </c>
      <c r="P626" s="37" t="s">
        <v>674</v>
      </c>
      <c r="Q626" s="44" t="str">
        <f>MID(Tabla1[[#This Row],[Aplicación]],14,1)</f>
        <v>2</v>
      </c>
      <c r="R626" s="44" t="s">
        <v>662</v>
      </c>
      <c r="S626" s="44" t="str">
        <f>MID(Tabla1[[#This Row],[Aplicación]],6,2)</f>
        <v>06</v>
      </c>
      <c r="T626" s="44" t="str">
        <f>VLOOKUP(Tabla1[[#This Row],[AREA]],Hoja1!A:B,2,FALSE)</f>
        <v>06. Educación, infancia, juventud e igualdad</v>
      </c>
      <c r="U626" s="44" t="str">
        <f>MID(Tabla1[[#This Row],[Aplicación]],9,4)</f>
        <v>2315</v>
      </c>
      <c r="V626" s="44" t="str">
        <f>VLOOKUP(Tabla1[[#This Row],[PROGRAMA]],Hoja1!A:B,2,FALSE)</f>
        <v>2315. Políticas de Igualdad e infancia</v>
      </c>
      <c r="W626" s="44" t="str">
        <f>MID(Tabla1[[#This Row],[Aplicación]],14,2)</f>
        <v>22</v>
      </c>
      <c r="X626" s="44" t="str">
        <f>MID(Tabla1[[#This Row],[Aplicación]],14,6)</f>
        <v>22700</v>
      </c>
    </row>
    <row r="627" spans="1:24" x14ac:dyDescent="0.25">
      <c r="A627" s="33">
        <v>220200001594</v>
      </c>
      <c r="B627" s="34" t="s">
        <v>9</v>
      </c>
      <c r="C627" s="35">
        <v>43875</v>
      </c>
      <c r="D627" s="33">
        <v>22020001913</v>
      </c>
      <c r="E627" s="34" t="s">
        <v>1878</v>
      </c>
      <c r="F627" s="36">
        <v>2000</v>
      </c>
      <c r="G627" s="34" t="s">
        <v>204</v>
      </c>
      <c r="H627" s="34" t="s">
        <v>1879</v>
      </c>
      <c r="I627" s="33" t="s">
        <v>209</v>
      </c>
      <c r="J627" s="34" t="s">
        <v>210</v>
      </c>
      <c r="K627" s="34" t="s">
        <v>210</v>
      </c>
      <c r="L627" s="34" t="s">
        <v>12</v>
      </c>
      <c r="M627" s="34" t="s">
        <v>13</v>
      </c>
      <c r="N627" s="34" t="s">
        <v>14</v>
      </c>
      <c r="O627" s="37" t="s">
        <v>3127</v>
      </c>
      <c r="P627" s="37" t="s">
        <v>674</v>
      </c>
      <c r="Q627" s="44" t="str">
        <f>MID(Tabla1[[#This Row],[Aplicación]],14,1)</f>
        <v>2</v>
      </c>
      <c r="R627" s="44" t="s">
        <v>662</v>
      </c>
      <c r="S627" s="44" t="str">
        <f>MID(Tabla1[[#This Row],[Aplicación]],6,2)</f>
        <v>06</v>
      </c>
      <c r="T627" s="44" t="str">
        <f>VLOOKUP(Tabla1[[#This Row],[AREA]],Hoja1!A:B,2,FALSE)</f>
        <v>06. Educación, infancia, juventud e igualdad</v>
      </c>
      <c r="U627" s="44" t="str">
        <f>MID(Tabla1[[#This Row],[Aplicación]],9,4)</f>
        <v>3232</v>
      </c>
      <c r="V627" s="44" t="str">
        <f>VLOOKUP(Tabla1[[#This Row],[PROGRAMA]],Hoja1!A:B,2,FALSE)</f>
        <v>3232. Conservación y mantenimiento centros educación infantil y primaria</v>
      </c>
      <c r="W627" s="44" t="str">
        <f>MID(Tabla1[[#This Row],[Aplicación]],14,2)</f>
        <v>22</v>
      </c>
      <c r="X627" s="44" t="str">
        <f>MID(Tabla1[[#This Row],[Aplicación]],14,6)</f>
        <v>22706</v>
      </c>
    </row>
    <row r="628" spans="1:24" x14ac:dyDescent="0.25">
      <c r="A628" s="33">
        <v>220190056814</v>
      </c>
      <c r="B628" s="34" t="s">
        <v>9</v>
      </c>
      <c r="C628" s="35">
        <v>43908</v>
      </c>
      <c r="D628" s="33">
        <v>22019008171</v>
      </c>
      <c r="E628" s="34" t="s">
        <v>1502</v>
      </c>
      <c r="F628" s="36">
        <v>1872.43</v>
      </c>
      <c r="G628" s="34" t="s">
        <v>204</v>
      </c>
      <c r="H628" s="34" t="s">
        <v>1900</v>
      </c>
      <c r="I628" s="33" t="s">
        <v>209</v>
      </c>
      <c r="J628" s="34" t="s">
        <v>210</v>
      </c>
      <c r="K628" s="34" t="s">
        <v>210</v>
      </c>
      <c r="L628" s="34" t="s">
        <v>12</v>
      </c>
      <c r="M628" s="34" t="s">
        <v>13</v>
      </c>
      <c r="N628" s="34" t="s">
        <v>14</v>
      </c>
      <c r="O628" s="37" t="s">
        <v>3127</v>
      </c>
      <c r="P628" s="37" t="s">
        <v>674</v>
      </c>
      <c r="Q628" s="44" t="str">
        <f>MID(Tabla1[[#This Row],[Aplicación]],14,1)</f>
        <v>6</v>
      </c>
      <c r="R628" s="44" t="s">
        <v>663</v>
      </c>
      <c r="S628" s="44" t="str">
        <f>MID(Tabla1[[#This Row],[Aplicación]],6,2)</f>
        <v>06</v>
      </c>
      <c r="T628" s="44" t="str">
        <f>VLOOKUP(Tabla1[[#This Row],[AREA]],Hoja1!A:B,2,FALSE)</f>
        <v>06. Educación, infancia, juventud e igualdad</v>
      </c>
      <c r="U628" s="44" t="str">
        <f>MID(Tabla1[[#This Row],[Aplicación]],9,4)</f>
        <v>2314</v>
      </c>
      <c r="V628" s="44" t="str">
        <f>VLOOKUP(Tabla1[[#This Row],[PROGRAMA]],Hoja1!A:B,2,FALSE)</f>
        <v>2314. Centro de programas juveniles</v>
      </c>
      <c r="W628" s="44" t="str">
        <f>MID(Tabla1[[#This Row],[Aplicación]],14,2)</f>
        <v>63</v>
      </c>
      <c r="X628" s="44" t="str">
        <f>MID(Tabla1[[#This Row],[Aplicación]],14,6)</f>
        <v>632</v>
      </c>
    </row>
    <row r="629" spans="1:24" x14ac:dyDescent="0.25">
      <c r="A629" s="33">
        <v>220200001634</v>
      </c>
      <c r="B629" s="34" t="s">
        <v>9</v>
      </c>
      <c r="C629" s="35">
        <v>43875</v>
      </c>
      <c r="D629" s="33">
        <v>22020001692</v>
      </c>
      <c r="E629" s="34" t="s">
        <v>939</v>
      </c>
      <c r="F629" s="36">
        <v>165.48</v>
      </c>
      <c r="G629" s="34" t="s">
        <v>368</v>
      </c>
      <c r="H629" s="34" t="s">
        <v>1942</v>
      </c>
      <c r="I629" s="33" t="s">
        <v>209</v>
      </c>
      <c r="J629" s="34" t="s">
        <v>802</v>
      </c>
      <c r="K629" s="34" t="s">
        <v>210</v>
      </c>
      <c r="L629" s="34" t="s">
        <v>15</v>
      </c>
      <c r="M629" s="34" t="s">
        <v>10</v>
      </c>
      <c r="N629" s="34" t="s">
        <v>11</v>
      </c>
      <c r="O629" s="37" t="s">
        <v>3146</v>
      </c>
      <c r="P629" s="37" t="s">
        <v>674</v>
      </c>
      <c r="Q629" s="44" t="str">
        <f>MID(Tabla1[[#This Row],[Aplicación]],14,1)</f>
        <v>2</v>
      </c>
      <c r="R629" s="44" t="s">
        <v>662</v>
      </c>
      <c r="S629" s="44" t="str">
        <f>MID(Tabla1[[#This Row],[Aplicación]],6,2)</f>
        <v>06</v>
      </c>
      <c r="T629" s="44" t="str">
        <f>VLOOKUP(Tabla1[[#This Row],[AREA]],Hoja1!A:B,2,FALSE)</f>
        <v>06. Educación, infancia, juventud e igualdad</v>
      </c>
      <c r="U629" s="44" t="str">
        <f>MID(Tabla1[[#This Row],[Aplicación]],9,4)</f>
        <v>3321</v>
      </c>
      <c r="V629" s="44" t="str">
        <f>VLOOKUP(Tabla1[[#This Row],[PROGRAMA]],Hoja1!A:B,2,FALSE)</f>
        <v>3321. Bibliotecas públicas</v>
      </c>
      <c r="W629" s="44" t="str">
        <f>MID(Tabla1[[#This Row],[Aplicación]],14,2)</f>
        <v>22</v>
      </c>
      <c r="X629" s="44" t="str">
        <f>MID(Tabla1[[#This Row],[Aplicación]],14,6)</f>
        <v>22001</v>
      </c>
    </row>
    <row r="630" spans="1:24" x14ac:dyDescent="0.25">
      <c r="A630" s="33">
        <v>220200002149</v>
      </c>
      <c r="B630" s="34" t="s">
        <v>9</v>
      </c>
      <c r="C630" s="35">
        <v>43881</v>
      </c>
      <c r="D630" s="33">
        <v>22020002031</v>
      </c>
      <c r="E630" s="34" t="s">
        <v>939</v>
      </c>
      <c r="F630" s="36">
        <v>120</v>
      </c>
      <c r="G630" s="34" t="s">
        <v>441</v>
      </c>
      <c r="H630" s="34" t="s">
        <v>1976</v>
      </c>
      <c r="I630" s="33" t="s">
        <v>209</v>
      </c>
      <c r="J630" s="34" t="s">
        <v>210</v>
      </c>
      <c r="K630" s="34" t="s">
        <v>210</v>
      </c>
      <c r="L630" s="34" t="s">
        <v>15</v>
      </c>
      <c r="M630" s="34" t="s">
        <v>10</v>
      </c>
      <c r="N630" s="34" t="s">
        <v>11</v>
      </c>
      <c r="O630" s="37" t="s">
        <v>3146</v>
      </c>
      <c r="P630" s="37" t="s">
        <v>674</v>
      </c>
      <c r="Q630" s="44" t="str">
        <f>MID(Tabla1[[#This Row],[Aplicación]],14,1)</f>
        <v>2</v>
      </c>
      <c r="R630" s="44" t="s">
        <v>662</v>
      </c>
      <c r="S630" s="44" t="str">
        <f>MID(Tabla1[[#This Row],[Aplicación]],6,2)</f>
        <v>06</v>
      </c>
      <c r="T630" s="44" t="str">
        <f>VLOOKUP(Tabla1[[#This Row],[AREA]],Hoja1!A:B,2,FALSE)</f>
        <v>06. Educación, infancia, juventud e igualdad</v>
      </c>
      <c r="U630" s="44" t="str">
        <f>MID(Tabla1[[#This Row],[Aplicación]],9,4)</f>
        <v>3321</v>
      </c>
      <c r="V630" s="44" t="str">
        <f>VLOOKUP(Tabla1[[#This Row],[PROGRAMA]],Hoja1!A:B,2,FALSE)</f>
        <v>3321. Bibliotecas públicas</v>
      </c>
      <c r="W630" s="44" t="str">
        <f>MID(Tabla1[[#This Row],[Aplicación]],14,2)</f>
        <v>22</v>
      </c>
      <c r="X630" s="44" t="str">
        <f>MID(Tabla1[[#This Row],[Aplicación]],14,6)</f>
        <v>22001</v>
      </c>
    </row>
    <row r="631" spans="1:24" x14ac:dyDescent="0.25">
      <c r="A631" s="33">
        <v>220200002160</v>
      </c>
      <c r="B631" s="34" t="s">
        <v>9</v>
      </c>
      <c r="C631" s="35">
        <v>43881</v>
      </c>
      <c r="D631" s="33">
        <v>22020001979</v>
      </c>
      <c r="E631" s="34" t="s">
        <v>939</v>
      </c>
      <c r="F631" s="36">
        <v>196</v>
      </c>
      <c r="G631" s="34" t="s">
        <v>1997</v>
      </c>
      <c r="H631" s="34" t="s">
        <v>1998</v>
      </c>
      <c r="I631" s="33" t="s">
        <v>209</v>
      </c>
      <c r="J631" s="34" t="s">
        <v>233</v>
      </c>
      <c r="K631" s="34" t="s">
        <v>233</v>
      </c>
      <c r="L631" s="34" t="s">
        <v>15</v>
      </c>
      <c r="M631" s="34" t="s">
        <v>10</v>
      </c>
      <c r="N631" s="34" t="s">
        <v>11</v>
      </c>
      <c r="O631" s="37" t="s">
        <v>3146</v>
      </c>
      <c r="P631" s="37" t="s">
        <v>674</v>
      </c>
      <c r="Q631" s="44" t="str">
        <f>MID(Tabla1[[#This Row],[Aplicación]],14,1)</f>
        <v>2</v>
      </c>
      <c r="R631" s="44" t="s">
        <v>662</v>
      </c>
      <c r="S631" s="44" t="str">
        <f>MID(Tabla1[[#This Row],[Aplicación]],6,2)</f>
        <v>06</v>
      </c>
      <c r="T631" s="44" t="str">
        <f>VLOOKUP(Tabla1[[#This Row],[AREA]],Hoja1!A:B,2,FALSE)</f>
        <v>06. Educación, infancia, juventud e igualdad</v>
      </c>
      <c r="U631" s="44" t="str">
        <f>MID(Tabla1[[#This Row],[Aplicación]],9,4)</f>
        <v>3321</v>
      </c>
      <c r="V631" s="44" t="str">
        <f>VLOOKUP(Tabla1[[#This Row],[PROGRAMA]],Hoja1!A:B,2,FALSE)</f>
        <v>3321. Bibliotecas públicas</v>
      </c>
      <c r="W631" s="44" t="str">
        <f>MID(Tabla1[[#This Row],[Aplicación]],14,2)</f>
        <v>22</v>
      </c>
      <c r="X631" s="44" t="str">
        <f>MID(Tabla1[[#This Row],[Aplicación]],14,6)</f>
        <v>22001</v>
      </c>
    </row>
    <row r="632" spans="1:24" x14ac:dyDescent="0.25">
      <c r="A632" s="33">
        <v>220200002161</v>
      </c>
      <c r="B632" s="34" t="s">
        <v>9</v>
      </c>
      <c r="C632" s="35">
        <v>43881</v>
      </c>
      <c r="D632" s="33">
        <v>22020001984</v>
      </c>
      <c r="E632" s="34" t="s">
        <v>939</v>
      </c>
      <c r="F632" s="36">
        <v>101.98</v>
      </c>
      <c r="G632" s="34" t="s">
        <v>443</v>
      </c>
      <c r="H632" s="34" t="s">
        <v>1999</v>
      </c>
      <c r="I632" s="33" t="s">
        <v>209</v>
      </c>
      <c r="J632" s="34" t="s">
        <v>309</v>
      </c>
      <c r="K632" s="34" t="s">
        <v>309</v>
      </c>
      <c r="L632" s="34" t="s">
        <v>15</v>
      </c>
      <c r="M632" s="34" t="s">
        <v>10</v>
      </c>
      <c r="N632" s="34" t="s">
        <v>11</v>
      </c>
      <c r="O632" s="37" t="s">
        <v>3146</v>
      </c>
      <c r="P632" s="37" t="s">
        <v>674</v>
      </c>
      <c r="Q632" s="44" t="str">
        <f>MID(Tabla1[[#This Row],[Aplicación]],14,1)</f>
        <v>2</v>
      </c>
      <c r="R632" s="44" t="s">
        <v>662</v>
      </c>
      <c r="S632" s="44" t="str">
        <f>MID(Tabla1[[#This Row],[Aplicación]],6,2)</f>
        <v>06</v>
      </c>
      <c r="T632" s="44" t="str">
        <f>VLOOKUP(Tabla1[[#This Row],[AREA]],Hoja1!A:B,2,FALSE)</f>
        <v>06. Educación, infancia, juventud e igualdad</v>
      </c>
      <c r="U632" s="44" t="str">
        <f>MID(Tabla1[[#This Row],[Aplicación]],9,4)</f>
        <v>3321</v>
      </c>
      <c r="V632" s="44" t="str">
        <f>VLOOKUP(Tabla1[[#This Row],[PROGRAMA]],Hoja1!A:B,2,FALSE)</f>
        <v>3321. Bibliotecas públicas</v>
      </c>
      <c r="W632" s="44" t="str">
        <f>MID(Tabla1[[#This Row],[Aplicación]],14,2)</f>
        <v>22</v>
      </c>
      <c r="X632" s="44" t="str">
        <f>MID(Tabla1[[#This Row],[Aplicación]],14,6)</f>
        <v>22001</v>
      </c>
    </row>
    <row r="633" spans="1:24" x14ac:dyDescent="0.25">
      <c r="A633" s="33">
        <v>220200002162</v>
      </c>
      <c r="B633" s="34" t="s">
        <v>9</v>
      </c>
      <c r="C633" s="35">
        <v>43881</v>
      </c>
      <c r="D633" s="33">
        <v>22020001986</v>
      </c>
      <c r="E633" s="34" t="s">
        <v>2001</v>
      </c>
      <c r="F633" s="36">
        <v>499.14</v>
      </c>
      <c r="G633" s="34" t="s">
        <v>2002</v>
      </c>
      <c r="H633" s="34" t="s">
        <v>2003</v>
      </c>
      <c r="I633" s="33" t="s">
        <v>209</v>
      </c>
      <c r="J633" s="34" t="s">
        <v>211</v>
      </c>
      <c r="K633" s="34" t="s">
        <v>211</v>
      </c>
      <c r="L633" s="34" t="s">
        <v>15</v>
      </c>
      <c r="M633" s="34" t="s">
        <v>10</v>
      </c>
      <c r="N633" s="34" t="s">
        <v>11</v>
      </c>
      <c r="O633" s="37" t="s">
        <v>3146</v>
      </c>
      <c r="P633" s="37" t="s">
        <v>674</v>
      </c>
      <c r="Q633" s="44" t="str">
        <f>MID(Tabla1[[#This Row],[Aplicación]],14,1)</f>
        <v>2</v>
      </c>
      <c r="R633" s="44" t="s">
        <v>662</v>
      </c>
      <c r="S633" s="44" t="str">
        <f>MID(Tabla1[[#This Row],[Aplicación]],6,2)</f>
        <v>06</v>
      </c>
      <c r="T633" s="44" t="str">
        <f>VLOOKUP(Tabla1[[#This Row],[AREA]],Hoja1!A:B,2,FALSE)</f>
        <v>06. Educación, infancia, juventud e igualdad</v>
      </c>
      <c r="U633" s="44" t="str">
        <f>MID(Tabla1[[#This Row],[Aplicación]],9,4)</f>
        <v>3321</v>
      </c>
      <c r="V633" s="44" t="str">
        <f>VLOOKUP(Tabla1[[#This Row],[PROGRAMA]],Hoja1!A:B,2,FALSE)</f>
        <v>3321. Bibliotecas públicas</v>
      </c>
      <c r="W633" s="44" t="str">
        <f>MID(Tabla1[[#This Row],[Aplicación]],14,2)</f>
        <v>22</v>
      </c>
      <c r="X633" s="44" t="str">
        <f>MID(Tabla1[[#This Row],[Aplicación]],14,6)</f>
        <v>22699</v>
      </c>
    </row>
    <row r="634" spans="1:24" x14ac:dyDescent="0.25">
      <c r="A634" s="33">
        <v>220200002163</v>
      </c>
      <c r="B634" s="34" t="s">
        <v>9</v>
      </c>
      <c r="C634" s="35">
        <v>43881</v>
      </c>
      <c r="D634" s="33">
        <v>22020001981</v>
      </c>
      <c r="E634" s="34" t="s">
        <v>939</v>
      </c>
      <c r="F634" s="36">
        <v>181</v>
      </c>
      <c r="G634" s="34" t="s">
        <v>749</v>
      </c>
      <c r="H634" s="34" t="s">
        <v>2004</v>
      </c>
      <c r="I634" s="33" t="s">
        <v>209</v>
      </c>
      <c r="J634" s="34" t="s">
        <v>210</v>
      </c>
      <c r="K634" s="34" t="s">
        <v>210</v>
      </c>
      <c r="L634" s="34" t="s">
        <v>15</v>
      </c>
      <c r="M634" s="34" t="s">
        <v>10</v>
      </c>
      <c r="N634" s="34" t="s">
        <v>11</v>
      </c>
      <c r="O634" s="37" t="s">
        <v>3146</v>
      </c>
      <c r="P634" s="37" t="s">
        <v>674</v>
      </c>
      <c r="Q634" s="44" t="str">
        <f>MID(Tabla1[[#This Row],[Aplicación]],14,1)</f>
        <v>2</v>
      </c>
      <c r="R634" s="44" t="s">
        <v>662</v>
      </c>
      <c r="S634" s="44" t="str">
        <f>MID(Tabla1[[#This Row],[Aplicación]],6,2)</f>
        <v>06</v>
      </c>
      <c r="T634" s="44" t="str">
        <f>VLOOKUP(Tabla1[[#This Row],[AREA]],Hoja1!A:B,2,FALSE)</f>
        <v>06. Educación, infancia, juventud e igualdad</v>
      </c>
      <c r="U634" s="44" t="str">
        <f>MID(Tabla1[[#This Row],[Aplicación]],9,4)</f>
        <v>3321</v>
      </c>
      <c r="V634" s="44" t="str">
        <f>VLOOKUP(Tabla1[[#This Row],[PROGRAMA]],Hoja1!A:B,2,FALSE)</f>
        <v>3321. Bibliotecas públicas</v>
      </c>
      <c r="W634" s="44" t="str">
        <f>MID(Tabla1[[#This Row],[Aplicación]],14,2)</f>
        <v>22</v>
      </c>
      <c r="X634" s="44" t="str">
        <f>MID(Tabla1[[#This Row],[Aplicación]],14,6)</f>
        <v>22001</v>
      </c>
    </row>
    <row r="635" spans="1:24" x14ac:dyDescent="0.25">
      <c r="A635" s="33">
        <v>220200002164</v>
      </c>
      <c r="B635" s="34" t="s">
        <v>9</v>
      </c>
      <c r="C635" s="35">
        <v>43881</v>
      </c>
      <c r="D635" s="33">
        <v>22020001985</v>
      </c>
      <c r="E635" s="34" t="s">
        <v>2005</v>
      </c>
      <c r="F635" s="36">
        <v>137.94</v>
      </c>
      <c r="G635" s="34" t="s">
        <v>183</v>
      </c>
      <c r="H635" s="34" t="s">
        <v>2006</v>
      </c>
      <c r="I635" s="33" t="s">
        <v>209</v>
      </c>
      <c r="J635" s="34" t="s">
        <v>211</v>
      </c>
      <c r="K635" s="34" t="s">
        <v>211</v>
      </c>
      <c r="L635" s="34" t="s">
        <v>15</v>
      </c>
      <c r="M635" s="34" t="s">
        <v>10</v>
      </c>
      <c r="N635" s="34" t="s">
        <v>11</v>
      </c>
      <c r="O635" s="37" t="s">
        <v>3146</v>
      </c>
      <c r="P635" s="37" t="s">
        <v>674</v>
      </c>
      <c r="Q635" s="44" t="str">
        <f>MID(Tabla1[[#This Row],[Aplicación]],14,1)</f>
        <v>2</v>
      </c>
      <c r="R635" s="44" t="s">
        <v>662</v>
      </c>
      <c r="S635" s="44" t="str">
        <f>MID(Tabla1[[#This Row],[Aplicación]],6,2)</f>
        <v>06</v>
      </c>
      <c r="T635" s="44" t="str">
        <f>VLOOKUP(Tabla1[[#This Row],[AREA]],Hoja1!A:B,2,FALSE)</f>
        <v>06. Educación, infancia, juventud e igualdad</v>
      </c>
      <c r="U635" s="44" t="str">
        <f>MID(Tabla1[[#This Row],[Aplicación]],9,4)</f>
        <v>3321</v>
      </c>
      <c r="V635" s="44" t="str">
        <f>VLOOKUP(Tabla1[[#This Row],[PROGRAMA]],Hoja1!A:B,2,FALSE)</f>
        <v>3321. Bibliotecas públicas</v>
      </c>
      <c r="W635" s="44" t="str">
        <f>MID(Tabla1[[#This Row],[Aplicación]],14,2)</f>
        <v>21</v>
      </c>
      <c r="X635" s="44" t="str">
        <f>MID(Tabla1[[#This Row],[Aplicación]],14,6)</f>
        <v>212</v>
      </c>
    </row>
    <row r="636" spans="1:24" x14ac:dyDescent="0.25">
      <c r="A636" s="33">
        <v>220200002165</v>
      </c>
      <c r="B636" s="34" t="s">
        <v>9</v>
      </c>
      <c r="C636" s="35">
        <v>43881</v>
      </c>
      <c r="D636" s="33">
        <v>22020001980</v>
      </c>
      <c r="E636" s="34" t="s">
        <v>939</v>
      </c>
      <c r="F636" s="36">
        <v>3537</v>
      </c>
      <c r="G636" s="34" t="s">
        <v>367</v>
      </c>
      <c r="H636" s="34" t="s">
        <v>2007</v>
      </c>
      <c r="I636" s="33" t="s">
        <v>209</v>
      </c>
      <c r="J636" s="34" t="s">
        <v>210</v>
      </c>
      <c r="K636" s="34" t="s">
        <v>210</v>
      </c>
      <c r="L636" s="34" t="s">
        <v>15</v>
      </c>
      <c r="M636" s="34" t="s">
        <v>10</v>
      </c>
      <c r="N636" s="34" t="s">
        <v>11</v>
      </c>
      <c r="O636" s="37" t="s">
        <v>3146</v>
      </c>
      <c r="P636" s="37" t="s">
        <v>674</v>
      </c>
      <c r="Q636" s="44" t="str">
        <f>MID(Tabla1[[#This Row],[Aplicación]],14,1)</f>
        <v>2</v>
      </c>
      <c r="R636" s="44" t="s">
        <v>662</v>
      </c>
      <c r="S636" s="44" t="str">
        <f>MID(Tabla1[[#This Row],[Aplicación]],6,2)</f>
        <v>06</v>
      </c>
      <c r="T636" s="44" t="str">
        <f>VLOOKUP(Tabla1[[#This Row],[AREA]],Hoja1!A:B,2,FALSE)</f>
        <v>06. Educación, infancia, juventud e igualdad</v>
      </c>
      <c r="U636" s="44" t="str">
        <f>MID(Tabla1[[#This Row],[Aplicación]],9,4)</f>
        <v>3321</v>
      </c>
      <c r="V636" s="44" t="str">
        <f>VLOOKUP(Tabla1[[#This Row],[PROGRAMA]],Hoja1!A:B,2,FALSE)</f>
        <v>3321. Bibliotecas públicas</v>
      </c>
      <c r="W636" s="44" t="str">
        <f>MID(Tabla1[[#This Row],[Aplicación]],14,2)</f>
        <v>22</v>
      </c>
      <c r="X636" s="44" t="str">
        <f>MID(Tabla1[[#This Row],[Aplicación]],14,6)</f>
        <v>22001</v>
      </c>
    </row>
    <row r="637" spans="1:24" x14ac:dyDescent="0.25">
      <c r="A637" s="33">
        <v>220200002166</v>
      </c>
      <c r="B637" s="34" t="s">
        <v>9</v>
      </c>
      <c r="C637" s="35">
        <v>43881</v>
      </c>
      <c r="D637" s="33">
        <v>22020001997</v>
      </c>
      <c r="E637" s="34" t="s">
        <v>939</v>
      </c>
      <c r="F637" s="36">
        <v>5788.63</v>
      </c>
      <c r="G637" s="34" t="s">
        <v>2008</v>
      </c>
      <c r="H637" s="34" t="s">
        <v>2009</v>
      </c>
      <c r="I637" s="33" t="s">
        <v>209</v>
      </c>
      <c r="J637" s="34" t="s">
        <v>233</v>
      </c>
      <c r="K637" s="34" t="s">
        <v>233</v>
      </c>
      <c r="L637" s="34" t="s">
        <v>15</v>
      </c>
      <c r="M637" s="34" t="s">
        <v>10</v>
      </c>
      <c r="N637" s="34" t="s">
        <v>11</v>
      </c>
      <c r="O637" s="37" t="s">
        <v>3146</v>
      </c>
      <c r="P637" s="37" t="s">
        <v>674</v>
      </c>
      <c r="Q637" s="44" t="str">
        <f>MID(Tabla1[[#This Row],[Aplicación]],14,1)</f>
        <v>2</v>
      </c>
      <c r="R637" s="44" t="s">
        <v>662</v>
      </c>
      <c r="S637" s="44" t="str">
        <f>MID(Tabla1[[#This Row],[Aplicación]],6,2)</f>
        <v>06</v>
      </c>
      <c r="T637" s="44" t="str">
        <f>VLOOKUP(Tabla1[[#This Row],[AREA]],Hoja1!A:B,2,FALSE)</f>
        <v>06. Educación, infancia, juventud e igualdad</v>
      </c>
      <c r="U637" s="44" t="str">
        <f>MID(Tabla1[[#This Row],[Aplicación]],9,4)</f>
        <v>3321</v>
      </c>
      <c r="V637" s="44" t="str">
        <f>VLOOKUP(Tabla1[[#This Row],[PROGRAMA]],Hoja1!A:B,2,FALSE)</f>
        <v>3321. Bibliotecas públicas</v>
      </c>
      <c r="W637" s="44" t="str">
        <f>MID(Tabla1[[#This Row],[Aplicación]],14,2)</f>
        <v>22</v>
      </c>
      <c r="X637" s="44" t="str">
        <f>MID(Tabla1[[#This Row],[Aplicación]],14,6)</f>
        <v>22001</v>
      </c>
    </row>
    <row r="638" spans="1:24" x14ac:dyDescent="0.25">
      <c r="A638" s="33">
        <v>220200002168</v>
      </c>
      <c r="B638" s="34" t="s">
        <v>9</v>
      </c>
      <c r="C638" s="35">
        <v>43881</v>
      </c>
      <c r="D638" s="33">
        <v>22020001978</v>
      </c>
      <c r="E638" s="34" t="s">
        <v>939</v>
      </c>
      <c r="F638" s="36">
        <v>861.29</v>
      </c>
      <c r="G638" s="34" t="s">
        <v>777</v>
      </c>
      <c r="H638" s="34" t="s">
        <v>2013</v>
      </c>
      <c r="I638" s="33" t="s">
        <v>209</v>
      </c>
      <c r="J638" s="34" t="s">
        <v>233</v>
      </c>
      <c r="K638" s="34" t="s">
        <v>233</v>
      </c>
      <c r="L638" s="34" t="s">
        <v>15</v>
      </c>
      <c r="M638" s="34" t="s">
        <v>10</v>
      </c>
      <c r="N638" s="34" t="s">
        <v>11</v>
      </c>
      <c r="O638" s="37" t="s">
        <v>3146</v>
      </c>
      <c r="P638" s="37" t="s">
        <v>674</v>
      </c>
      <c r="Q638" s="44" t="str">
        <f>MID(Tabla1[[#This Row],[Aplicación]],14,1)</f>
        <v>2</v>
      </c>
      <c r="R638" s="44" t="s">
        <v>662</v>
      </c>
      <c r="S638" s="44" t="str">
        <f>MID(Tabla1[[#This Row],[Aplicación]],6,2)</f>
        <v>06</v>
      </c>
      <c r="T638" s="44" t="str">
        <f>VLOOKUP(Tabla1[[#This Row],[AREA]],Hoja1!A:B,2,FALSE)</f>
        <v>06. Educación, infancia, juventud e igualdad</v>
      </c>
      <c r="U638" s="44" t="str">
        <f>MID(Tabla1[[#This Row],[Aplicación]],9,4)</f>
        <v>3321</v>
      </c>
      <c r="V638" s="44" t="str">
        <f>VLOOKUP(Tabla1[[#This Row],[PROGRAMA]],Hoja1!A:B,2,FALSE)</f>
        <v>3321. Bibliotecas públicas</v>
      </c>
      <c r="W638" s="44" t="str">
        <f>MID(Tabla1[[#This Row],[Aplicación]],14,2)</f>
        <v>22</v>
      </c>
      <c r="X638" s="44" t="str">
        <f>MID(Tabla1[[#This Row],[Aplicación]],14,6)</f>
        <v>22001</v>
      </c>
    </row>
    <row r="639" spans="1:24" x14ac:dyDescent="0.25">
      <c r="A639" s="33">
        <v>220200002170</v>
      </c>
      <c r="B639" s="34" t="s">
        <v>9</v>
      </c>
      <c r="C639" s="35">
        <v>43881</v>
      </c>
      <c r="D639" s="33">
        <v>22020001991</v>
      </c>
      <c r="E639" s="34" t="s">
        <v>1145</v>
      </c>
      <c r="F639" s="36">
        <v>4201.2700000000004</v>
      </c>
      <c r="G639" s="34" t="s">
        <v>2015</v>
      </c>
      <c r="H639" s="34" t="s">
        <v>2016</v>
      </c>
      <c r="I639" s="33" t="s">
        <v>209</v>
      </c>
      <c r="J639" s="34" t="s">
        <v>211</v>
      </c>
      <c r="K639" s="34" t="s">
        <v>211</v>
      </c>
      <c r="L639" s="34" t="s">
        <v>12</v>
      </c>
      <c r="M639" s="34" t="s">
        <v>10</v>
      </c>
      <c r="N639" s="34" t="s">
        <v>11</v>
      </c>
      <c r="O639" s="37" t="s">
        <v>3146</v>
      </c>
      <c r="P639" s="37" t="s">
        <v>674</v>
      </c>
      <c r="Q639" s="44" t="str">
        <f>MID(Tabla1[[#This Row],[Aplicación]],14,1)</f>
        <v>2</v>
      </c>
      <c r="R639" s="44" t="s">
        <v>662</v>
      </c>
      <c r="S639" s="44" t="str">
        <f>MID(Tabla1[[#This Row],[Aplicación]],6,2)</f>
        <v>06</v>
      </c>
      <c r="T639" s="44" t="str">
        <f>VLOOKUP(Tabla1[[#This Row],[AREA]],Hoja1!A:B,2,FALSE)</f>
        <v>06. Educación, infancia, juventud e igualdad</v>
      </c>
      <c r="U639" s="44" t="str">
        <f>MID(Tabla1[[#This Row],[Aplicación]],9,4)</f>
        <v>3232</v>
      </c>
      <c r="V639" s="44" t="str">
        <f>VLOOKUP(Tabla1[[#This Row],[PROGRAMA]],Hoja1!A:B,2,FALSE)</f>
        <v>3232. Conservación y mantenimiento centros educación infantil y primaria</v>
      </c>
      <c r="W639" s="44" t="str">
        <f>MID(Tabla1[[#This Row],[Aplicación]],14,2)</f>
        <v>21</v>
      </c>
      <c r="X639" s="44" t="str">
        <f>MID(Tabla1[[#This Row],[Aplicación]],14,6)</f>
        <v>213</v>
      </c>
    </row>
    <row r="640" spans="1:24" x14ac:dyDescent="0.25">
      <c r="A640" s="33">
        <v>220200002171</v>
      </c>
      <c r="B640" s="34" t="s">
        <v>9</v>
      </c>
      <c r="C640" s="35">
        <v>43881</v>
      </c>
      <c r="D640" s="33">
        <v>22020001993</v>
      </c>
      <c r="E640" s="34" t="s">
        <v>939</v>
      </c>
      <c r="F640" s="36">
        <v>4250</v>
      </c>
      <c r="G640" s="34" t="s">
        <v>418</v>
      </c>
      <c r="H640" s="34" t="s">
        <v>2017</v>
      </c>
      <c r="I640" s="33" t="s">
        <v>209</v>
      </c>
      <c r="J640" s="34" t="s">
        <v>210</v>
      </c>
      <c r="K640" s="34" t="s">
        <v>210</v>
      </c>
      <c r="L640" s="34" t="s">
        <v>15</v>
      </c>
      <c r="M640" s="34" t="s">
        <v>10</v>
      </c>
      <c r="N640" s="34" t="s">
        <v>11</v>
      </c>
      <c r="O640" s="37" t="s">
        <v>3146</v>
      </c>
      <c r="P640" s="37" t="s">
        <v>674</v>
      </c>
      <c r="Q640" s="44" t="str">
        <f>MID(Tabla1[[#This Row],[Aplicación]],14,1)</f>
        <v>2</v>
      </c>
      <c r="R640" s="44" t="s">
        <v>662</v>
      </c>
      <c r="S640" s="44" t="str">
        <f>MID(Tabla1[[#This Row],[Aplicación]],6,2)</f>
        <v>06</v>
      </c>
      <c r="T640" s="44" t="str">
        <f>VLOOKUP(Tabla1[[#This Row],[AREA]],Hoja1!A:B,2,FALSE)</f>
        <v>06. Educación, infancia, juventud e igualdad</v>
      </c>
      <c r="U640" s="44" t="str">
        <f>MID(Tabla1[[#This Row],[Aplicación]],9,4)</f>
        <v>3321</v>
      </c>
      <c r="V640" s="44" t="str">
        <f>VLOOKUP(Tabla1[[#This Row],[PROGRAMA]],Hoja1!A:B,2,FALSE)</f>
        <v>3321. Bibliotecas públicas</v>
      </c>
      <c r="W640" s="44" t="str">
        <f>MID(Tabla1[[#This Row],[Aplicación]],14,2)</f>
        <v>22</v>
      </c>
      <c r="X640" s="44" t="str">
        <f>MID(Tabla1[[#This Row],[Aplicación]],14,6)</f>
        <v>22001</v>
      </c>
    </row>
    <row r="641" spans="1:24" x14ac:dyDescent="0.25">
      <c r="A641" s="33">
        <v>220200002172</v>
      </c>
      <c r="B641" s="34" t="s">
        <v>9</v>
      </c>
      <c r="C641" s="35">
        <v>43881</v>
      </c>
      <c r="D641" s="33">
        <v>22020001977</v>
      </c>
      <c r="E641" s="34" t="s">
        <v>2019</v>
      </c>
      <c r="F641" s="36">
        <v>1500</v>
      </c>
      <c r="G641" s="34" t="s">
        <v>442</v>
      </c>
      <c r="H641" s="34" t="s">
        <v>2020</v>
      </c>
      <c r="I641" s="33" t="s">
        <v>209</v>
      </c>
      <c r="J641" s="34" t="s">
        <v>211</v>
      </c>
      <c r="K641" s="34" t="s">
        <v>211</v>
      </c>
      <c r="L641" s="34" t="s">
        <v>12</v>
      </c>
      <c r="M641" s="34" t="s">
        <v>10</v>
      </c>
      <c r="N641" s="34" t="s">
        <v>11</v>
      </c>
      <c r="O641" s="37" t="s">
        <v>3146</v>
      </c>
      <c r="P641" s="37" t="s">
        <v>674</v>
      </c>
      <c r="Q641" s="44" t="str">
        <f>MID(Tabla1[[#This Row],[Aplicación]],14,1)</f>
        <v>2</v>
      </c>
      <c r="R641" s="44" t="s">
        <v>662</v>
      </c>
      <c r="S641" s="44" t="str">
        <f>MID(Tabla1[[#This Row],[Aplicación]],6,2)</f>
        <v>06</v>
      </c>
      <c r="T641" s="44" t="str">
        <f>VLOOKUP(Tabla1[[#This Row],[AREA]],Hoja1!A:B,2,FALSE)</f>
        <v>06. Educación, infancia, juventud e igualdad</v>
      </c>
      <c r="U641" s="44" t="str">
        <f>MID(Tabla1[[#This Row],[Aplicación]],9,4)</f>
        <v>3321</v>
      </c>
      <c r="V641" s="44" t="str">
        <f>VLOOKUP(Tabla1[[#This Row],[PROGRAMA]],Hoja1!A:B,2,FALSE)</f>
        <v>3321. Bibliotecas públicas</v>
      </c>
      <c r="W641" s="44" t="str">
        <f>MID(Tabla1[[#This Row],[Aplicación]],14,2)</f>
        <v>22</v>
      </c>
      <c r="X641" s="44" t="str">
        <f>MID(Tabla1[[#This Row],[Aplicación]],14,6)</f>
        <v>223</v>
      </c>
    </row>
    <row r="642" spans="1:24" x14ac:dyDescent="0.25">
      <c r="A642" s="33">
        <v>220200002173</v>
      </c>
      <c r="B642" s="34" t="s">
        <v>9</v>
      </c>
      <c r="C642" s="35">
        <v>43881</v>
      </c>
      <c r="D642" s="33">
        <v>22020001702</v>
      </c>
      <c r="E642" s="34" t="s">
        <v>939</v>
      </c>
      <c r="F642" s="36">
        <v>1051.8399999999999</v>
      </c>
      <c r="G642" s="34" t="s">
        <v>369</v>
      </c>
      <c r="H642" s="34" t="s">
        <v>2022</v>
      </c>
      <c r="I642" s="33" t="s">
        <v>209</v>
      </c>
      <c r="J642" s="34" t="s">
        <v>210</v>
      </c>
      <c r="K642" s="34" t="s">
        <v>210</v>
      </c>
      <c r="L642" s="34" t="s">
        <v>15</v>
      </c>
      <c r="M642" s="34" t="s">
        <v>10</v>
      </c>
      <c r="N642" s="34" t="s">
        <v>11</v>
      </c>
      <c r="O642" s="37" t="s">
        <v>3146</v>
      </c>
      <c r="P642" s="37" t="s">
        <v>674</v>
      </c>
      <c r="Q642" s="44" t="str">
        <f>MID(Tabla1[[#This Row],[Aplicación]],14,1)</f>
        <v>2</v>
      </c>
      <c r="R642" s="44" t="s">
        <v>662</v>
      </c>
      <c r="S642" s="44" t="str">
        <f>MID(Tabla1[[#This Row],[Aplicación]],6,2)</f>
        <v>06</v>
      </c>
      <c r="T642" s="44" t="str">
        <f>VLOOKUP(Tabla1[[#This Row],[AREA]],Hoja1!A:B,2,FALSE)</f>
        <v>06. Educación, infancia, juventud e igualdad</v>
      </c>
      <c r="U642" s="44" t="str">
        <f>MID(Tabla1[[#This Row],[Aplicación]],9,4)</f>
        <v>3321</v>
      </c>
      <c r="V642" s="44" t="str">
        <f>VLOOKUP(Tabla1[[#This Row],[PROGRAMA]],Hoja1!A:B,2,FALSE)</f>
        <v>3321. Bibliotecas públicas</v>
      </c>
      <c r="W642" s="44" t="str">
        <f>MID(Tabla1[[#This Row],[Aplicación]],14,2)</f>
        <v>22</v>
      </c>
      <c r="X642" s="44" t="str">
        <f>MID(Tabla1[[#This Row],[Aplicación]],14,6)</f>
        <v>22001</v>
      </c>
    </row>
    <row r="643" spans="1:24" x14ac:dyDescent="0.25">
      <c r="A643" s="33">
        <v>220200002174</v>
      </c>
      <c r="B643" s="34" t="s">
        <v>9</v>
      </c>
      <c r="C643" s="35">
        <v>43881</v>
      </c>
      <c r="D643" s="33">
        <v>22020001987</v>
      </c>
      <c r="E643" s="34" t="s">
        <v>1018</v>
      </c>
      <c r="F643" s="36">
        <v>600</v>
      </c>
      <c r="G643" s="34" t="s">
        <v>763</v>
      </c>
      <c r="H643" s="34" t="s">
        <v>2031</v>
      </c>
      <c r="I643" s="33" t="s">
        <v>209</v>
      </c>
      <c r="J643" s="34" t="s">
        <v>211</v>
      </c>
      <c r="K643" s="34" t="s">
        <v>211</v>
      </c>
      <c r="L643" s="34" t="s">
        <v>12</v>
      </c>
      <c r="M643" s="34" t="s">
        <v>10</v>
      </c>
      <c r="N643" s="34" t="s">
        <v>11</v>
      </c>
      <c r="O643" s="37" t="s">
        <v>3146</v>
      </c>
      <c r="P643" s="37" t="s">
        <v>674</v>
      </c>
      <c r="Q643" s="44" t="str">
        <f>MID(Tabla1[[#This Row],[Aplicación]],14,1)</f>
        <v>2</v>
      </c>
      <c r="R643" s="44" t="s">
        <v>662</v>
      </c>
      <c r="S643" s="44" t="str">
        <f>MID(Tabla1[[#This Row],[Aplicación]],6,2)</f>
        <v>06</v>
      </c>
      <c r="T643" s="44" t="str">
        <f>VLOOKUP(Tabla1[[#This Row],[AREA]],Hoja1!A:B,2,FALSE)</f>
        <v>06. Educación, infancia, juventud e igualdad</v>
      </c>
      <c r="U643" s="44" t="str">
        <f>MID(Tabla1[[#This Row],[Aplicación]],9,4)</f>
        <v>3321</v>
      </c>
      <c r="V643" s="44" t="str">
        <f>VLOOKUP(Tabla1[[#This Row],[PROGRAMA]],Hoja1!A:B,2,FALSE)</f>
        <v>3321. Bibliotecas públicas</v>
      </c>
      <c r="W643" s="44" t="str">
        <f>MID(Tabla1[[#This Row],[Aplicación]],14,2)</f>
        <v>22</v>
      </c>
      <c r="X643" s="44" t="str">
        <f>MID(Tabla1[[#This Row],[Aplicación]],14,6)</f>
        <v>22799</v>
      </c>
    </row>
    <row r="644" spans="1:24" x14ac:dyDescent="0.25">
      <c r="A644" s="33">
        <v>220200002222</v>
      </c>
      <c r="B644" s="34" t="s">
        <v>9</v>
      </c>
      <c r="C644" s="35">
        <v>43885</v>
      </c>
      <c r="D644" s="33">
        <v>22020001771</v>
      </c>
      <c r="E644" s="34" t="s">
        <v>2079</v>
      </c>
      <c r="F644" s="36">
        <v>2977</v>
      </c>
      <c r="G644" s="34" t="s">
        <v>2080</v>
      </c>
      <c r="H644" s="34" t="s">
        <v>2081</v>
      </c>
      <c r="I644" s="33" t="s">
        <v>209</v>
      </c>
      <c r="J644" s="34" t="s">
        <v>211</v>
      </c>
      <c r="K644" s="34" t="s">
        <v>211</v>
      </c>
      <c r="L644" s="34" t="s">
        <v>15</v>
      </c>
      <c r="M644" s="34" t="s">
        <v>10</v>
      </c>
      <c r="N644" s="34" t="s">
        <v>11</v>
      </c>
      <c r="O644" s="37" t="s">
        <v>3146</v>
      </c>
      <c r="P644" s="37" t="s">
        <v>674</v>
      </c>
      <c r="Q644" s="44" t="str">
        <f>MID(Tabla1[[#This Row],[Aplicación]],14,1)</f>
        <v>2</v>
      </c>
      <c r="R644" s="44" t="s">
        <v>662</v>
      </c>
      <c r="S644" s="44" t="str">
        <f>MID(Tabla1[[#This Row],[Aplicación]],6,2)</f>
        <v>06</v>
      </c>
      <c r="T644" s="44" t="str">
        <f>VLOOKUP(Tabla1[[#This Row],[AREA]],Hoja1!A:B,2,FALSE)</f>
        <v>06. Educación, infancia, juventud e igualdad</v>
      </c>
      <c r="U644" s="44" t="str">
        <f>MID(Tabla1[[#This Row],[Aplicación]],9,4)</f>
        <v>3261</v>
      </c>
      <c r="V644" s="44" t="str">
        <f>VLOOKUP(Tabla1[[#This Row],[PROGRAMA]],Hoja1!A:B,2,FALSE)</f>
        <v>3261. Servicios complementarios de educación</v>
      </c>
      <c r="W644" s="44" t="str">
        <f>MID(Tabla1[[#This Row],[Aplicación]],14,2)</f>
        <v>22</v>
      </c>
      <c r="X644" s="44" t="str">
        <f>MID(Tabla1[[#This Row],[Aplicación]],14,6)</f>
        <v>22699</v>
      </c>
    </row>
    <row r="645" spans="1:24" x14ac:dyDescent="0.25">
      <c r="A645" s="33">
        <v>220200002244</v>
      </c>
      <c r="B645" s="34" t="s">
        <v>9</v>
      </c>
      <c r="C645" s="35">
        <v>43885</v>
      </c>
      <c r="D645" s="33">
        <v>22020002140</v>
      </c>
      <c r="E645" s="34" t="s">
        <v>2104</v>
      </c>
      <c r="F645" s="36">
        <v>121</v>
      </c>
      <c r="G645" s="34" t="s">
        <v>152</v>
      </c>
      <c r="H645" s="34" t="s">
        <v>2105</v>
      </c>
      <c r="I645" s="33" t="s">
        <v>209</v>
      </c>
      <c r="J645" s="34" t="s">
        <v>211</v>
      </c>
      <c r="K645" s="34" t="s">
        <v>211</v>
      </c>
      <c r="L645" s="34" t="s">
        <v>15</v>
      </c>
      <c r="M645" s="34" t="s">
        <v>10</v>
      </c>
      <c r="N645" s="34" t="s">
        <v>11</v>
      </c>
      <c r="O645" s="37" t="s">
        <v>3146</v>
      </c>
      <c r="P645" s="37" t="s">
        <v>674</v>
      </c>
      <c r="Q645" s="44" t="str">
        <f>MID(Tabla1[[#This Row],[Aplicación]],14,1)</f>
        <v>2</v>
      </c>
      <c r="R645" s="44" t="s">
        <v>662</v>
      </c>
      <c r="S645" s="44" t="str">
        <f>MID(Tabla1[[#This Row],[Aplicación]],6,2)</f>
        <v>06</v>
      </c>
      <c r="T645" s="44" t="str">
        <f>VLOOKUP(Tabla1[[#This Row],[AREA]],Hoja1!A:B,2,FALSE)</f>
        <v>06. Educación, infancia, juventud e igualdad</v>
      </c>
      <c r="U645" s="44" t="str">
        <f>MID(Tabla1[[#This Row],[Aplicación]],9,4)</f>
        <v>3231</v>
      </c>
      <c r="V645" s="44" t="str">
        <f>VLOOKUP(Tabla1[[#This Row],[PROGRAMA]],Hoja1!A:B,2,FALSE)</f>
        <v>3231. Escuelas infantiles</v>
      </c>
      <c r="W645" s="44" t="str">
        <f>MID(Tabla1[[#This Row],[Aplicación]],14,2)</f>
        <v>22</v>
      </c>
      <c r="X645" s="44" t="str">
        <f>MID(Tabla1[[#This Row],[Aplicación]],14,6)</f>
        <v>22602</v>
      </c>
    </row>
    <row r="646" spans="1:24" x14ac:dyDescent="0.25">
      <c r="A646" s="33">
        <v>220200002245</v>
      </c>
      <c r="B646" s="34" t="s">
        <v>9</v>
      </c>
      <c r="C646" s="35">
        <v>43885</v>
      </c>
      <c r="D646" s="33">
        <v>22020002138</v>
      </c>
      <c r="E646" s="34" t="s">
        <v>2104</v>
      </c>
      <c r="F646" s="36">
        <v>32.79</v>
      </c>
      <c r="G646" s="34" t="s">
        <v>160</v>
      </c>
      <c r="H646" s="34" t="s">
        <v>2106</v>
      </c>
      <c r="I646" s="33" t="s">
        <v>209</v>
      </c>
      <c r="J646" s="34" t="s">
        <v>211</v>
      </c>
      <c r="K646" s="34" t="s">
        <v>211</v>
      </c>
      <c r="L646" s="34" t="s">
        <v>15</v>
      </c>
      <c r="M646" s="34" t="s">
        <v>10</v>
      </c>
      <c r="N646" s="34" t="s">
        <v>11</v>
      </c>
      <c r="O646" s="37" t="s">
        <v>3146</v>
      </c>
      <c r="P646" s="37" t="s">
        <v>674</v>
      </c>
      <c r="Q646" s="44" t="str">
        <f>MID(Tabla1[[#This Row],[Aplicación]],14,1)</f>
        <v>2</v>
      </c>
      <c r="R646" s="44" t="s">
        <v>662</v>
      </c>
      <c r="S646" s="44" t="str">
        <f>MID(Tabla1[[#This Row],[Aplicación]],6,2)</f>
        <v>06</v>
      </c>
      <c r="T646" s="44" t="str">
        <f>VLOOKUP(Tabla1[[#This Row],[AREA]],Hoja1!A:B,2,FALSE)</f>
        <v>06. Educación, infancia, juventud e igualdad</v>
      </c>
      <c r="U646" s="44" t="str">
        <f>MID(Tabla1[[#This Row],[Aplicación]],9,4)</f>
        <v>3231</v>
      </c>
      <c r="V646" s="44" t="str">
        <f>VLOOKUP(Tabla1[[#This Row],[PROGRAMA]],Hoja1!A:B,2,FALSE)</f>
        <v>3231. Escuelas infantiles</v>
      </c>
      <c r="W646" s="44" t="str">
        <f>MID(Tabla1[[#This Row],[Aplicación]],14,2)</f>
        <v>22</v>
      </c>
      <c r="X646" s="44" t="str">
        <f>MID(Tabla1[[#This Row],[Aplicación]],14,6)</f>
        <v>22602</v>
      </c>
    </row>
    <row r="647" spans="1:24" x14ac:dyDescent="0.25">
      <c r="A647" s="33">
        <v>220200002248</v>
      </c>
      <c r="B647" s="34" t="s">
        <v>9</v>
      </c>
      <c r="C647" s="35">
        <v>43885</v>
      </c>
      <c r="D647" s="33">
        <v>22020002115</v>
      </c>
      <c r="E647" s="34" t="s">
        <v>939</v>
      </c>
      <c r="F647" s="36">
        <v>264.01</v>
      </c>
      <c r="G647" s="34" t="s">
        <v>445</v>
      </c>
      <c r="H647" s="34" t="s">
        <v>2112</v>
      </c>
      <c r="I647" s="33" t="s">
        <v>209</v>
      </c>
      <c r="J647" s="34" t="s">
        <v>315</v>
      </c>
      <c r="K647" s="34" t="s">
        <v>315</v>
      </c>
      <c r="L647" s="34" t="s">
        <v>17</v>
      </c>
      <c r="M647" s="34" t="s">
        <v>10</v>
      </c>
      <c r="N647" s="34" t="s">
        <v>11</v>
      </c>
      <c r="O647" s="37" t="s">
        <v>3146</v>
      </c>
      <c r="P647" s="37" t="s">
        <v>674</v>
      </c>
      <c r="Q647" s="44" t="str">
        <f>MID(Tabla1[[#This Row],[Aplicación]],14,1)</f>
        <v>2</v>
      </c>
      <c r="R647" s="44" t="s">
        <v>662</v>
      </c>
      <c r="S647" s="44" t="str">
        <f>MID(Tabla1[[#This Row],[Aplicación]],6,2)</f>
        <v>06</v>
      </c>
      <c r="T647" s="44" t="str">
        <f>VLOOKUP(Tabla1[[#This Row],[AREA]],Hoja1!A:B,2,FALSE)</f>
        <v>06. Educación, infancia, juventud e igualdad</v>
      </c>
      <c r="U647" s="44" t="str">
        <f>MID(Tabla1[[#This Row],[Aplicación]],9,4)</f>
        <v>3321</v>
      </c>
      <c r="V647" s="44" t="str">
        <f>VLOOKUP(Tabla1[[#This Row],[PROGRAMA]],Hoja1!A:B,2,FALSE)</f>
        <v>3321. Bibliotecas públicas</v>
      </c>
      <c r="W647" s="44" t="str">
        <f>MID(Tabla1[[#This Row],[Aplicación]],14,2)</f>
        <v>22</v>
      </c>
      <c r="X647" s="44" t="str">
        <f>MID(Tabla1[[#This Row],[Aplicación]],14,6)</f>
        <v>22001</v>
      </c>
    </row>
    <row r="648" spans="1:24" x14ac:dyDescent="0.25">
      <c r="A648" s="33">
        <v>220200002249</v>
      </c>
      <c r="B648" s="34" t="s">
        <v>9</v>
      </c>
      <c r="C648" s="35">
        <v>43885</v>
      </c>
      <c r="D648" s="33">
        <v>22020002120</v>
      </c>
      <c r="E648" s="34" t="s">
        <v>993</v>
      </c>
      <c r="F648" s="36">
        <v>1500</v>
      </c>
      <c r="G648" s="34" t="s">
        <v>447</v>
      </c>
      <c r="H648" s="34" t="s">
        <v>2113</v>
      </c>
      <c r="I648" s="33" t="s">
        <v>209</v>
      </c>
      <c r="J648" s="34" t="s">
        <v>211</v>
      </c>
      <c r="K648" s="34" t="s">
        <v>211</v>
      </c>
      <c r="L648" s="34" t="s">
        <v>15</v>
      </c>
      <c r="M648" s="34" t="s">
        <v>10</v>
      </c>
      <c r="N648" s="34" t="s">
        <v>11</v>
      </c>
      <c r="O648" s="37" t="s">
        <v>3146</v>
      </c>
      <c r="P648" s="37" t="s">
        <v>674</v>
      </c>
      <c r="Q648" s="44" t="str">
        <f>MID(Tabla1[[#This Row],[Aplicación]],14,1)</f>
        <v>2</v>
      </c>
      <c r="R648" s="44" t="s">
        <v>662</v>
      </c>
      <c r="S648" s="44" t="str">
        <f>MID(Tabla1[[#This Row],[Aplicación]],6,2)</f>
        <v>06</v>
      </c>
      <c r="T648" s="44" t="str">
        <f>VLOOKUP(Tabla1[[#This Row],[AREA]],Hoja1!A:B,2,FALSE)</f>
        <v>06. Educación, infancia, juventud e igualdad</v>
      </c>
      <c r="U648" s="44" t="str">
        <f>MID(Tabla1[[#This Row],[Aplicación]],9,4)</f>
        <v>3261</v>
      </c>
      <c r="V648" s="44" t="str">
        <f>VLOOKUP(Tabla1[[#This Row],[PROGRAMA]],Hoja1!A:B,2,FALSE)</f>
        <v>3261. Servicios complementarios de educación</v>
      </c>
      <c r="W648" s="44" t="str">
        <f>MID(Tabla1[[#This Row],[Aplicación]],14,2)</f>
        <v>22</v>
      </c>
      <c r="X648" s="44" t="str">
        <f>MID(Tabla1[[#This Row],[Aplicación]],14,6)</f>
        <v>22799</v>
      </c>
    </row>
    <row r="649" spans="1:24" x14ac:dyDescent="0.25">
      <c r="A649" s="33">
        <v>220200001598</v>
      </c>
      <c r="B649" s="34" t="s">
        <v>9</v>
      </c>
      <c r="C649" s="35">
        <v>43875</v>
      </c>
      <c r="D649" s="33">
        <v>22020001911</v>
      </c>
      <c r="E649" s="34" t="s">
        <v>1878</v>
      </c>
      <c r="F649" s="36">
        <v>1000</v>
      </c>
      <c r="G649" s="34" t="s">
        <v>205</v>
      </c>
      <c r="H649" s="34" t="s">
        <v>2120</v>
      </c>
      <c r="I649" s="33" t="s">
        <v>209</v>
      </c>
      <c r="J649" s="34" t="s">
        <v>1249</v>
      </c>
      <c r="K649" s="34" t="s">
        <v>211</v>
      </c>
      <c r="L649" s="34" t="s">
        <v>12</v>
      </c>
      <c r="M649" s="34" t="s">
        <v>13</v>
      </c>
      <c r="N649" s="34" t="s">
        <v>14</v>
      </c>
      <c r="O649" s="37" t="s">
        <v>3127</v>
      </c>
      <c r="P649" s="37" t="s">
        <v>674</v>
      </c>
      <c r="Q649" s="44" t="str">
        <f>MID(Tabla1[[#This Row],[Aplicación]],14,1)</f>
        <v>2</v>
      </c>
      <c r="R649" s="44" t="s">
        <v>662</v>
      </c>
      <c r="S649" s="44" t="str">
        <f>MID(Tabla1[[#This Row],[Aplicación]],6,2)</f>
        <v>06</v>
      </c>
      <c r="T649" s="44" t="str">
        <f>VLOOKUP(Tabla1[[#This Row],[AREA]],Hoja1!A:B,2,FALSE)</f>
        <v>06. Educación, infancia, juventud e igualdad</v>
      </c>
      <c r="U649" s="44" t="str">
        <f>MID(Tabla1[[#This Row],[Aplicación]],9,4)</f>
        <v>3232</v>
      </c>
      <c r="V649" s="44" t="str">
        <f>VLOOKUP(Tabla1[[#This Row],[PROGRAMA]],Hoja1!A:B,2,FALSE)</f>
        <v>3232. Conservación y mantenimiento centros educación infantil y primaria</v>
      </c>
      <c r="W649" s="44" t="str">
        <f>MID(Tabla1[[#This Row],[Aplicación]],14,2)</f>
        <v>22</v>
      </c>
      <c r="X649" s="44" t="str">
        <f>MID(Tabla1[[#This Row],[Aplicación]],14,6)</f>
        <v>22706</v>
      </c>
    </row>
    <row r="650" spans="1:24" x14ac:dyDescent="0.25">
      <c r="A650" s="33">
        <v>220200002250</v>
      </c>
      <c r="B650" s="34" t="s">
        <v>9</v>
      </c>
      <c r="C650" s="35">
        <v>43885</v>
      </c>
      <c r="D650" s="33">
        <v>22020002121</v>
      </c>
      <c r="E650" s="34" t="s">
        <v>2001</v>
      </c>
      <c r="F650" s="36">
        <v>300</v>
      </c>
      <c r="G650" s="34" t="s">
        <v>160</v>
      </c>
      <c r="H650" s="34" t="s">
        <v>2126</v>
      </c>
      <c r="I650" s="33" t="s">
        <v>209</v>
      </c>
      <c r="J650" s="34" t="s">
        <v>211</v>
      </c>
      <c r="K650" s="34" t="s">
        <v>211</v>
      </c>
      <c r="L650" s="34" t="s">
        <v>15</v>
      </c>
      <c r="M650" s="34" t="s">
        <v>10</v>
      </c>
      <c r="N650" s="34" t="s">
        <v>11</v>
      </c>
      <c r="O650" s="37" t="s">
        <v>3146</v>
      </c>
      <c r="P650" s="37" t="s">
        <v>674</v>
      </c>
      <c r="Q650" s="44" t="str">
        <f>MID(Tabla1[[#This Row],[Aplicación]],14,1)</f>
        <v>2</v>
      </c>
      <c r="R650" s="44" t="s">
        <v>662</v>
      </c>
      <c r="S650" s="44" t="str">
        <f>MID(Tabla1[[#This Row],[Aplicación]],6,2)</f>
        <v>06</v>
      </c>
      <c r="T650" s="44" t="str">
        <f>VLOOKUP(Tabla1[[#This Row],[AREA]],Hoja1!A:B,2,FALSE)</f>
        <v>06. Educación, infancia, juventud e igualdad</v>
      </c>
      <c r="U650" s="44" t="str">
        <f>MID(Tabla1[[#This Row],[Aplicación]],9,4)</f>
        <v>3321</v>
      </c>
      <c r="V650" s="44" t="str">
        <f>VLOOKUP(Tabla1[[#This Row],[PROGRAMA]],Hoja1!A:B,2,FALSE)</f>
        <v>3321. Bibliotecas públicas</v>
      </c>
      <c r="W650" s="44" t="str">
        <f>MID(Tabla1[[#This Row],[Aplicación]],14,2)</f>
        <v>22</v>
      </c>
      <c r="X650" s="44" t="str">
        <f>MID(Tabla1[[#This Row],[Aplicación]],14,6)</f>
        <v>22699</v>
      </c>
    </row>
    <row r="651" spans="1:24" x14ac:dyDescent="0.25">
      <c r="A651" s="33">
        <v>220200002256</v>
      </c>
      <c r="B651" s="34" t="s">
        <v>9</v>
      </c>
      <c r="C651" s="35">
        <v>43885</v>
      </c>
      <c r="D651" s="33">
        <v>22020002091</v>
      </c>
      <c r="E651" s="34" t="s">
        <v>939</v>
      </c>
      <c r="F651" s="36">
        <v>322.5</v>
      </c>
      <c r="G651" s="34" t="s">
        <v>750</v>
      </c>
      <c r="H651" s="34" t="s">
        <v>2138</v>
      </c>
      <c r="I651" s="33" t="s">
        <v>209</v>
      </c>
      <c r="J651" s="34" t="s">
        <v>210</v>
      </c>
      <c r="K651" s="34" t="s">
        <v>210</v>
      </c>
      <c r="L651" s="34" t="s">
        <v>15</v>
      </c>
      <c r="M651" s="34" t="s">
        <v>10</v>
      </c>
      <c r="N651" s="34" t="s">
        <v>11</v>
      </c>
      <c r="O651" s="37" t="s">
        <v>3146</v>
      </c>
      <c r="P651" s="37" t="s">
        <v>674</v>
      </c>
      <c r="Q651" s="44" t="str">
        <f>MID(Tabla1[[#This Row],[Aplicación]],14,1)</f>
        <v>2</v>
      </c>
      <c r="R651" s="44" t="s">
        <v>662</v>
      </c>
      <c r="S651" s="44" t="str">
        <f>MID(Tabla1[[#This Row],[Aplicación]],6,2)</f>
        <v>06</v>
      </c>
      <c r="T651" s="44" t="str">
        <f>VLOOKUP(Tabla1[[#This Row],[AREA]],Hoja1!A:B,2,FALSE)</f>
        <v>06. Educación, infancia, juventud e igualdad</v>
      </c>
      <c r="U651" s="44" t="str">
        <f>MID(Tabla1[[#This Row],[Aplicación]],9,4)</f>
        <v>3321</v>
      </c>
      <c r="V651" s="44" t="str">
        <f>VLOOKUP(Tabla1[[#This Row],[PROGRAMA]],Hoja1!A:B,2,FALSE)</f>
        <v>3321. Bibliotecas públicas</v>
      </c>
      <c r="W651" s="44" t="str">
        <f>MID(Tabla1[[#This Row],[Aplicación]],14,2)</f>
        <v>22</v>
      </c>
      <c r="X651" s="44" t="str">
        <f>MID(Tabla1[[#This Row],[Aplicación]],14,6)</f>
        <v>22001</v>
      </c>
    </row>
    <row r="652" spans="1:24" x14ac:dyDescent="0.25">
      <c r="A652" s="33">
        <v>220200002269</v>
      </c>
      <c r="B652" s="34" t="s">
        <v>9</v>
      </c>
      <c r="C652" s="35">
        <v>43885</v>
      </c>
      <c r="D652" s="33">
        <v>22020002019</v>
      </c>
      <c r="E652" s="34" t="s">
        <v>1651</v>
      </c>
      <c r="F652" s="36">
        <v>7260</v>
      </c>
      <c r="G652" s="34" t="s">
        <v>162</v>
      </c>
      <c r="H652" s="34" t="s">
        <v>2148</v>
      </c>
      <c r="I652" s="33" t="s">
        <v>209</v>
      </c>
      <c r="J652" s="34" t="s">
        <v>211</v>
      </c>
      <c r="K652" s="34" t="s">
        <v>211</v>
      </c>
      <c r="L652" s="34" t="s">
        <v>15</v>
      </c>
      <c r="M652" s="34" t="s">
        <v>10</v>
      </c>
      <c r="N652" s="34" t="s">
        <v>11</v>
      </c>
      <c r="O652" s="37" t="s">
        <v>3146</v>
      </c>
      <c r="P652" s="37" t="s">
        <v>674</v>
      </c>
      <c r="Q652" s="44" t="str">
        <f>MID(Tabla1[[#This Row],[Aplicación]],14,1)</f>
        <v>2</v>
      </c>
      <c r="R652" s="44" t="s">
        <v>662</v>
      </c>
      <c r="S652" s="44" t="str">
        <f>MID(Tabla1[[#This Row],[Aplicación]],6,2)</f>
        <v>06</v>
      </c>
      <c r="T652" s="44" t="str">
        <f>VLOOKUP(Tabla1[[#This Row],[AREA]],Hoja1!A:B,2,FALSE)</f>
        <v>06. Educación, infancia, juventud e igualdad</v>
      </c>
      <c r="U652" s="44" t="str">
        <f>MID(Tabla1[[#This Row],[Aplicación]],9,4)</f>
        <v>3232</v>
      </c>
      <c r="V652" s="44" t="str">
        <f>VLOOKUP(Tabla1[[#This Row],[PROGRAMA]],Hoja1!A:B,2,FALSE)</f>
        <v>3232. Conservación y mantenimiento centros educación infantil y primaria</v>
      </c>
      <c r="W652" s="44" t="str">
        <f>MID(Tabla1[[#This Row],[Aplicación]],14,2)</f>
        <v>21</v>
      </c>
      <c r="X652" s="44" t="str">
        <f>MID(Tabla1[[#This Row],[Aplicación]],14,6)</f>
        <v>212</v>
      </c>
    </row>
    <row r="653" spans="1:24" x14ac:dyDescent="0.25">
      <c r="A653" s="33">
        <v>220200002597</v>
      </c>
      <c r="B653" s="34" t="s">
        <v>9</v>
      </c>
      <c r="C653" s="35">
        <v>43888</v>
      </c>
      <c r="D653" s="33">
        <v>22020001675</v>
      </c>
      <c r="E653" s="34" t="s">
        <v>1276</v>
      </c>
      <c r="F653" s="36">
        <v>146.88</v>
      </c>
      <c r="G653" s="34" t="s">
        <v>439</v>
      </c>
      <c r="H653" s="34" t="s">
        <v>2192</v>
      </c>
      <c r="I653" s="33" t="s">
        <v>209</v>
      </c>
      <c r="J653" s="34" t="s">
        <v>211</v>
      </c>
      <c r="K653" s="34" t="s">
        <v>211</v>
      </c>
      <c r="L653" s="34" t="s">
        <v>12</v>
      </c>
      <c r="M653" s="34" t="s">
        <v>10</v>
      </c>
      <c r="N653" s="34" t="s">
        <v>11</v>
      </c>
      <c r="O653" s="37" t="s">
        <v>3146</v>
      </c>
      <c r="P653" s="37" t="s">
        <v>674</v>
      </c>
      <c r="Q653" s="44" t="str">
        <f>MID(Tabla1[[#This Row],[Aplicación]],14,1)</f>
        <v>2</v>
      </c>
      <c r="R653" s="44" t="s">
        <v>662</v>
      </c>
      <c r="S653" s="44" t="str">
        <f>MID(Tabla1[[#This Row],[Aplicación]],6,2)</f>
        <v>06</v>
      </c>
      <c r="T653" s="44" t="str">
        <f>VLOOKUP(Tabla1[[#This Row],[AREA]],Hoja1!A:B,2,FALSE)</f>
        <v>06. Educación, infancia, juventud e igualdad</v>
      </c>
      <c r="U653" s="44" t="str">
        <f>MID(Tabla1[[#This Row],[Aplicación]],9,4)</f>
        <v>2315</v>
      </c>
      <c r="V653" s="44" t="str">
        <f>VLOOKUP(Tabla1[[#This Row],[PROGRAMA]],Hoja1!A:B,2,FALSE)</f>
        <v>2315. Políticas de Igualdad e infancia</v>
      </c>
      <c r="W653" s="44" t="str">
        <f>MID(Tabla1[[#This Row],[Aplicación]],14,2)</f>
        <v>22</v>
      </c>
      <c r="X653" s="44" t="str">
        <f>MID(Tabla1[[#This Row],[Aplicación]],14,6)</f>
        <v>22799</v>
      </c>
    </row>
    <row r="654" spans="1:24" x14ac:dyDescent="0.25">
      <c r="A654" s="33">
        <v>220200002671</v>
      </c>
      <c r="B654" s="34" t="s">
        <v>9</v>
      </c>
      <c r="C654" s="35">
        <v>43889</v>
      </c>
      <c r="D654" s="33">
        <v>22020002174</v>
      </c>
      <c r="E654" s="34" t="s">
        <v>2264</v>
      </c>
      <c r="F654" s="36">
        <f>1200+600+500+200</f>
        <v>2500</v>
      </c>
      <c r="G654" s="34" t="s">
        <v>691</v>
      </c>
      <c r="H654" s="34" t="s">
        <v>2265</v>
      </c>
      <c r="I654" s="33" t="s">
        <v>209</v>
      </c>
      <c r="J654" s="34" t="s">
        <v>211</v>
      </c>
      <c r="K654" s="34" t="s">
        <v>211</v>
      </c>
      <c r="L654" s="34" t="s">
        <v>15</v>
      </c>
      <c r="M654" s="34" t="s">
        <v>10</v>
      </c>
      <c r="N654" s="34" t="s">
        <v>11</v>
      </c>
      <c r="O654" s="37" t="s">
        <v>3146</v>
      </c>
      <c r="P654" s="37" t="s">
        <v>674</v>
      </c>
      <c r="Q654" s="44" t="str">
        <f>MID(Tabla1[[#This Row],[Aplicación]],14,1)</f>
        <v>2</v>
      </c>
      <c r="R654" s="44" t="s">
        <v>662</v>
      </c>
      <c r="S654" s="44" t="str">
        <f>MID(Tabla1[[#This Row],[Aplicación]],6,2)</f>
        <v>06</v>
      </c>
      <c r="T654" s="44" t="str">
        <f>VLOOKUP(Tabla1[[#This Row],[AREA]],Hoja1!A:B,2,FALSE)</f>
        <v>06. Educación, infancia, juventud e igualdad</v>
      </c>
      <c r="U654" s="44" t="str">
        <f>MID(Tabla1[[#This Row],[Aplicación]],9,4)</f>
        <v>2315</v>
      </c>
      <c r="V654" s="44" t="str">
        <f>VLOOKUP(Tabla1[[#This Row],[PROGRAMA]],Hoja1!A:B,2,FALSE)</f>
        <v>2315. Políticas de Igualdad e infancia</v>
      </c>
      <c r="W654" s="44" t="str">
        <f>MID(Tabla1[[#This Row],[Aplicación]],14,2)</f>
        <v>22</v>
      </c>
      <c r="X654" s="44" t="str">
        <f>MID(Tabla1[[#This Row],[Aplicación]],14,6)</f>
        <v>22611</v>
      </c>
    </row>
    <row r="655" spans="1:24" x14ac:dyDescent="0.25">
      <c r="A655" s="33">
        <v>220200002672</v>
      </c>
      <c r="B655" s="34" t="s">
        <v>9</v>
      </c>
      <c r="C655" s="35">
        <v>43889</v>
      </c>
      <c r="D655" s="33">
        <v>22020002181</v>
      </c>
      <c r="E655" s="34" t="s">
        <v>1747</v>
      </c>
      <c r="F655" s="36">
        <f>2000+600+200+200</f>
        <v>3000</v>
      </c>
      <c r="G655" s="34" t="s">
        <v>160</v>
      </c>
      <c r="H655" s="34" t="s">
        <v>2266</v>
      </c>
      <c r="I655" s="33" t="s">
        <v>209</v>
      </c>
      <c r="J655" s="34" t="s">
        <v>211</v>
      </c>
      <c r="K655" s="34" t="s">
        <v>211</v>
      </c>
      <c r="L655" s="34" t="s">
        <v>15</v>
      </c>
      <c r="M655" s="34" t="s">
        <v>10</v>
      </c>
      <c r="N655" s="34" t="s">
        <v>11</v>
      </c>
      <c r="O655" s="37" t="s">
        <v>3146</v>
      </c>
      <c r="P655" s="37" t="s">
        <v>674</v>
      </c>
      <c r="Q655" s="44" t="str">
        <f>MID(Tabla1[[#This Row],[Aplicación]],14,1)</f>
        <v>2</v>
      </c>
      <c r="R655" s="44" t="s">
        <v>662</v>
      </c>
      <c r="S655" s="44" t="str">
        <f>MID(Tabla1[[#This Row],[Aplicación]],6,2)</f>
        <v>06</v>
      </c>
      <c r="T655" s="44" t="str">
        <f>VLOOKUP(Tabla1[[#This Row],[AREA]],Hoja1!A:B,2,FALSE)</f>
        <v>06. Educación, infancia, juventud e igualdad</v>
      </c>
      <c r="U655" s="44" t="str">
        <f>MID(Tabla1[[#This Row],[Aplicación]],9,4)</f>
        <v>2315</v>
      </c>
      <c r="V655" s="44" t="str">
        <f>VLOOKUP(Tabla1[[#This Row],[PROGRAMA]],Hoja1!A:B,2,FALSE)</f>
        <v>2315. Políticas de Igualdad e infancia</v>
      </c>
      <c r="W655" s="44" t="str">
        <f>MID(Tabla1[[#This Row],[Aplicación]],14,2)</f>
        <v>22</v>
      </c>
      <c r="X655" s="44" t="str">
        <f>MID(Tabla1[[#This Row],[Aplicación]],14,6)</f>
        <v>22613</v>
      </c>
    </row>
    <row r="656" spans="1:24" x14ac:dyDescent="0.25">
      <c r="A656" s="33">
        <v>220200003070</v>
      </c>
      <c r="B656" s="34" t="s">
        <v>9</v>
      </c>
      <c r="C656" s="35">
        <v>43893</v>
      </c>
      <c r="D656" s="33">
        <v>22020001995</v>
      </c>
      <c r="E656" s="34" t="s">
        <v>1276</v>
      </c>
      <c r="F656" s="36">
        <v>2000</v>
      </c>
      <c r="G656" s="34" t="s">
        <v>155</v>
      </c>
      <c r="H656" s="34" t="s">
        <v>2273</v>
      </c>
      <c r="I656" s="33" t="s">
        <v>209</v>
      </c>
      <c r="J656" s="34" t="s">
        <v>211</v>
      </c>
      <c r="K656" s="34" t="s">
        <v>211</v>
      </c>
      <c r="L656" s="34" t="s">
        <v>15</v>
      </c>
      <c r="M656" s="34" t="s">
        <v>10</v>
      </c>
      <c r="N656" s="34" t="s">
        <v>11</v>
      </c>
      <c r="O656" s="37" t="s">
        <v>3146</v>
      </c>
      <c r="P656" s="37" t="s">
        <v>674</v>
      </c>
      <c r="Q656" s="44" t="str">
        <f>MID(Tabla1[[#This Row],[Aplicación]],14,1)</f>
        <v>2</v>
      </c>
      <c r="R656" s="44" t="s">
        <v>662</v>
      </c>
      <c r="S656" s="44" t="str">
        <f>MID(Tabla1[[#This Row],[Aplicación]],6,2)</f>
        <v>06</v>
      </c>
      <c r="T656" s="44" t="str">
        <f>VLOOKUP(Tabla1[[#This Row],[AREA]],Hoja1!A:B,2,FALSE)</f>
        <v>06. Educación, infancia, juventud e igualdad</v>
      </c>
      <c r="U656" s="44" t="str">
        <f>MID(Tabla1[[#This Row],[Aplicación]],9,4)</f>
        <v>2315</v>
      </c>
      <c r="V656" s="44" t="str">
        <f>VLOOKUP(Tabla1[[#This Row],[PROGRAMA]],Hoja1!A:B,2,FALSE)</f>
        <v>2315. Políticas de Igualdad e infancia</v>
      </c>
      <c r="W656" s="44" t="str">
        <f>MID(Tabla1[[#This Row],[Aplicación]],14,2)</f>
        <v>22</v>
      </c>
      <c r="X656" s="44" t="str">
        <f>MID(Tabla1[[#This Row],[Aplicación]],14,6)</f>
        <v>22799</v>
      </c>
    </row>
    <row r="657" spans="1:24" x14ac:dyDescent="0.25">
      <c r="A657" s="33">
        <v>220190053908</v>
      </c>
      <c r="B657" s="34" t="s">
        <v>9</v>
      </c>
      <c r="C657" s="35">
        <v>43908</v>
      </c>
      <c r="D657" s="33">
        <v>22019007415</v>
      </c>
      <c r="E657" s="34" t="s">
        <v>1829</v>
      </c>
      <c r="F657" s="36">
        <v>472.7</v>
      </c>
      <c r="G657" s="34" t="s">
        <v>204</v>
      </c>
      <c r="H657" s="34" t="s">
        <v>2287</v>
      </c>
      <c r="I657" s="33" t="s">
        <v>209</v>
      </c>
      <c r="J657" s="34" t="s">
        <v>210</v>
      </c>
      <c r="K657" s="34" t="s">
        <v>210</v>
      </c>
      <c r="L657" s="34" t="s">
        <v>12</v>
      </c>
      <c r="M657" s="34" t="s">
        <v>13</v>
      </c>
      <c r="N657" s="34" t="s">
        <v>14</v>
      </c>
      <c r="O657" s="37" t="s">
        <v>3127</v>
      </c>
      <c r="P657" s="37" t="s">
        <v>674</v>
      </c>
      <c r="Q657" s="44" t="str">
        <f>MID(Tabla1[[#This Row],[Aplicación]],14,1)</f>
        <v>6</v>
      </c>
      <c r="R657" s="44" t="s">
        <v>663</v>
      </c>
      <c r="S657" s="44" t="str">
        <f>MID(Tabla1[[#This Row],[Aplicación]],6,2)</f>
        <v>06</v>
      </c>
      <c r="T657" s="44" t="str">
        <f>VLOOKUP(Tabla1[[#This Row],[AREA]],Hoja1!A:B,2,FALSE)</f>
        <v>06. Educación, infancia, juventud e igualdad</v>
      </c>
      <c r="U657" s="44" t="str">
        <f>MID(Tabla1[[#This Row],[Aplicación]],9,4)</f>
        <v>3231</v>
      </c>
      <c r="V657" s="44" t="str">
        <f>VLOOKUP(Tabla1[[#This Row],[PROGRAMA]],Hoja1!A:B,2,FALSE)</f>
        <v>3231. Escuelas infantiles</v>
      </c>
      <c r="W657" s="44" t="str">
        <f>MID(Tabla1[[#This Row],[Aplicación]],14,2)</f>
        <v>62</v>
      </c>
      <c r="X657" s="44" t="str">
        <f>MID(Tabla1[[#This Row],[Aplicación]],14,6)</f>
        <v>622</v>
      </c>
    </row>
    <row r="658" spans="1:24" x14ac:dyDescent="0.25">
      <c r="A658" s="33">
        <v>220200003090</v>
      </c>
      <c r="B658" s="34" t="s">
        <v>9</v>
      </c>
      <c r="C658" s="35">
        <v>43893</v>
      </c>
      <c r="D658" s="33">
        <v>22020002198</v>
      </c>
      <c r="E658" s="34" t="s">
        <v>1747</v>
      </c>
      <c r="F658" s="36">
        <v>1990</v>
      </c>
      <c r="G658" s="34" t="s">
        <v>2297</v>
      </c>
      <c r="H658" s="34" t="s">
        <v>2298</v>
      </c>
      <c r="I658" s="33" t="s">
        <v>209</v>
      </c>
      <c r="J658" s="34" t="s">
        <v>211</v>
      </c>
      <c r="K658" s="34" t="s">
        <v>211</v>
      </c>
      <c r="L658" s="34" t="s">
        <v>12</v>
      </c>
      <c r="M658" s="34" t="s">
        <v>10</v>
      </c>
      <c r="N658" s="34" t="s">
        <v>11</v>
      </c>
      <c r="O658" s="37" t="s">
        <v>3146</v>
      </c>
      <c r="P658" s="37" t="s">
        <v>674</v>
      </c>
      <c r="Q658" s="44" t="str">
        <f>MID(Tabla1[[#This Row],[Aplicación]],14,1)</f>
        <v>2</v>
      </c>
      <c r="R658" s="44" t="s">
        <v>662</v>
      </c>
      <c r="S658" s="44" t="str">
        <f>MID(Tabla1[[#This Row],[Aplicación]],6,2)</f>
        <v>06</v>
      </c>
      <c r="T658" s="44" t="str">
        <f>VLOOKUP(Tabla1[[#This Row],[AREA]],Hoja1!A:B,2,FALSE)</f>
        <v>06. Educación, infancia, juventud e igualdad</v>
      </c>
      <c r="U658" s="44" t="str">
        <f>MID(Tabla1[[#This Row],[Aplicación]],9,4)</f>
        <v>2315</v>
      </c>
      <c r="V658" s="44" t="str">
        <f>VLOOKUP(Tabla1[[#This Row],[PROGRAMA]],Hoja1!A:B,2,FALSE)</f>
        <v>2315. Políticas de Igualdad e infancia</v>
      </c>
      <c r="W658" s="44" t="str">
        <f>MID(Tabla1[[#This Row],[Aplicación]],14,2)</f>
        <v>22</v>
      </c>
      <c r="X658" s="44" t="str">
        <f>MID(Tabla1[[#This Row],[Aplicación]],14,6)</f>
        <v>22613</v>
      </c>
    </row>
    <row r="659" spans="1:24" x14ac:dyDescent="0.25">
      <c r="A659" s="33">
        <v>220200003093</v>
      </c>
      <c r="B659" s="34" t="s">
        <v>9</v>
      </c>
      <c r="C659" s="35">
        <v>43893</v>
      </c>
      <c r="D659" s="33">
        <v>22020002134</v>
      </c>
      <c r="E659" s="34" t="s">
        <v>1747</v>
      </c>
      <c r="F659" s="36">
        <v>7253.95</v>
      </c>
      <c r="G659" s="34" t="s">
        <v>893</v>
      </c>
      <c r="H659" s="34" t="s">
        <v>2303</v>
      </c>
      <c r="I659" s="33" t="s">
        <v>209</v>
      </c>
      <c r="J659" s="34" t="s">
        <v>211</v>
      </c>
      <c r="K659" s="34" t="s">
        <v>211</v>
      </c>
      <c r="L659" s="34" t="s">
        <v>12</v>
      </c>
      <c r="M659" s="34" t="s">
        <v>10</v>
      </c>
      <c r="N659" s="34" t="s">
        <v>11</v>
      </c>
      <c r="O659" s="37" t="s">
        <v>3146</v>
      </c>
      <c r="P659" s="37" t="s">
        <v>674</v>
      </c>
      <c r="Q659" s="44" t="str">
        <f>MID(Tabla1[[#This Row],[Aplicación]],14,1)</f>
        <v>2</v>
      </c>
      <c r="R659" s="44" t="s">
        <v>662</v>
      </c>
      <c r="S659" s="44" t="str">
        <f>MID(Tabla1[[#This Row],[Aplicación]],6,2)</f>
        <v>06</v>
      </c>
      <c r="T659" s="44" t="str">
        <f>VLOOKUP(Tabla1[[#This Row],[AREA]],Hoja1!A:B,2,FALSE)</f>
        <v>06. Educación, infancia, juventud e igualdad</v>
      </c>
      <c r="U659" s="44" t="str">
        <f>MID(Tabla1[[#This Row],[Aplicación]],9,4)</f>
        <v>2315</v>
      </c>
      <c r="V659" s="44" t="str">
        <f>VLOOKUP(Tabla1[[#This Row],[PROGRAMA]],Hoja1!A:B,2,FALSE)</f>
        <v>2315. Políticas de Igualdad e infancia</v>
      </c>
      <c r="W659" s="44" t="str">
        <f>MID(Tabla1[[#This Row],[Aplicación]],14,2)</f>
        <v>22</v>
      </c>
      <c r="X659" s="44" t="str">
        <f>MID(Tabla1[[#This Row],[Aplicación]],14,6)</f>
        <v>22613</v>
      </c>
    </row>
    <row r="660" spans="1:24" x14ac:dyDescent="0.25">
      <c r="A660" s="33">
        <v>220200001930</v>
      </c>
      <c r="B660" s="34" t="s">
        <v>316</v>
      </c>
      <c r="C660" s="35">
        <v>43879</v>
      </c>
      <c r="D660" s="33">
        <v>22020001542</v>
      </c>
      <c r="E660" s="34" t="s">
        <v>2377</v>
      </c>
      <c r="F660" s="36">
        <v>382.94</v>
      </c>
      <c r="G660" s="34" t="s">
        <v>364</v>
      </c>
      <c r="H660" s="34" t="s">
        <v>2378</v>
      </c>
      <c r="I660" s="33" t="s">
        <v>317</v>
      </c>
      <c r="J660" s="34" t="s">
        <v>211</v>
      </c>
      <c r="K660" s="34" t="s">
        <v>211</v>
      </c>
      <c r="L660" s="34" t="s">
        <v>15</v>
      </c>
      <c r="M660" s="34" t="s">
        <v>13</v>
      </c>
      <c r="N660" s="34" t="s">
        <v>16</v>
      </c>
      <c r="O660" s="37" t="s">
        <v>3145</v>
      </c>
      <c r="P660" s="37" t="s">
        <v>674</v>
      </c>
      <c r="Q660" s="44" t="str">
        <f>MID(Tabla1[[#This Row],[Aplicación]],14,1)</f>
        <v>2</v>
      </c>
      <c r="R660" s="44" t="s">
        <v>662</v>
      </c>
      <c r="S660" s="44" t="str">
        <f>MID(Tabla1[[#This Row],[Aplicación]],6,2)</f>
        <v>06</v>
      </c>
      <c r="T660" s="44" t="str">
        <f>VLOOKUP(Tabla1[[#This Row],[AREA]],Hoja1!A:B,2,FALSE)</f>
        <v>06. Educación, infancia, juventud e igualdad</v>
      </c>
      <c r="U660" s="44" t="str">
        <f>MID(Tabla1[[#This Row],[Aplicación]],9,4)</f>
        <v>3231</v>
      </c>
      <c r="V660" s="44" t="str">
        <f>VLOOKUP(Tabla1[[#This Row],[PROGRAMA]],Hoja1!A:B,2,FALSE)</f>
        <v>3231. Escuelas infantiles</v>
      </c>
      <c r="W660" s="44" t="str">
        <f>MID(Tabla1[[#This Row],[Aplicación]],14,2)</f>
        <v>21</v>
      </c>
      <c r="X660" s="44" t="str">
        <f>MID(Tabla1[[#This Row],[Aplicación]],14,6)</f>
        <v>212</v>
      </c>
    </row>
    <row r="661" spans="1:24" x14ac:dyDescent="0.25">
      <c r="A661" s="33">
        <v>220200007696</v>
      </c>
      <c r="B661" s="34" t="s">
        <v>316</v>
      </c>
      <c r="C661" s="35">
        <v>43909</v>
      </c>
      <c r="D661" s="33">
        <v>22020001543</v>
      </c>
      <c r="E661" s="34" t="s">
        <v>1651</v>
      </c>
      <c r="F661" s="36">
        <v>262.88</v>
      </c>
      <c r="G661" s="34" t="s">
        <v>361</v>
      </c>
      <c r="H661" s="34" t="s">
        <v>2380</v>
      </c>
      <c r="I661" s="33" t="s">
        <v>317</v>
      </c>
      <c r="J661" s="34" t="s">
        <v>211</v>
      </c>
      <c r="K661" s="34" t="s">
        <v>211</v>
      </c>
      <c r="L661" s="34" t="s">
        <v>15</v>
      </c>
      <c r="M661" s="34" t="s">
        <v>13</v>
      </c>
      <c r="N661" s="34" t="s">
        <v>16</v>
      </c>
      <c r="O661" s="37" t="s">
        <v>3145</v>
      </c>
      <c r="P661" s="37" t="s">
        <v>674</v>
      </c>
      <c r="Q661" s="44" t="str">
        <f>MID(Tabla1[[#This Row],[Aplicación]],14,1)</f>
        <v>2</v>
      </c>
      <c r="R661" s="44" t="s">
        <v>662</v>
      </c>
      <c r="S661" s="44" t="str">
        <f>MID(Tabla1[[#This Row],[Aplicación]],6,2)</f>
        <v>06</v>
      </c>
      <c r="T661" s="44" t="str">
        <f>VLOOKUP(Tabla1[[#This Row],[AREA]],Hoja1!A:B,2,FALSE)</f>
        <v>06. Educación, infancia, juventud e igualdad</v>
      </c>
      <c r="U661" s="44" t="str">
        <f>MID(Tabla1[[#This Row],[Aplicación]],9,4)</f>
        <v>3232</v>
      </c>
      <c r="V661" s="44" t="str">
        <f>VLOOKUP(Tabla1[[#This Row],[PROGRAMA]],Hoja1!A:B,2,FALSE)</f>
        <v>3232. Conservación y mantenimiento centros educación infantil y primaria</v>
      </c>
      <c r="W661" s="44" t="str">
        <f>MID(Tabla1[[#This Row],[Aplicación]],14,2)</f>
        <v>21</v>
      </c>
      <c r="X661" s="44" t="str">
        <f>MID(Tabla1[[#This Row],[Aplicación]],14,6)</f>
        <v>212</v>
      </c>
    </row>
    <row r="662" spans="1:24" x14ac:dyDescent="0.25">
      <c r="A662" s="33">
        <v>220200001912</v>
      </c>
      <c r="B662" s="34" t="s">
        <v>316</v>
      </c>
      <c r="C662" s="35">
        <v>43879</v>
      </c>
      <c r="D662" s="33">
        <v>22020001574</v>
      </c>
      <c r="E662" s="34" t="s">
        <v>2381</v>
      </c>
      <c r="F662" s="36">
        <v>480.51</v>
      </c>
      <c r="G662" s="34" t="s">
        <v>886</v>
      </c>
      <c r="H662" s="34" t="s">
        <v>2382</v>
      </c>
      <c r="I662" s="33" t="s">
        <v>317</v>
      </c>
      <c r="J662" s="34" t="s">
        <v>2383</v>
      </c>
      <c r="K662" s="34" t="s">
        <v>210</v>
      </c>
      <c r="L662" s="34" t="s">
        <v>15</v>
      </c>
      <c r="M662" s="34" t="s">
        <v>13</v>
      </c>
      <c r="N662" s="34" t="s">
        <v>16</v>
      </c>
      <c r="O662" s="37" t="s">
        <v>3145</v>
      </c>
      <c r="P662" s="37" t="s">
        <v>674</v>
      </c>
      <c r="Q662" s="44" t="str">
        <f>MID(Tabla1[[#This Row],[Aplicación]],14,1)</f>
        <v>6</v>
      </c>
      <c r="R662" s="44" t="s">
        <v>663</v>
      </c>
      <c r="S662" s="44" t="str">
        <f>MID(Tabla1[[#This Row],[Aplicación]],6,2)</f>
        <v>06</v>
      </c>
      <c r="T662" s="44" t="str">
        <f>VLOOKUP(Tabla1[[#This Row],[AREA]],Hoja1!A:B,2,FALSE)</f>
        <v>06. Educación, infancia, juventud e igualdad</v>
      </c>
      <c r="U662" s="44" t="str">
        <f>MID(Tabla1[[#This Row],[Aplicación]],9,4)</f>
        <v>3321</v>
      </c>
      <c r="V662" s="44" t="str">
        <f>VLOOKUP(Tabla1[[#This Row],[PROGRAMA]],Hoja1!A:B,2,FALSE)</f>
        <v>3321. Bibliotecas públicas</v>
      </c>
      <c r="W662" s="44" t="str">
        <f>MID(Tabla1[[#This Row],[Aplicación]],14,2)</f>
        <v>62</v>
      </c>
      <c r="X662" s="44" t="str">
        <f>MID(Tabla1[[#This Row],[Aplicación]],14,6)</f>
        <v>629</v>
      </c>
    </row>
    <row r="663" spans="1:24" x14ac:dyDescent="0.25">
      <c r="A663" s="33">
        <v>220200001919</v>
      </c>
      <c r="B663" s="34" t="s">
        <v>316</v>
      </c>
      <c r="C663" s="35">
        <v>43879</v>
      </c>
      <c r="D663" s="33">
        <v>22020001574</v>
      </c>
      <c r="E663" s="34" t="s">
        <v>2381</v>
      </c>
      <c r="F663" s="36">
        <v>141.43</v>
      </c>
      <c r="G663" s="34" t="s">
        <v>886</v>
      </c>
      <c r="H663" s="34" t="s">
        <v>2395</v>
      </c>
      <c r="I663" s="33" t="s">
        <v>317</v>
      </c>
      <c r="J663" s="34" t="s">
        <v>2383</v>
      </c>
      <c r="K663" s="34" t="s">
        <v>210</v>
      </c>
      <c r="L663" s="34" t="s">
        <v>15</v>
      </c>
      <c r="M663" s="34" t="s">
        <v>13</v>
      </c>
      <c r="N663" s="34" t="s">
        <v>16</v>
      </c>
      <c r="O663" s="37" t="s">
        <v>3145</v>
      </c>
      <c r="P663" s="37" t="s">
        <v>674</v>
      </c>
      <c r="Q663" s="44" t="str">
        <f>MID(Tabla1[[#This Row],[Aplicación]],14,1)</f>
        <v>6</v>
      </c>
      <c r="R663" s="44" t="s">
        <v>663</v>
      </c>
      <c r="S663" s="44" t="str">
        <f>MID(Tabla1[[#This Row],[Aplicación]],6,2)</f>
        <v>06</v>
      </c>
      <c r="T663" s="44" t="str">
        <f>VLOOKUP(Tabla1[[#This Row],[AREA]],Hoja1!A:B,2,FALSE)</f>
        <v>06. Educación, infancia, juventud e igualdad</v>
      </c>
      <c r="U663" s="44" t="str">
        <f>MID(Tabla1[[#This Row],[Aplicación]],9,4)</f>
        <v>3321</v>
      </c>
      <c r="V663" s="44" t="str">
        <f>VLOOKUP(Tabla1[[#This Row],[PROGRAMA]],Hoja1!A:B,2,FALSE)</f>
        <v>3321. Bibliotecas públicas</v>
      </c>
      <c r="W663" s="44" t="str">
        <f>MID(Tabla1[[#This Row],[Aplicación]],14,2)</f>
        <v>62</v>
      </c>
      <c r="X663" s="44" t="str">
        <f>MID(Tabla1[[#This Row],[Aplicación]],14,6)</f>
        <v>629</v>
      </c>
    </row>
    <row r="664" spans="1:24" x14ac:dyDescent="0.25">
      <c r="A664" s="33">
        <v>220200001736</v>
      </c>
      <c r="B664" s="34" t="s">
        <v>316</v>
      </c>
      <c r="C664" s="35">
        <v>43875</v>
      </c>
      <c r="D664" s="33">
        <v>22020001543</v>
      </c>
      <c r="E664" s="34" t="s">
        <v>1651</v>
      </c>
      <c r="F664" s="36">
        <v>60.44</v>
      </c>
      <c r="G664" s="34" t="s">
        <v>361</v>
      </c>
      <c r="H664" s="34" t="s">
        <v>2406</v>
      </c>
      <c r="I664" s="33" t="s">
        <v>317</v>
      </c>
      <c r="J664" s="34" t="s">
        <v>211</v>
      </c>
      <c r="K664" s="34" t="s">
        <v>211</v>
      </c>
      <c r="L664" s="34" t="s">
        <v>15</v>
      </c>
      <c r="M664" s="34" t="s">
        <v>13</v>
      </c>
      <c r="N664" s="34" t="s">
        <v>16</v>
      </c>
      <c r="O664" s="37" t="s">
        <v>3145</v>
      </c>
      <c r="P664" s="37" t="s">
        <v>674</v>
      </c>
      <c r="Q664" s="44" t="str">
        <f>MID(Tabla1[[#This Row],[Aplicación]],14,1)</f>
        <v>2</v>
      </c>
      <c r="R664" s="44" t="s">
        <v>662</v>
      </c>
      <c r="S664" s="44" t="str">
        <f>MID(Tabla1[[#This Row],[Aplicación]],6,2)</f>
        <v>06</v>
      </c>
      <c r="T664" s="44" t="str">
        <f>VLOOKUP(Tabla1[[#This Row],[AREA]],Hoja1!A:B,2,FALSE)</f>
        <v>06. Educación, infancia, juventud e igualdad</v>
      </c>
      <c r="U664" s="44" t="str">
        <f>MID(Tabla1[[#This Row],[Aplicación]],9,4)</f>
        <v>3232</v>
      </c>
      <c r="V664" s="44" t="str">
        <f>VLOOKUP(Tabla1[[#This Row],[PROGRAMA]],Hoja1!A:B,2,FALSE)</f>
        <v>3232. Conservación y mantenimiento centros educación infantil y primaria</v>
      </c>
      <c r="W664" s="44" t="str">
        <f>MID(Tabla1[[#This Row],[Aplicación]],14,2)</f>
        <v>21</v>
      </c>
      <c r="X664" s="44" t="str">
        <f>MID(Tabla1[[#This Row],[Aplicación]],14,6)</f>
        <v>212</v>
      </c>
    </row>
    <row r="665" spans="1:24" x14ac:dyDescent="0.25">
      <c r="A665" s="33">
        <v>220200001978</v>
      </c>
      <c r="B665" s="34" t="s">
        <v>316</v>
      </c>
      <c r="C665" s="35">
        <v>43879</v>
      </c>
      <c r="D665" s="33">
        <v>22020001543</v>
      </c>
      <c r="E665" s="34" t="s">
        <v>1651</v>
      </c>
      <c r="F665" s="36">
        <v>27.39</v>
      </c>
      <c r="G665" s="34" t="s">
        <v>361</v>
      </c>
      <c r="H665" s="34" t="s">
        <v>2408</v>
      </c>
      <c r="I665" s="33" t="s">
        <v>317</v>
      </c>
      <c r="J665" s="34" t="s">
        <v>211</v>
      </c>
      <c r="K665" s="34" t="s">
        <v>211</v>
      </c>
      <c r="L665" s="34" t="s">
        <v>15</v>
      </c>
      <c r="M665" s="34" t="s">
        <v>13</v>
      </c>
      <c r="N665" s="34" t="s">
        <v>16</v>
      </c>
      <c r="O665" s="37" t="s">
        <v>3145</v>
      </c>
      <c r="P665" s="37" t="s">
        <v>674</v>
      </c>
      <c r="Q665" s="44" t="str">
        <f>MID(Tabla1[[#This Row],[Aplicación]],14,1)</f>
        <v>2</v>
      </c>
      <c r="R665" s="44" t="s">
        <v>662</v>
      </c>
      <c r="S665" s="44" t="str">
        <f>MID(Tabla1[[#This Row],[Aplicación]],6,2)</f>
        <v>06</v>
      </c>
      <c r="T665" s="44" t="str">
        <f>VLOOKUP(Tabla1[[#This Row],[AREA]],Hoja1!A:B,2,FALSE)</f>
        <v>06. Educación, infancia, juventud e igualdad</v>
      </c>
      <c r="U665" s="44" t="str">
        <f>MID(Tabla1[[#This Row],[Aplicación]],9,4)</f>
        <v>3232</v>
      </c>
      <c r="V665" s="44" t="str">
        <f>VLOOKUP(Tabla1[[#This Row],[PROGRAMA]],Hoja1!A:B,2,FALSE)</f>
        <v>3232. Conservación y mantenimiento centros educación infantil y primaria</v>
      </c>
      <c r="W665" s="44" t="str">
        <f>MID(Tabla1[[#This Row],[Aplicación]],14,2)</f>
        <v>21</v>
      </c>
      <c r="X665" s="44" t="str">
        <f>MID(Tabla1[[#This Row],[Aplicación]],14,6)</f>
        <v>212</v>
      </c>
    </row>
    <row r="666" spans="1:24" x14ac:dyDescent="0.25">
      <c r="A666" s="33">
        <v>220200004264</v>
      </c>
      <c r="B666" s="34" t="s">
        <v>9</v>
      </c>
      <c r="C666" s="35">
        <v>43896</v>
      </c>
      <c r="D666" s="33">
        <v>22020002277</v>
      </c>
      <c r="E666" s="34" t="s">
        <v>2414</v>
      </c>
      <c r="F666" s="36">
        <v>1000</v>
      </c>
      <c r="G666" s="34" t="s">
        <v>159</v>
      </c>
      <c r="H666" s="34" t="s">
        <v>2415</v>
      </c>
      <c r="I666" s="33" t="s">
        <v>209</v>
      </c>
      <c r="J666" s="34" t="s">
        <v>211</v>
      </c>
      <c r="K666" s="34" t="s">
        <v>211</v>
      </c>
      <c r="L666" s="34" t="s">
        <v>12</v>
      </c>
      <c r="M666" s="34" t="s">
        <v>10</v>
      </c>
      <c r="N666" s="34" t="s">
        <v>11</v>
      </c>
      <c r="O666" s="37" t="s">
        <v>3146</v>
      </c>
      <c r="P666" s="37" t="s">
        <v>674</v>
      </c>
      <c r="Q666" s="44" t="str">
        <f>MID(Tabla1[[#This Row],[Aplicación]],14,1)</f>
        <v>2</v>
      </c>
      <c r="R666" s="44" t="s">
        <v>662</v>
      </c>
      <c r="S666" s="44" t="str">
        <f>MID(Tabla1[[#This Row],[Aplicación]],6,2)</f>
        <v>06</v>
      </c>
      <c r="T666" s="44" t="str">
        <f>VLOOKUP(Tabla1[[#This Row],[AREA]],Hoja1!A:B,2,FALSE)</f>
        <v>06. Educación, infancia, juventud e igualdad</v>
      </c>
      <c r="U666" s="44" t="str">
        <f>MID(Tabla1[[#This Row],[Aplicación]],9,4)</f>
        <v>3321</v>
      </c>
      <c r="V666" s="44" t="str">
        <f>VLOOKUP(Tabla1[[#This Row],[PROGRAMA]],Hoja1!A:B,2,FALSE)</f>
        <v>3321. Bibliotecas públicas</v>
      </c>
      <c r="W666" s="44" t="str">
        <f>MID(Tabla1[[#This Row],[Aplicación]],14,2)</f>
        <v>21</v>
      </c>
      <c r="X666" s="44" t="str">
        <f>MID(Tabla1[[#This Row],[Aplicación]],14,6)</f>
        <v>213</v>
      </c>
    </row>
    <row r="667" spans="1:24" x14ac:dyDescent="0.25">
      <c r="A667" s="33">
        <v>220200004265</v>
      </c>
      <c r="B667" s="34" t="s">
        <v>9</v>
      </c>
      <c r="C667" s="35">
        <v>43896</v>
      </c>
      <c r="D667" s="33">
        <v>22020002311</v>
      </c>
      <c r="E667" s="34" t="s">
        <v>1276</v>
      </c>
      <c r="F667" s="36">
        <v>1100</v>
      </c>
      <c r="G667" s="34" t="s">
        <v>123</v>
      </c>
      <c r="H667" s="34" t="s">
        <v>2416</v>
      </c>
      <c r="I667" s="33" t="s">
        <v>209</v>
      </c>
      <c r="J667" s="34" t="s">
        <v>211</v>
      </c>
      <c r="K667" s="34" t="s">
        <v>211</v>
      </c>
      <c r="L667" s="34" t="s">
        <v>12</v>
      </c>
      <c r="M667" s="34" t="s">
        <v>10</v>
      </c>
      <c r="N667" s="34" t="s">
        <v>11</v>
      </c>
      <c r="O667" s="37" t="s">
        <v>3146</v>
      </c>
      <c r="P667" s="37" t="s">
        <v>674</v>
      </c>
      <c r="Q667" s="44" t="str">
        <f>MID(Tabla1[[#This Row],[Aplicación]],14,1)</f>
        <v>2</v>
      </c>
      <c r="R667" s="44" t="s">
        <v>662</v>
      </c>
      <c r="S667" s="44" t="str">
        <f>MID(Tabla1[[#This Row],[Aplicación]],6,2)</f>
        <v>06</v>
      </c>
      <c r="T667" s="44" t="str">
        <f>VLOOKUP(Tabla1[[#This Row],[AREA]],Hoja1!A:B,2,FALSE)</f>
        <v>06. Educación, infancia, juventud e igualdad</v>
      </c>
      <c r="U667" s="44" t="str">
        <f>MID(Tabla1[[#This Row],[Aplicación]],9,4)</f>
        <v>2315</v>
      </c>
      <c r="V667" s="44" t="str">
        <f>VLOOKUP(Tabla1[[#This Row],[PROGRAMA]],Hoja1!A:B,2,FALSE)</f>
        <v>2315. Políticas de Igualdad e infancia</v>
      </c>
      <c r="W667" s="44" t="str">
        <f>MID(Tabla1[[#This Row],[Aplicación]],14,2)</f>
        <v>22</v>
      </c>
      <c r="X667" s="44" t="str">
        <f>MID(Tabla1[[#This Row],[Aplicación]],14,6)</f>
        <v>22799</v>
      </c>
    </row>
    <row r="668" spans="1:24" x14ac:dyDescent="0.25">
      <c r="A668" s="33">
        <v>220199000020</v>
      </c>
      <c r="B668" s="34" t="s">
        <v>9</v>
      </c>
      <c r="C668" s="35">
        <v>43832</v>
      </c>
      <c r="D668" s="33">
        <v>22020000545</v>
      </c>
      <c r="E668" s="34" t="s">
        <v>2419</v>
      </c>
      <c r="F668" s="36">
        <v>238</v>
      </c>
      <c r="G668" s="34" t="s">
        <v>144</v>
      </c>
      <c r="H668" s="34" t="s">
        <v>2420</v>
      </c>
      <c r="I668" s="33" t="s">
        <v>209</v>
      </c>
      <c r="J668" s="34" t="s">
        <v>802</v>
      </c>
      <c r="K668" s="34" t="s">
        <v>210</v>
      </c>
      <c r="L668" s="34" t="s">
        <v>15</v>
      </c>
      <c r="M668" s="34" t="s">
        <v>13</v>
      </c>
      <c r="N668" s="34" t="s">
        <v>16</v>
      </c>
      <c r="O668" s="37" t="s">
        <v>3127</v>
      </c>
      <c r="P668" s="37" t="s">
        <v>674</v>
      </c>
      <c r="Q668" s="44" t="str">
        <f>MID(Tabla1[[#This Row],[Aplicación]],14,1)</f>
        <v>2</v>
      </c>
      <c r="R668" s="44" t="s">
        <v>662</v>
      </c>
      <c r="S668" s="44" t="str">
        <f>MID(Tabla1[[#This Row],[Aplicación]],6,2)</f>
        <v>06</v>
      </c>
      <c r="T668" s="44" t="str">
        <f>VLOOKUP(Tabla1[[#This Row],[AREA]],Hoja1!A:B,2,FALSE)</f>
        <v>06. Educación, infancia, juventud e igualdad</v>
      </c>
      <c r="U668" s="44" t="str">
        <f>MID(Tabla1[[#This Row],[Aplicación]],9,4)</f>
        <v>3202</v>
      </c>
      <c r="V668" s="44" t="str">
        <f>VLOOKUP(Tabla1[[#This Row],[PROGRAMA]],Hoja1!A:B,2,FALSE)</f>
        <v>3202. Dirección del área de educación</v>
      </c>
      <c r="W668" s="44" t="str">
        <f>MID(Tabla1[[#This Row],[Aplicación]],14,2)</f>
        <v>21</v>
      </c>
      <c r="X668" s="44" t="str">
        <f>MID(Tabla1[[#This Row],[Aplicación]],14,6)</f>
        <v>213</v>
      </c>
    </row>
    <row r="669" spans="1:24" x14ac:dyDescent="0.25">
      <c r="A669" s="33">
        <v>220200005289</v>
      </c>
      <c r="B669" s="34" t="s">
        <v>316</v>
      </c>
      <c r="C669" s="35">
        <v>43900</v>
      </c>
      <c r="D669" s="33">
        <v>22020001543</v>
      </c>
      <c r="E669" s="34" t="s">
        <v>1651</v>
      </c>
      <c r="F669" s="36">
        <v>1114.56</v>
      </c>
      <c r="G669" s="34" t="s">
        <v>430</v>
      </c>
      <c r="H669" s="34" t="s">
        <v>2423</v>
      </c>
      <c r="I669" s="33" t="s">
        <v>317</v>
      </c>
      <c r="J669" s="34" t="s">
        <v>1357</v>
      </c>
      <c r="K669" s="34" t="s">
        <v>211</v>
      </c>
      <c r="L669" s="34" t="s">
        <v>15</v>
      </c>
      <c r="M669" s="34" t="s">
        <v>13</v>
      </c>
      <c r="N669" s="34" t="s">
        <v>16</v>
      </c>
      <c r="O669" s="37" t="s">
        <v>3145</v>
      </c>
      <c r="P669" s="37" t="s">
        <v>674</v>
      </c>
      <c r="Q669" s="44" t="str">
        <f>MID(Tabla1[[#This Row],[Aplicación]],14,1)</f>
        <v>2</v>
      </c>
      <c r="R669" s="44" t="s">
        <v>662</v>
      </c>
      <c r="S669" s="44" t="str">
        <f>MID(Tabla1[[#This Row],[Aplicación]],6,2)</f>
        <v>06</v>
      </c>
      <c r="T669" s="44" t="str">
        <f>VLOOKUP(Tabla1[[#This Row],[AREA]],Hoja1!A:B,2,FALSE)</f>
        <v>06. Educación, infancia, juventud e igualdad</v>
      </c>
      <c r="U669" s="44" t="str">
        <f>MID(Tabla1[[#This Row],[Aplicación]],9,4)</f>
        <v>3232</v>
      </c>
      <c r="V669" s="44" t="str">
        <f>VLOOKUP(Tabla1[[#This Row],[PROGRAMA]],Hoja1!A:B,2,FALSE)</f>
        <v>3232. Conservación y mantenimiento centros educación infantil y primaria</v>
      </c>
      <c r="W669" s="44" t="str">
        <f>MID(Tabla1[[#This Row],[Aplicación]],14,2)</f>
        <v>21</v>
      </c>
      <c r="X669" s="44" t="str">
        <f>MID(Tabla1[[#This Row],[Aplicación]],14,6)</f>
        <v>212</v>
      </c>
    </row>
    <row r="670" spans="1:24" x14ac:dyDescent="0.25">
      <c r="A670" s="33">
        <v>220199000024</v>
      </c>
      <c r="B670" s="34" t="s">
        <v>9</v>
      </c>
      <c r="C670" s="35">
        <v>43832</v>
      </c>
      <c r="D670" s="33">
        <v>22020000549</v>
      </c>
      <c r="E670" s="34" t="s">
        <v>1145</v>
      </c>
      <c r="F670" s="36">
        <v>220.93</v>
      </c>
      <c r="G670" s="34" t="s">
        <v>144</v>
      </c>
      <c r="H670" s="34" t="s">
        <v>2428</v>
      </c>
      <c r="I670" s="33" t="s">
        <v>209</v>
      </c>
      <c r="J670" s="34" t="s">
        <v>802</v>
      </c>
      <c r="K670" s="34" t="s">
        <v>210</v>
      </c>
      <c r="L670" s="34" t="s">
        <v>15</v>
      </c>
      <c r="M670" s="34" t="s">
        <v>13</v>
      </c>
      <c r="N670" s="34" t="s">
        <v>16</v>
      </c>
      <c r="O670" s="37" t="s">
        <v>3127</v>
      </c>
      <c r="P670" s="37" t="s">
        <v>674</v>
      </c>
      <c r="Q670" s="44" t="str">
        <f>MID(Tabla1[[#This Row],[Aplicación]],14,1)</f>
        <v>2</v>
      </c>
      <c r="R670" s="44" t="s">
        <v>662</v>
      </c>
      <c r="S670" s="44" t="str">
        <f>MID(Tabla1[[#This Row],[Aplicación]],6,2)</f>
        <v>06</v>
      </c>
      <c r="T670" s="44" t="str">
        <f>VLOOKUP(Tabla1[[#This Row],[AREA]],Hoja1!A:B,2,FALSE)</f>
        <v>06. Educación, infancia, juventud e igualdad</v>
      </c>
      <c r="U670" s="44" t="str">
        <f>MID(Tabla1[[#This Row],[Aplicación]],9,4)</f>
        <v>3232</v>
      </c>
      <c r="V670" s="44" t="str">
        <f>VLOOKUP(Tabla1[[#This Row],[PROGRAMA]],Hoja1!A:B,2,FALSE)</f>
        <v>3232. Conservación y mantenimiento centros educación infantil y primaria</v>
      </c>
      <c r="W670" s="44" t="str">
        <f>MID(Tabla1[[#This Row],[Aplicación]],14,2)</f>
        <v>21</v>
      </c>
      <c r="X670" s="44" t="str">
        <f>MID(Tabla1[[#This Row],[Aplicación]],14,6)</f>
        <v>213</v>
      </c>
    </row>
    <row r="671" spans="1:24" x14ac:dyDescent="0.25">
      <c r="A671" s="33">
        <v>220199000021</v>
      </c>
      <c r="B671" s="34" t="s">
        <v>9</v>
      </c>
      <c r="C671" s="35">
        <v>43832</v>
      </c>
      <c r="D671" s="33">
        <v>22020000546</v>
      </c>
      <c r="E671" s="34" t="s">
        <v>1690</v>
      </c>
      <c r="F671" s="36">
        <v>211.03</v>
      </c>
      <c r="G671" s="34" t="s">
        <v>144</v>
      </c>
      <c r="H671" s="34" t="s">
        <v>2429</v>
      </c>
      <c r="I671" s="33" t="s">
        <v>209</v>
      </c>
      <c r="J671" s="34" t="s">
        <v>802</v>
      </c>
      <c r="K671" s="34" t="s">
        <v>210</v>
      </c>
      <c r="L671" s="34" t="s">
        <v>15</v>
      </c>
      <c r="M671" s="34" t="s">
        <v>13</v>
      </c>
      <c r="N671" s="34" t="s">
        <v>16</v>
      </c>
      <c r="O671" s="37" t="s">
        <v>3127</v>
      </c>
      <c r="P671" s="37" t="s">
        <v>674</v>
      </c>
      <c r="Q671" s="44" t="str">
        <f>MID(Tabla1[[#This Row],[Aplicación]],14,1)</f>
        <v>2</v>
      </c>
      <c r="R671" s="44" t="s">
        <v>662</v>
      </c>
      <c r="S671" s="44" t="str">
        <f>MID(Tabla1[[#This Row],[Aplicación]],6,2)</f>
        <v>06</v>
      </c>
      <c r="T671" s="44" t="str">
        <f>VLOOKUP(Tabla1[[#This Row],[AREA]],Hoja1!A:B,2,FALSE)</f>
        <v>06. Educación, infancia, juventud e igualdad</v>
      </c>
      <c r="U671" s="44" t="str">
        <f>MID(Tabla1[[#This Row],[Aplicación]],9,4)</f>
        <v>2315</v>
      </c>
      <c r="V671" s="44" t="str">
        <f>VLOOKUP(Tabla1[[#This Row],[PROGRAMA]],Hoja1!A:B,2,FALSE)</f>
        <v>2315. Políticas de Igualdad e infancia</v>
      </c>
      <c r="W671" s="44" t="str">
        <f>MID(Tabla1[[#This Row],[Aplicación]],14,2)</f>
        <v>21</v>
      </c>
      <c r="X671" s="44" t="str">
        <f>MID(Tabla1[[#This Row],[Aplicación]],14,6)</f>
        <v>213</v>
      </c>
    </row>
    <row r="672" spans="1:24" x14ac:dyDescent="0.25">
      <c r="A672" s="33">
        <v>220200002835</v>
      </c>
      <c r="B672" s="34" t="s">
        <v>316</v>
      </c>
      <c r="C672" s="35">
        <v>43892</v>
      </c>
      <c r="D672" s="33">
        <v>22020001543</v>
      </c>
      <c r="E672" s="34" t="s">
        <v>1651</v>
      </c>
      <c r="F672" s="36">
        <v>260.66000000000003</v>
      </c>
      <c r="G672" s="34" t="s">
        <v>430</v>
      </c>
      <c r="H672" s="34" t="s">
        <v>2439</v>
      </c>
      <c r="I672" s="33" t="s">
        <v>317</v>
      </c>
      <c r="J672" s="34" t="s">
        <v>1357</v>
      </c>
      <c r="K672" s="34" t="s">
        <v>211</v>
      </c>
      <c r="L672" s="34" t="s">
        <v>15</v>
      </c>
      <c r="M672" s="34" t="s">
        <v>13</v>
      </c>
      <c r="N672" s="34" t="s">
        <v>16</v>
      </c>
      <c r="O672" s="37" t="s">
        <v>3145</v>
      </c>
      <c r="P672" s="37" t="s">
        <v>674</v>
      </c>
      <c r="Q672" s="44" t="str">
        <f>MID(Tabla1[[#This Row],[Aplicación]],14,1)</f>
        <v>2</v>
      </c>
      <c r="R672" s="44" t="s">
        <v>662</v>
      </c>
      <c r="S672" s="44" t="str">
        <f>MID(Tabla1[[#This Row],[Aplicación]],6,2)</f>
        <v>06</v>
      </c>
      <c r="T672" s="44" t="str">
        <f>VLOOKUP(Tabla1[[#This Row],[AREA]],Hoja1!A:B,2,FALSE)</f>
        <v>06. Educación, infancia, juventud e igualdad</v>
      </c>
      <c r="U672" s="44" t="str">
        <f>MID(Tabla1[[#This Row],[Aplicación]],9,4)</f>
        <v>3232</v>
      </c>
      <c r="V672" s="44" t="str">
        <f>VLOOKUP(Tabla1[[#This Row],[PROGRAMA]],Hoja1!A:B,2,FALSE)</f>
        <v>3232. Conservación y mantenimiento centros educación infantil y primaria</v>
      </c>
      <c r="W672" s="44" t="str">
        <f>MID(Tabla1[[#This Row],[Aplicación]],14,2)</f>
        <v>21</v>
      </c>
      <c r="X672" s="44" t="str">
        <f>MID(Tabla1[[#This Row],[Aplicación]],14,6)</f>
        <v>212</v>
      </c>
    </row>
    <row r="673" spans="1:24" x14ac:dyDescent="0.25">
      <c r="A673" s="33">
        <v>220200004287</v>
      </c>
      <c r="B673" s="34" t="s">
        <v>9</v>
      </c>
      <c r="C673" s="35">
        <v>43896</v>
      </c>
      <c r="D673" s="33">
        <v>22020001983</v>
      </c>
      <c r="E673" s="34" t="s">
        <v>939</v>
      </c>
      <c r="F673" s="36">
        <v>8800</v>
      </c>
      <c r="G673" s="34" t="s">
        <v>130</v>
      </c>
      <c r="H673" s="34" t="s">
        <v>2441</v>
      </c>
      <c r="I673" s="33" t="s">
        <v>209</v>
      </c>
      <c r="J673" s="34" t="s">
        <v>211</v>
      </c>
      <c r="K673" s="34" t="s">
        <v>211</v>
      </c>
      <c r="L673" s="34" t="s">
        <v>15</v>
      </c>
      <c r="M673" s="34" t="s">
        <v>10</v>
      </c>
      <c r="N673" s="34" t="s">
        <v>11</v>
      </c>
      <c r="O673" s="37" t="s">
        <v>3146</v>
      </c>
      <c r="P673" s="37" t="s">
        <v>674</v>
      </c>
      <c r="Q673" s="44" t="str">
        <f>MID(Tabla1[[#This Row],[Aplicación]],14,1)</f>
        <v>2</v>
      </c>
      <c r="R673" s="44" t="s">
        <v>662</v>
      </c>
      <c r="S673" s="44" t="str">
        <f>MID(Tabla1[[#This Row],[Aplicación]],6,2)</f>
        <v>06</v>
      </c>
      <c r="T673" s="44" t="str">
        <f>VLOOKUP(Tabla1[[#This Row],[AREA]],Hoja1!A:B,2,FALSE)</f>
        <v>06. Educación, infancia, juventud e igualdad</v>
      </c>
      <c r="U673" s="44" t="str">
        <f>MID(Tabla1[[#This Row],[Aplicación]],9,4)</f>
        <v>3321</v>
      </c>
      <c r="V673" s="44" t="str">
        <f>VLOOKUP(Tabla1[[#This Row],[PROGRAMA]],Hoja1!A:B,2,FALSE)</f>
        <v>3321. Bibliotecas públicas</v>
      </c>
      <c r="W673" s="44" t="str">
        <f>MID(Tabla1[[#This Row],[Aplicación]],14,2)</f>
        <v>22</v>
      </c>
      <c r="X673" s="44" t="str">
        <f>MID(Tabla1[[#This Row],[Aplicación]],14,6)</f>
        <v>22001</v>
      </c>
    </row>
    <row r="674" spans="1:24" x14ac:dyDescent="0.25">
      <c r="A674" s="33">
        <v>220200004840</v>
      </c>
      <c r="B674" s="34" t="s">
        <v>9</v>
      </c>
      <c r="C674" s="35">
        <v>43900</v>
      </c>
      <c r="D674" s="33">
        <v>22020002212</v>
      </c>
      <c r="E674" s="34" t="s">
        <v>2471</v>
      </c>
      <c r="F674" s="36">
        <v>203.28</v>
      </c>
      <c r="G674" s="34" t="s">
        <v>444</v>
      </c>
      <c r="H674" s="34" t="s">
        <v>2472</v>
      </c>
      <c r="I674" s="33" t="s">
        <v>209</v>
      </c>
      <c r="J674" s="34" t="s">
        <v>211</v>
      </c>
      <c r="K674" s="34" t="s">
        <v>211</v>
      </c>
      <c r="L674" s="34" t="s">
        <v>15</v>
      </c>
      <c r="M674" s="34" t="s">
        <v>10</v>
      </c>
      <c r="N674" s="34" t="s">
        <v>11</v>
      </c>
      <c r="O674" s="37" t="s">
        <v>3146</v>
      </c>
      <c r="P674" s="37" t="s">
        <v>674</v>
      </c>
      <c r="Q674" s="44" t="str">
        <f>MID(Tabla1[[#This Row],[Aplicación]],14,1)</f>
        <v>2</v>
      </c>
      <c r="R674" s="44" t="s">
        <v>662</v>
      </c>
      <c r="S674" s="44" t="str">
        <f>MID(Tabla1[[#This Row],[Aplicación]],6,2)</f>
        <v>06</v>
      </c>
      <c r="T674" s="44" t="str">
        <f>VLOOKUP(Tabla1[[#This Row],[AREA]],Hoja1!A:B,2,FALSE)</f>
        <v>06. Educación, infancia, juventud e igualdad</v>
      </c>
      <c r="U674" s="44" t="str">
        <f>MID(Tabla1[[#This Row],[Aplicación]],9,4)</f>
        <v>3232</v>
      </c>
      <c r="V674" s="44" t="str">
        <f>VLOOKUP(Tabla1[[#This Row],[PROGRAMA]],Hoja1!A:B,2,FALSE)</f>
        <v>3232. Conservación y mantenimiento centros educación infantil y primaria</v>
      </c>
      <c r="W674" s="44" t="str">
        <f>MID(Tabla1[[#This Row],[Aplicación]],14,2)</f>
        <v>22</v>
      </c>
      <c r="X674" s="44" t="str">
        <f>MID(Tabla1[[#This Row],[Aplicación]],14,6)</f>
        <v>22199</v>
      </c>
    </row>
    <row r="675" spans="1:24" x14ac:dyDescent="0.25">
      <c r="A675" s="33">
        <v>220200001740</v>
      </c>
      <c r="B675" s="34" t="s">
        <v>316</v>
      </c>
      <c r="C675" s="35">
        <v>43875</v>
      </c>
      <c r="D675" s="33">
        <v>22020001543</v>
      </c>
      <c r="E675" s="34" t="s">
        <v>1651</v>
      </c>
      <c r="F675" s="36">
        <v>407.15</v>
      </c>
      <c r="G675" s="34" t="s">
        <v>364</v>
      </c>
      <c r="H675" s="34" t="s">
        <v>2492</v>
      </c>
      <c r="I675" s="33" t="s">
        <v>317</v>
      </c>
      <c r="J675" s="34" t="s">
        <v>211</v>
      </c>
      <c r="K675" s="34" t="s">
        <v>211</v>
      </c>
      <c r="L675" s="34" t="s">
        <v>15</v>
      </c>
      <c r="M675" s="34" t="s">
        <v>13</v>
      </c>
      <c r="N675" s="34" t="s">
        <v>16</v>
      </c>
      <c r="O675" s="37" t="s">
        <v>3145</v>
      </c>
      <c r="P675" s="37" t="s">
        <v>674</v>
      </c>
      <c r="Q675" s="44" t="str">
        <f>MID(Tabla1[[#This Row],[Aplicación]],14,1)</f>
        <v>2</v>
      </c>
      <c r="R675" s="44" t="s">
        <v>662</v>
      </c>
      <c r="S675" s="44" t="str">
        <f>MID(Tabla1[[#This Row],[Aplicación]],6,2)</f>
        <v>06</v>
      </c>
      <c r="T675" s="44" t="str">
        <f>VLOOKUP(Tabla1[[#This Row],[AREA]],Hoja1!A:B,2,FALSE)</f>
        <v>06. Educación, infancia, juventud e igualdad</v>
      </c>
      <c r="U675" s="44" t="str">
        <f>MID(Tabla1[[#This Row],[Aplicación]],9,4)</f>
        <v>3232</v>
      </c>
      <c r="V675" s="44" t="str">
        <f>VLOOKUP(Tabla1[[#This Row],[PROGRAMA]],Hoja1!A:B,2,FALSE)</f>
        <v>3232. Conservación y mantenimiento centros educación infantil y primaria</v>
      </c>
      <c r="W675" s="44" t="str">
        <f>MID(Tabla1[[#This Row],[Aplicación]],14,2)</f>
        <v>21</v>
      </c>
      <c r="X675" s="44" t="str">
        <f>MID(Tabla1[[#This Row],[Aplicación]],14,6)</f>
        <v>212</v>
      </c>
    </row>
    <row r="676" spans="1:24" x14ac:dyDescent="0.25">
      <c r="A676" s="33">
        <v>220200007701</v>
      </c>
      <c r="B676" s="34" t="s">
        <v>316</v>
      </c>
      <c r="C676" s="35">
        <v>43909</v>
      </c>
      <c r="D676" s="33">
        <v>22020001543</v>
      </c>
      <c r="E676" s="34" t="s">
        <v>1651</v>
      </c>
      <c r="F676" s="36">
        <v>206.26</v>
      </c>
      <c r="G676" s="34" t="s">
        <v>364</v>
      </c>
      <c r="H676" s="34" t="s">
        <v>2513</v>
      </c>
      <c r="I676" s="33" t="s">
        <v>317</v>
      </c>
      <c r="J676" s="34" t="s">
        <v>211</v>
      </c>
      <c r="K676" s="34" t="s">
        <v>211</v>
      </c>
      <c r="L676" s="34" t="s">
        <v>15</v>
      </c>
      <c r="M676" s="34" t="s">
        <v>13</v>
      </c>
      <c r="N676" s="34" t="s">
        <v>16</v>
      </c>
      <c r="O676" s="37" t="s">
        <v>3145</v>
      </c>
      <c r="P676" s="37" t="s">
        <v>674</v>
      </c>
      <c r="Q676" s="44" t="str">
        <f>MID(Tabla1[[#This Row],[Aplicación]],14,1)</f>
        <v>2</v>
      </c>
      <c r="R676" s="44" t="s">
        <v>662</v>
      </c>
      <c r="S676" s="44" t="str">
        <f>MID(Tabla1[[#This Row],[Aplicación]],6,2)</f>
        <v>06</v>
      </c>
      <c r="T676" s="44" t="str">
        <f>VLOOKUP(Tabla1[[#This Row],[AREA]],Hoja1!A:B,2,FALSE)</f>
        <v>06. Educación, infancia, juventud e igualdad</v>
      </c>
      <c r="U676" s="44" t="str">
        <f>MID(Tabla1[[#This Row],[Aplicación]],9,4)</f>
        <v>3232</v>
      </c>
      <c r="V676" s="44" t="str">
        <f>VLOOKUP(Tabla1[[#This Row],[PROGRAMA]],Hoja1!A:B,2,FALSE)</f>
        <v>3232. Conservación y mantenimiento centros educación infantil y primaria</v>
      </c>
      <c r="W676" s="44" t="str">
        <f>MID(Tabla1[[#This Row],[Aplicación]],14,2)</f>
        <v>21</v>
      </c>
      <c r="X676" s="44" t="str">
        <f>MID(Tabla1[[#This Row],[Aplicación]],14,6)</f>
        <v>212</v>
      </c>
    </row>
    <row r="677" spans="1:24" x14ac:dyDescent="0.25">
      <c r="A677" s="33">
        <v>220200002837</v>
      </c>
      <c r="B677" s="34" t="s">
        <v>316</v>
      </c>
      <c r="C677" s="35">
        <v>43892</v>
      </c>
      <c r="D677" s="33">
        <v>22020001543</v>
      </c>
      <c r="E677" s="34" t="s">
        <v>1651</v>
      </c>
      <c r="F677" s="36">
        <v>115.85</v>
      </c>
      <c r="G677" s="34" t="s">
        <v>364</v>
      </c>
      <c r="H677" s="34" t="s">
        <v>2530</v>
      </c>
      <c r="I677" s="33" t="s">
        <v>317</v>
      </c>
      <c r="J677" s="34" t="s">
        <v>211</v>
      </c>
      <c r="K677" s="34" t="s">
        <v>211</v>
      </c>
      <c r="L677" s="34" t="s">
        <v>15</v>
      </c>
      <c r="M677" s="34" t="s">
        <v>13</v>
      </c>
      <c r="N677" s="34" t="s">
        <v>16</v>
      </c>
      <c r="O677" s="37" t="s">
        <v>3145</v>
      </c>
      <c r="P677" s="37" t="s">
        <v>674</v>
      </c>
      <c r="Q677" s="44" t="str">
        <f>MID(Tabla1[[#This Row],[Aplicación]],14,1)</f>
        <v>2</v>
      </c>
      <c r="R677" s="44" t="s">
        <v>662</v>
      </c>
      <c r="S677" s="44" t="str">
        <f>MID(Tabla1[[#This Row],[Aplicación]],6,2)</f>
        <v>06</v>
      </c>
      <c r="T677" s="44" t="str">
        <f>VLOOKUP(Tabla1[[#This Row],[AREA]],Hoja1!A:B,2,FALSE)</f>
        <v>06. Educación, infancia, juventud e igualdad</v>
      </c>
      <c r="U677" s="44" t="str">
        <f>MID(Tabla1[[#This Row],[Aplicación]],9,4)</f>
        <v>3232</v>
      </c>
      <c r="V677" s="44" t="str">
        <f>VLOOKUP(Tabla1[[#This Row],[PROGRAMA]],Hoja1!A:B,2,FALSE)</f>
        <v>3232. Conservación y mantenimiento centros educación infantil y primaria</v>
      </c>
      <c r="W677" s="44" t="str">
        <f>MID(Tabla1[[#This Row],[Aplicación]],14,2)</f>
        <v>21</v>
      </c>
      <c r="X677" s="44" t="str">
        <f>MID(Tabla1[[#This Row],[Aplicación]],14,6)</f>
        <v>212</v>
      </c>
    </row>
    <row r="678" spans="1:24" x14ac:dyDescent="0.25">
      <c r="A678" s="33">
        <v>220200010027</v>
      </c>
      <c r="B678" s="34" t="s">
        <v>316</v>
      </c>
      <c r="C678" s="35">
        <v>43920</v>
      </c>
      <c r="D678" s="33">
        <v>22020001543</v>
      </c>
      <c r="E678" s="34" t="s">
        <v>1651</v>
      </c>
      <c r="F678" s="36">
        <v>54.3</v>
      </c>
      <c r="G678" s="34" t="s">
        <v>364</v>
      </c>
      <c r="H678" s="34" t="s">
        <v>2535</v>
      </c>
      <c r="I678" s="33" t="s">
        <v>317</v>
      </c>
      <c r="J678" s="34" t="s">
        <v>211</v>
      </c>
      <c r="K678" s="34" t="s">
        <v>211</v>
      </c>
      <c r="L678" s="34" t="s">
        <v>15</v>
      </c>
      <c r="M678" s="34" t="s">
        <v>13</v>
      </c>
      <c r="N678" s="34" t="s">
        <v>16</v>
      </c>
      <c r="O678" s="37" t="s">
        <v>3145</v>
      </c>
      <c r="P678" s="37" t="s">
        <v>674</v>
      </c>
      <c r="Q678" s="44" t="str">
        <f>MID(Tabla1[[#This Row],[Aplicación]],14,1)</f>
        <v>2</v>
      </c>
      <c r="R678" s="44" t="s">
        <v>662</v>
      </c>
      <c r="S678" s="44" t="str">
        <f>MID(Tabla1[[#This Row],[Aplicación]],6,2)</f>
        <v>06</v>
      </c>
      <c r="T678" s="44" t="str">
        <f>VLOOKUP(Tabla1[[#This Row],[AREA]],Hoja1!A:B,2,FALSE)</f>
        <v>06. Educación, infancia, juventud e igualdad</v>
      </c>
      <c r="U678" s="44" t="str">
        <f>MID(Tabla1[[#This Row],[Aplicación]],9,4)</f>
        <v>3232</v>
      </c>
      <c r="V678" s="44" t="str">
        <f>VLOOKUP(Tabla1[[#This Row],[PROGRAMA]],Hoja1!A:B,2,FALSE)</f>
        <v>3232. Conservación y mantenimiento centros educación infantil y primaria</v>
      </c>
      <c r="W678" s="44" t="str">
        <f>MID(Tabla1[[#This Row],[Aplicación]],14,2)</f>
        <v>21</v>
      </c>
      <c r="X678" s="44" t="str">
        <f>MID(Tabla1[[#This Row],[Aplicación]],14,6)</f>
        <v>212</v>
      </c>
    </row>
    <row r="679" spans="1:24" x14ac:dyDescent="0.25">
      <c r="A679" s="33">
        <v>220200001004</v>
      </c>
      <c r="B679" s="34" t="s">
        <v>9</v>
      </c>
      <c r="C679" s="35">
        <v>43867</v>
      </c>
      <c r="D679" s="33">
        <v>22020001550</v>
      </c>
      <c r="E679" s="34" t="s">
        <v>1651</v>
      </c>
      <c r="F679" s="36">
        <v>500</v>
      </c>
      <c r="G679" s="34" t="s">
        <v>425</v>
      </c>
      <c r="H679" s="34" t="s">
        <v>2547</v>
      </c>
      <c r="I679" s="33" t="s">
        <v>209</v>
      </c>
      <c r="J679" s="34" t="s">
        <v>211</v>
      </c>
      <c r="K679" s="34" t="s">
        <v>211</v>
      </c>
      <c r="L679" s="34" t="s">
        <v>15</v>
      </c>
      <c r="M679" s="34" t="s">
        <v>13</v>
      </c>
      <c r="N679" s="34" t="s">
        <v>14</v>
      </c>
      <c r="O679" s="37" t="s">
        <v>3145</v>
      </c>
      <c r="P679" s="37" t="s">
        <v>674</v>
      </c>
      <c r="Q679" s="44" t="str">
        <f>MID(Tabla1[[#This Row],[Aplicación]],14,1)</f>
        <v>2</v>
      </c>
      <c r="R679" s="44" t="s">
        <v>662</v>
      </c>
      <c r="S679" s="44" t="str">
        <f>MID(Tabla1[[#This Row],[Aplicación]],6,2)</f>
        <v>06</v>
      </c>
      <c r="T679" s="44" t="str">
        <f>VLOOKUP(Tabla1[[#This Row],[AREA]],Hoja1!A:B,2,FALSE)</f>
        <v>06. Educación, infancia, juventud e igualdad</v>
      </c>
      <c r="U679" s="44" t="str">
        <f>MID(Tabla1[[#This Row],[Aplicación]],9,4)</f>
        <v>3232</v>
      </c>
      <c r="V679" s="44" t="str">
        <f>VLOOKUP(Tabla1[[#This Row],[PROGRAMA]],Hoja1!A:B,2,FALSE)</f>
        <v>3232. Conservación y mantenimiento centros educación infantil y primaria</v>
      </c>
      <c r="W679" s="44" t="str">
        <f>MID(Tabla1[[#This Row],[Aplicación]],14,2)</f>
        <v>21</v>
      </c>
      <c r="X679" s="44" t="str">
        <f>MID(Tabla1[[#This Row],[Aplicación]],14,6)</f>
        <v>212</v>
      </c>
    </row>
    <row r="680" spans="1:24" x14ac:dyDescent="0.25">
      <c r="A680" s="33">
        <v>220200001728</v>
      </c>
      <c r="B680" s="34" t="s">
        <v>316</v>
      </c>
      <c r="C680" s="35">
        <v>43875</v>
      </c>
      <c r="D680" s="33">
        <v>22020001543</v>
      </c>
      <c r="E680" s="34" t="s">
        <v>1651</v>
      </c>
      <c r="F680" s="36">
        <v>7.93</v>
      </c>
      <c r="G680" s="34" t="s">
        <v>364</v>
      </c>
      <c r="H680" s="34" t="s">
        <v>2549</v>
      </c>
      <c r="I680" s="33" t="s">
        <v>317</v>
      </c>
      <c r="J680" s="34" t="s">
        <v>211</v>
      </c>
      <c r="K680" s="34" t="s">
        <v>211</v>
      </c>
      <c r="L680" s="34" t="s">
        <v>15</v>
      </c>
      <c r="M680" s="34" t="s">
        <v>13</v>
      </c>
      <c r="N680" s="34" t="s">
        <v>16</v>
      </c>
      <c r="O680" s="37" t="s">
        <v>3145</v>
      </c>
      <c r="P680" s="37" t="s">
        <v>674</v>
      </c>
      <c r="Q680" s="44" t="str">
        <f>MID(Tabla1[[#This Row],[Aplicación]],14,1)</f>
        <v>2</v>
      </c>
      <c r="R680" s="44" t="s">
        <v>662</v>
      </c>
      <c r="S680" s="44" t="str">
        <f>MID(Tabla1[[#This Row],[Aplicación]],6,2)</f>
        <v>06</v>
      </c>
      <c r="T680" s="44" t="str">
        <f>VLOOKUP(Tabla1[[#This Row],[AREA]],Hoja1!A:B,2,FALSE)</f>
        <v>06. Educación, infancia, juventud e igualdad</v>
      </c>
      <c r="U680" s="44" t="str">
        <f>MID(Tabla1[[#This Row],[Aplicación]],9,4)</f>
        <v>3232</v>
      </c>
      <c r="V680" s="44" t="str">
        <f>VLOOKUP(Tabla1[[#This Row],[PROGRAMA]],Hoja1!A:B,2,FALSE)</f>
        <v>3232. Conservación y mantenimiento centros educación infantil y primaria</v>
      </c>
      <c r="W680" s="44" t="str">
        <f>MID(Tabla1[[#This Row],[Aplicación]],14,2)</f>
        <v>21</v>
      </c>
      <c r="X680" s="44" t="str">
        <f>MID(Tabla1[[#This Row],[Aplicación]],14,6)</f>
        <v>212</v>
      </c>
    </row>
    <row r="681" spans="1:24" x14ac:dyDescent="0.25">
      <c r="A681" s="33">
        <v>220200003361</v>
      </c>
      <c r="B681" s="34" t="s">
        <v>316</v>
      </c>
      <c r="C681" s="35">
        <v>43894</v>
      </c>
      <c r="D681" s="33">
        <v>22020001543</v>
      </c>
      <c r="E681" s="34" t="s">
        <v>1651</v>
      </c>
      <c r="F681" s="36">
        <v>158.75</v>
      </c>
      <c r="G681" s="34" t="s">
        <v>398</v>
      </c>
      <c r="H681" s="34" t="s">
        <v>2559</v>
      </c>
      <c r="I681" s="33" t="s">
        <v>317</v>
      </c>
      <c r="J681" s="34" t="s">
        <v>211</v>
      </c>
      <c r="K681" s="34" t="s">
        <v>211</v>
      </c>
      <c r="L681" s="34" t="s">
        <v>15</v>
      </c>
      <c r="M681" s="34" t="s">
        <v>13</v>
      </c>
      <c r="N681" s="34" t="s">
        <v>16</v>
      </c>
      <c r="O681" s="37" t="s">
        <v>3145</v>
      </c>
      <c r="P681" s="37" t="s">
        <v>674</v>
      </c>
      <c r="Q681" s="44" t="str">
        <f>MID(Tabla1[[#This Row],[Aplicación]],14,1)</f>
        <v>2</v>
      </c>
      <c r="R681" s="44" t="s">
        <v>662</v>
      </c>
      <c r="S681" s="44" t="str">
        <f>MID(Tabla1[[#This Row],[Aplicación]],6,2)</f>
        <v>06</v>
      </c>
      <c r="T681" s="44" t="str">
        <f>VLOOKUP(Tabla1[[#This Row],[AREA]],Hoja1!A:B,2,FALSE)</f>
        <v>06. Educación, infancia, juventud e igualdad</v>
      </c>
      <c r="U681" s="44" t="str">
        <f>MID(Tabla1[[#This Row],[Aplicación]],9,4)</f>
        <v>3232</v>
      </c>
      <c r="V681" s="44" t="str">
        <f>VLOOKUP(Tabla1[[#This Row],[PROGRAMA]],Hoja1!A:B,2,FALSE)</f>
        <v>3232. Conservación y mantenimiento centros educación infantil y primaria</v>
      </c>
      <c r="W681" s="44" t="str">
        <f>MID(Tabla1[[#This Row],[Aplicación]],14,2)</f>
        <v>21</v>
      </c>
      <c r="X681" s="44" t="str">
        <f>MID(Tabla1[[#This Row],[Aplicación]],14,6)</f>
        <v>212</v>
      </c>
    </row>
    <row r="682" spans="1:24" x14ac:dyDescent="0.25">
      <c r="A682" s="33">
        <v>220200007778</v>
      </c>
      <c r="B682" s="34" t="s">
        <v>316</v>
      </c>
      <c r="C682" s="35">
        <v>43909</v>
      </c>
      <c r="D682" s="33">
        <v>22020001578</v>
      </c>
      <c r="E682" s="34" t="s">
        <v>2566</v>
      </c>
      <c r="F682" s="36">
        <v>9.3699999999999992</v>
      </c>
      <c r="G682" s="34" t="s">
        <v>398</v>
      </c>
      <c r="H682" s="34" t="s">
        <v>2567</v>
      </c>
      <c r="I682" s="33" t="s">
        <v>317</v>
      </c>
      <c r="J682" s="34" t="s">
        <v>211</v>
      </c>
      <c r="K682" s="34" t="s">
        <v>211</v>
      </c>
      <c r="L682" s="34" t="s">
        <v>15</v>
      </c>
      <c r="M682" s="34" t="s">
        <v>13</v>
      </c>
      <c r="N682" s="34" t="s">
        <v>14</v>
      </c>
      <c r="O682" s="37" t="s">
        <v>3145</v>
      </c>
      <c r="P682" s="37" t="s">
        <v>674</v>
      </c>
      <c r="Q682" s="44" t="str">
        <f>MID(Tabla1[[#This Row],[Aplicación]],14,1)</f>
        <v>2</v>
      </c>
      <c r="R682" s="44" t="s">
        <v>662</v>
      </c>
      <c r="S682" s="44" t="str">
        <f>MID(Tabla1[[#This Row],[Aplicación]],6,2)</f>
        <v>06</v>
      </c>
      <c r="T682" s="44" t="str">
        <f>VLOOKUP(Tabla1[[#This Row],[AREA]],Hoja1!A:B,2,FALSE)</f>
        <v>06. Educación, infancia, juventud e igualdad</v>
      </c>
      <c r="U682" s="44" t="str">
        <f>MID(Tabla1[[#This Row],[Aplicación]],9,4)</f>
        <v>2314</v>
      </c>
      <c r="V682" s="44" t="str">
        <f>VLOOKUP(Tabla1[[#This Row],[PROGRAMA]],Hoja1!A:B,2,FALSE)</f>
        <v>2314. Centro de programas juveniles</v>
      </c>
      <c r="W682" s="44" t="str">
        <f>MID(Tabla1[[#This Row],[Aplicación]],14,2)</f>
        <v>21</v>
      </c>
      <c r="X682" s="44" t="str">
        <f>MID(Tabla1[[#This Row],[Aplicación]],14,6)</f>
        <v>212</v>
      </c>
    </row>
    <row r="683" spans="1:24" x14ac:dyDescent="0.25">
      <c r="A683" s="33">
        <v>220200007699</v>
      </c>
      <c r="B683" s="34" t="s">
        <v>316</v>
      </c>
      <c r="C683" s="35">
        <v>43909</v>
      </c>
      <c r="D683" s="33">
        <v>22020001543</v>
      </c>
      <c r="E683" s="34" t="s">
        <v>1651</v>
      </c>
      <c r="F683" s="36">
        <v>87.91</v>
      </c>
      <c r="G683" s="34" t="s">
        <v>398</v>
      </c>
      <c r="H683" s="34" t="s">
        <v>2570</v>
      </c>
      <c r="I683" s="33" t="s">
        <v>317</v>
      </c>
      <c r="J683" s="34" t="s">
        <v>211</v>
      </c>
      <c r="K683" s="34" t="s">
        <v>211</v>
      </c>
      <c r="L683" s="34" t="s">
        <v>15</v>
      </c>
      <c r="M683" s="34" t="s">
        <v>13</v>
      </c>
      <c r="N683" s="34" t="s">
        <v>16</v>
      </c>
      <c r="O683" s="37" t="s">
        <v>3145</v>
      </c>
      <c r="P683" s="37" t="s">
        <v>674</v>
      </c>
      <c r="Q683" s="44" t="str">
        <f>MID(Tabla1[[#This Row],[Aplicación]],14,1)</f>
        <v>2</v>
      </c>
      <c r="R683" s="44" t="s">
        <v>662</v>
      </c>
      <c r="S683" s="44" t="str">
        <f>MID(Tabla1[[#This Row],[Aplicación]],6,2)</f>
        <v>06</v>
      </c>
      <c r="T683" s="44" t="str">
        <f>VLOOKUP(Tabla1[[#This Row],[AREA]],Hoja1!A:B,2,FALSE)</f>
        <v>06. Educación, infancia, juventud e igualdad</v>
      </c>
      <c r="U683" s="44" t="str">
        <f>MID(Tabla1[[#This Row],[Aplicación]],9,4)</f>
        <v>3232</v>
      </c>
      <c r="V683" s="44" t="str">
        <f>VLOOKUP(Tabla1[[#This Row],[PROGRAMA]],Hoja1!A:B,2,FALSE)</f>
        <v>3232. Conservación y mantenimiento centros educación infantil y primaria</v>
      </c>
      <c r="W683" s="44" t="str">
        <f>MID(Tabla1[[#This Row],[Aplicación]],14,2)</f>
        <v>21</v>
      </c>
      <c r="X683" s="44" t="str">
        <f>MID(Tabla1[[#This Row],[Aplicación]],14,6)</f>
        <v>212</v>
      </c>
    </row>
    <row r="684" spans="1:24" x14ac:dyDescent="0.25">
      <c r="A684" s="33">
        <v>220200006804</v>
      </c>
      <c r="B684" s="34" t="s">
        <v>316</v>
      </c>
      <c r="C684" s="35">
        <v>43907</v>
      </c>
      <c r="D684" s="33">
        <v>22020001543</v>
      </c>
      <c r="E684" s="34" t="s">
        <v>1651</v>
      </c>
      <c r="F684" s="36">
        <v>225.04</v>
      </c>
      <c r="G684" s="34" t="s">
        <v>394</v>
      </c>
      <c r="H684" s="34" t="s">
        <v>2572</v>
      </c>
      <c r="I684" s="33" t="s">
        <v>317</v>
      </c>
      <c r="J684" s="34" t="s">
        <v>211</v>
      </c>
      <c r="K684" s="34" t="s">
        <v>211</v>
      </c>
      <c r="L684" s="34" t="s">
        <v>15</v>
      </c>
      <c r="M684" s="34" t="s">
        <v>13</v>
      </c>
      <c r="N684" s="34" t="s">
        <v>16</v>
      </c>
      <c r="O684" s="37" t="s">
        <v>3145</v>
      </c>
      <c r="P684" s="37" t="s">
        <v>674</v>
      </c>
      <c r="Q684" s="44" t="str">
        <f>MID(Tabla1[[#This Row],[Aplicación]],14,1)</f>
        <v>2</v>
      </c>
      <c r="R684" s="44" t="s">
        <v>662</v>
      </c>
      <c r="S684" s="44" t="str">
        <f>MID(Tabla1[[#This Row],[Aplicación]],6,2)</f>
        <v>06</v>
      </c>
      <c r="T684" s="44" t="str">
        <f>VLOOKUP(Tabla1[[#This Row],[AREA]],Hoja1!A:B,2,FALSE)</f>
        <v>06. Educación, infancia, juventud e igualdad</v>
      </c>
      <c r="U684" s="44" t="str">
        <f>MID(Tabla1[[#This Row],[Aplicación]],9,4)</f>
        <v>3232</v>
      </c>
      <c r="V684" s="44" t="str">
        <f>VLOOKUP(Tabla1[[#This Row],[PROGRAMA]],Hoja1!A:B,2,FALSE)</f>
        <v>3232. Conservación y mantenimiento centros educación infantil y primaria</v>
      </c>
      <c r="W684" s="44" t="str">
        <f>MID(Tabla1[[#This Row],[Aplicación]],14,2)</f>
        <v>21</v>
      </c>
      <c r="X684" s="44" t="str">
        <f>MID(Tabla1[[#This Row],[Aplicación]],14,6)</f>
        <v>212</v>
      </c>
    </row>
    <row r="685" spans="1:24" x14ac:dyDescent="0.25">
      <c r="A685" s="33">
        <v>220200007303</v>
      </c>
      <c r="B685" s="34" t="s">
        <v>316</v>
      </c>
      <c r="C685" s="35">
        <v>43908</v>
      </c>
      <c r="D685" s="33">
        <v>22020001542</v>
      </c>
      <c r="E685" s="34" t="s">
        <v>2377</v>
      </c>
      <c r="F685" s="36">
        <v>499.15</v>
      </c>
      <c r="G685" s="34" t="s">
        <v>430</v>
      </c>
      <c r="H685" s="34" t="s">
        <v>2574</v>
      </c>
      <c r="I685" s="33" t="s">
        <v>317</v>
      </c>
      <c r="J685" s="34" t="s">
        <v>1357</v>
      </c>
      <c r="K685" s="34" t="s">
        <v>211</v>
      </c>
      <c r="L685" s="34" t="s">
        <v>15</v>
      </c>
      <c r="M685" s="34" t="s">
        <v>13</v>
      </c>
      <c r="N685" s="34" t="s">
        <v>14</v>
      </c>
      <c r="O685" s="37" t="s">
        <v>3145</v>
      </c>
      <c r="P685" s="37" t="s">
        <v>674</v>
      </c>
      <c r="Q685" s="44" t="str">
        <f>MID(Tabla1[[#This Row],[Aplicación]],14,1)</f>
        <v>2</v>
      </c>
      <c r="R685" s="44" t="s">
        <v>662</v>
      </c>
      <c r="S685" s="44" t="str">
        <f>MID(Tabla1[[#This Row],[Aplicación]],6,2)</f>
        <v>06</v>
      </c>
      <c r="T685" s="44" t="str">
        <f>VLOOKUP(Tabla1[[#This Row],[AREA]],Hoja1!A:B,2,FALSE)</f>
        <v>06. Educación, infancia, juventud e igualdad</v>
      </c>
      <c r="U685" s="44" t="str">
        <f>MID(Tabla1[[#This Row],[Aplicación]],9,4)</f>
        <v>3231</v>
      </c>
      <c r="V685" s="44" t="str">
        <f>VLOOKUP(Tabla1[[#This Row],[PROGRAMA]],Hoja1!A:B,2,FALSE)</f>
        <v>3231. Escuelas infantiles</v>
      </c>
      <c r="W685" s="44" t="str">
        <f>MID(Tabla1[[#This Row],[Aplicación]],14,2)</f>
        <v>21</v>
      </c>
      <c r="X685" s="44" t="str">
        <f>MID(Tabla1[[#This Row],[Aplicación]],14,6)</f>
        <v>212</v>
      </c>
    </row>
    <row r="686" spans="1:24" x14ac:dyDescent="0.25">
      <c r="A686" s="33">
        <v>220200002833</v>
      </c>
      <c r="B686" s="34" t="s">
        <v>316</v>
      </c>
      <c r="C686" s="35">
        <v>43892</v>
      </c>
      <c r="D686" s="33">
        <v>22020001543</v>
      </c>
      <c r="E686" s="34" t="s">
        <v>1651</v>
      </c>
      <c r="F686" s="36">
        <v>145.12</v>
      </c>
      <c r="G686" s="34" t="s">
        <v>394</v>
      </c>
      <c r="H686" s="34" t="s">
        <v>2587</v>
      </c>
      <c r="I686" s="33" t="s">
        <v>317</v>
      </c>
      <c r="J686" s="34" t="s">
        <v>211</v>
      </c>
      <c r="K686" s="34" t="s">
        <v>211</v>
      </c>
      <c r="L686" s="34" t="s">
        <v>15</v>
      </c>
      <c r="M686" s="34" t="s">
        <v>13</v>
      </c>
      <c r="N686" s="34" t="s">
        <v>16</v>
      </c>
      <c r="O686" s="37" t="s">
        <v>3145</v>
      </c>
      <c r="P686" s="37" t="s">
        <v>674</v>
      </c>
      <c r="Q686" s="44" t="str">
        <f>MID(Tabla1[[#This Row],[Aplicación]],14,1)</f>
        <v>2</v>
      </c>
      <c r="R686" s="44" t="s">
        <v>662</v>
      </c>
      <c r="S686" s="44" t="str">
        <f>MID(Tabla1[[#This Row],[Aplicación]],6,2)</f>
        <v>06</v>
      </c>
      <c r="T686" s="44" t="str">
        <f>VLOOKUP(Tabla1[[#This Row],[AREA]],Hoja1!A:B,2,FALSE)</f>
        <v>06. Educación, infancia, juventud e igualdad</v>
      </c>
      <c r="U686" s="44" t="str">
        <f>MID(Tabla1[[#This Row],[Aplicación]],9,4)</f>
        <v>3232</v>
      </c>
      <c r="V686" s="44" t="str">
        <f>VLOOKUP(Tabla1[[#This Row],[PROGRAMA]],Hoja1!A:B,2,FALSE)</f>
        <v>3232. Conservación y mantenimiento centros educación infantil y primaria</v>
      </c>
      <c r="W686" s="44" t="str">
        <f>MID(Tabla1[[#This Row],[Aplicación]],14,2)</f>
        <v>21</v>
      </c>
      <c r="X686" s="44" t="str">
        <f>MID(Tabla1[[#This Row],[Aplicación]],14,6)</f>
        <v>212</v>
      </c>
    </row>
    <row r="687" spans="1:24" x14ac:dyDescent="0.25">
      <c r="A687" s="33">
        <v>220200002823</v>
      </c>
      <c r="B687" s="34" t="s">
        <v>316</v>
      </c>
      <c r="C687" s="35">
        <v>43892</v>
      </c>
      <c r="D687" s="33">
        <v>22020001543</v>
      </c>
      <c r="E687" s="34" t="s">
        <v>1651</v>
      </c>
      <c r="F687" s="36">
        <v>105.55</v>
      </c>
      <c r="G687" s="34" t="s">
        <v>394</v>
      </c>
      <c r="H687" s="34" t="s">
        <v>2598</v>
      </c>
      <c r="I687" s="33" t="s">
        <v>317</v>
      </c>
      <c r="J687" s="34" t="s">
        <v>211</v>
      </c>
      <c r="K687" s="34" t="s">
        <v>211</v>
      </c>
      <c r="L687" s="34" t="s">
        <v>15</v>
      </c>
      <c r="M687" s="34" t="s">
        <v>13</v>
      </c>
      <c r="N687" s="34" t="s">
        <v>16</v>
      </c>
      <c r="O687" s="37" t="s">
        <v>3145</v>
      </c>
      <c r="P687" s="37" t="s">
        <v>674</v>
      </c>
      <c r="Q687" s="44" t="str">
        <f>MID(Tabla1[[#This Row],[Aplicación]],14,1)</f>
        <v>2</v>
      </c>
      <c r="R687" s="44" t="s">
        <v>662</v>
      </c>
      <c r="S687" s="44" t="str">
        <f>MID(Tabla1[[#This Row],[Aplicación]],6,2)</f>
        <v>06</v>
      </c>
      <c r="T687" s="44" t="str">
        <f>VLOOKUP(Tabla1[[#This Row],[AREA]],Hoja1!A:B,2,FALSE)</f>
        <v>06. Educación, infancia, juventud e igualdad</v>
      </c>
      <c r="U687" s="44" t="str">
        <f>MID(Tabla1[[#This Row],[Aplicación]],9,4)</f>
        <v>3232</v>
      </c>
      <c r="V687" s="44" t="str">
        <f>VLOOKUP(Tabla1[[#This Row],[PROGRAMA]],Hoja1!A:B,2,FALSE)</f>
        <v>3232. Conservación y mantenimiento centros educación infantil y primaria</v>
      </c>
      <c r="W687" s="44" t="str">
        <f>MID(Tabla1[[#This Row],[Aplicación]],14,2)</f>
        <v>21</v>
      </c>
      <c r="X687" s="44" t="str">
        <f>MID(Tabla1[[#This Row],[Aplicación]],14,6)</f>
        <v>212</v>
      </c>
    </row>
    <row r="688" spans="1:24" x14ac:dyDescent="0.25">
      <c r="A688" s="33">
        <v>220200002831</v>
      </c>
      <c r="B688" s="34" t="s">
        <v>316</v>
      </c>
      <c r="C688" s="35">
        <v>43892</v>
      </c>
      <c r="D688" s="33">
        <v>22020001543</v>
      </c>
      <c r="E688" s="34" t="s">
        <v>1651</v>
      </c>
      <c r="F688" s="36">
        <v>50.54</v>
      </c>
      <c r="G688" s="34" t="s">
        <v>394</v>
      </c>
      <c r="H688" s="34" t="s">
        <v>2599</v>
      </c>
      <c r="I688" s="33" t="s">
        <v>317</v>
      </c>
      <c r="J688" s="34" t="s">
        <v>211</v>
      </c>
      <c r="K688" s="34" t="s">
        <v>211</v>
      </c>
      <c r="L688" s="34" t="s">
        <v>15</v>
      </c>
      <c r="M688" s="34" t="s">
        <v>13</v>
      </c>
      <c r="N688" s="34" t="s">
        <v>16</v>
      </c>
      <c r="O688" s="37" t="s">
        <v>3145</v>
      </c>
      <c r="P688" s="37" t="s">
        <v>674</v>
      </c>
      <c r="Q688" s="44" t="str">
        <f>MID(Tabla1[[#This Row],[Aplicación]],14,1)</f>
        <v>2</v>
      </c>
      <c r="R688" s="44" t="s">
        <v>662</v>
      </c>
      <c r="S688" s="44" t="str">
        <f>MID(Tabla1[[#This Row],[Aplicación]],6,2)</f>
        <v>06</v>
      </c>
      <c r="T688" s="44" t="str">
        <f>VLOOKUP(Tabla1[[#This Row],[AREA]],Hoja1!A:B,2,FALSE)</f>
        <v>06. Educación, infancia, juventud e igualdad</v>
      </c>
      <c r="U688" s="44" t="str">
        <f>MID(Tabla1[[#This Row],[Aplicación]],9,4)</f>
        <v>3232</v>
      </c>
      <c r="V688" s="44" t="str">
        <f>VLOOKUP(Tabla1[[#This Row],[PROGRAMA]],Hoja1!A:B,2,FALSE)</f>
        <v>3232. Conservación y mantenimiento centros educación infantil y primaria</v>
      </c>
      <c r="W688" s="44" t="str">
        <f>MID(Tabla1[[#This Row],[Aplicación]],14,2)</f>
        <v>21</v>
      </c>
      <c r="X688" s="44" t="str">
        <f>MID(Tabla1[[#This Row],[Aplicación]],14,6)</f>
        <v>212</v>
      </c>
    </row>
    <row r="689" spans="1:24" x14ac:dyDescent="0.25">
      <c r="A689" s="33">
        <v>220200002829</v>
      </c>
      <c r="B689" s="34" t="s">
        <v>316</v>
      </c>
      <c r="C689" s="35">
        <v>43892</v>
      </c>
      <c r="D689" s="33">
        <v>22020001543</v>
      </c>
      <c r="E689" s="34" t="s">
        <v>1651</v>
      </c>
      <c r="F689" s="36">
        <v>34.520000000000003</v>
      </c>
      <c r="G689" s="34" t="s">
        <v>394</v>
      </c>
      <c r="H689" s="34" t="s">
        <v>2602</v>
      </c>
      <c r="I689" s="33" t="s">
        <v>317</v>
      </c>
      <c r="J689" s="34" t="s">
        <v>211</v>
      </c>
      <c r="K689" s="34" t="s">
        <v>211</v>
      </c>
      <c r="L689" s="34" t="s">
        <v>15</v>
      </c>
      <c r="M689" s="34" t="s">
        <v>13</v>
      </c>
      <c r="N689" s="34" t="s">
        <v>16</v>
      </c>
      <c r="O689" s="37" t="s">
        <v>3145</v>
      </c>
      <c r="P689" s="37" t="s">
        <v>674</v>
      </c>
      <c r="Q689" s="44" t="str">
        <f>MID(Tabla1[[#This Row],[Aplicación]],14,1)</f>
        <v>2</v>
      </c>
      <c r="R689" s="44" t="s">
        <v>662</v>
      </c>
      <c r="S689" s="44" t="str">
        <f>MID(Tabla1[[#This Row],[Aplicación]],6,2)</f>
        <v>06</v>
      </c>
      <c r="T689" s="44" t="str">
        <f>VLOOKUP(Tabla1[[#This Row],[AREA]],Hoja1!A:B,2,FALSE)</f>
        <v>06. Educación, infancia, juventud e igualdad</v>
      </c>
      <c r="U689" s="44" t="str">
        <f>MID(Tabla1[[#This Row],[Aplicación]],9,4)</f>
        <v>3232</v>
      </c>
      <c r="V689" s="44" t="str">
        <f>VLOOKUP(Tabla1[[#This Row],[PROGRAMA]],Hoja1!A:B,2,FALSE)</f>
        <v>3232. Conservación y mantenimiento centros educación infantil y primaria</v>
      </c>
      <c r="W689" s="44" t="str">
        <f>MID(Tabla1[[#This Row],[Aplicación]],14,2)</f>
        <v>21</v>
      </c>
      <c r="X689" s="44" t="str">
        <f>MID(Tabla1[[#This Row],[Aplicación]],14,6)</f>
        <v>212</v>
      </c>
    </row>
    <row r="690" spans="1:24" x14ac:dyDescent="0.25">
      <c r="A690" s="33">
        <v>220200008880</v>
      </c>
      <c r="B690" s="34" t="s">
        <v>9</v>
      </c>
      <c r="C690" s="35">
        <v>43910</v>
      </c>
      <c r="D690" s="33">
        <v>22020002643</v>
      </c>
      <c r="E690" s="34" t="s">
        <v>1747</v>
      </c>
      <c r="F690" s="36">
        <f>3500+3000</f>
        <v>6500</v>
      </c>
      <c r="G690" s="34" t="s">
        <v>473</v>
      </c>
      <c r="H690" s="34" t="s">
        <v>2619</v>
      </c>
      <c r="I690" s="33" t="s">
        <v>209</v>
      </c>
      <c r="J690" s="34" t="s">
        <v>211</v>
      </c>
      <c r="K690" s="34" t="s">
        <v>211</v>
      </c>
      <c r="L690" s="34" t="s">
        <v>15</v>
      </c>
      <c r="M690" s="34" t="s">
        <v>10</v>
      </c>
      <c r="N690" s="34" t="s">
        <v>11</v>
      </c>
      <c r="O690" s="37" t="s">
        <v>3146</v>
      </c>
      <c r="P690" s="37" t="s">
        <v>674</v>
      </c>
      <c r="Q690" s="44" t="str">
        <f>MID(Tabla1[[#This Row],[Aplicación]],14,1)</f>
        <v>2</v>
      </c>
      <c r="R690" s="44" t="s">
        <v>662</v>
      </c>
      <c r="S690" s="44" t="str">
        <f>MID(Tabla1[[#This Row],[Aplicación]],6,2)</f>
        <v>06</v>
      </c>
      <c r="T690" s="44" t="str">
        <f>VLOOKUP(Tabla1[[#This Row],[AREA]],Hoja1!A:B,2,FALSE)</f>
        <v>06. Educación, infancia, juventud e igualdad</v>
      </c>
      <c r="U690" s="44" t="str">
        <f>MID(Tabla1[[#This Row],[Aplicación]],9,4)</f>
        <v>2315</v>
      </c>
      <c r="V690" s="44" t="str">
        <f>VLOOKUP(Tabla1[[#This Row],[PROGRAMA]],Hoja1!A:B,2,FALSE)</f>
        <v>2315. Políticas de Igualdad e infancia</v>
      </c>
      <c r="W690" s="44" t="str">
        <f>MID(Tabla1[[#This Row],[Aplicación]],14,2)</f>
        <v>22</v>
      </c>
      <c r="X690" s="44" t="str">
        <f>MID(Tabla1[[#This Row],[Aplicación]],14,6)</f>
        <v>22613</v>
      </c>
    </row>
    <row r="691" spans="1:24" x14ac:dyDescent="0.25">
      <c r="A691" s="33">
        <v>220200008881</v>
      </c>
      <c r="B691" s="34" t="s">
        <v>9</v>
      </c>
      <c r="C691" s="35">
        <v>43910</v>
      </c>
      <c r="D691" s="33">
        <v>22020002646</v>
      </c>
      <c r="E691" s="34" t="s">
        <v>1747</v>
      </c>
      <c r="F691" s="36">
        <v>92</v>
      </c>
      <c r="G691" s="34" t="s">
        <v>2620</v>
      </c>
      <c r="H691" s="34" t="s">
        <v>2621</v>
      </c>
      <c r="I691" s="33" t="s">
        <v>209</v>
      </c>
      <c r="J691" s="34" t="s">
        <v>1398</v>
      </c>
      <c r="K691" s="34" t="s">
        <v>211</v>
      </c>
      <c r="L691" s="34" t="s">
        <v>12</v>
      </c>
      <c r="M691" s="34" t="s">
        <v>10</v>
      </c>
      <c r="N691" s="34" t="s">
        <v>11</v>
      </c>
      <c r="O691" s="37" t="s">
        <v>3146</v>
      </c>
      <c r="P691" s="37" t="s">
        <v>674</v>
      </c>
      <c r="Q691" s="44" t="str">
        <f>MID(Tabla1[[#This Row],[Aplicación]],14,1)</f>
        <v>2</v>
      </c>
      <c r="R691" s="44" t="s">
        <v>662</v>
      </c>
      <c r="S691" s="44" t="str">
        <f>MID(Tabla1[[#This Row],[Aplicación]],6,2)</f>
        <v>06</v>
      </c>
      <c r="T691" s="44" t="str">
        <f>VLOOKUP(Tabla1[[#This Row],[AREA]],Hoja1!A:B,2,FALSE)</f>
        <v>06. Educación, infancia, juventud e igualdad</v>
      </c>
      <c r="U691" s="44" t="str">
        <f>MID(Tabla1[[#This Row],[Aplicación]],9,4)</f>
        <v>2315</v>
      </c>
      <c r="V691" s="44" t="str">
        <f>VLOOKUP(Tabla1[[#This Row],[PROGRAMA]],Hoja1!A:B,2,FALSE)</f>
        <v>2315. Políticas de Igualdad e infancia</v>
      </c>
      <c r="W691" s="44" t="str">
        <f>MID(Tabla1[[#This Row],[Aplicación]],14,2)</f>
        <v>22</v>
      </c>
      <c r="X691" s="44" t="str">
        <f>MID(Tabla1[[#This Row],[Aplicación]],14,6)</f>
        <v>22613</v>
      </c>
    </row>
    <row r="692" spans="1:24" x14ac:dyDescent="0.25">
      <c r="A692" s="33">
        <v>220200008882</v>
      </c>
      <c r="B692" s="34" t="s">
        <v>9</v>
      </c>
      <c r="C692" s="35">
        <v>43910</v>
      </c>
      <c r="D692" s="33">
        <v>22020002635</v>
      </c>
      <c r="E692" s="34" t="s">
        <v>1747</v>
      </c>
      <c r="F692" s="36">
        <v>356.95</v>
      </c>
      <c r="G692" s="34" t="s">
        <v>2622</v>
      </c>
      <c r="H692" s="34" t="s">
        <v>2623</v>
      </c>
      <c r="I692" s="33" t="s">
        <v>209</v>
      </c>
      <c r="J692" s="34" t="s">
        <v>2624</v>
      </c>
      <c r="K692" s="34" t="s">
        <v>211</v>
      </c>
      <c r="L692" s="34" t="s">
        <v>12</v>
      </c>
      <c r="M692" s="34" t="s">
        <v>10</v>
      </c>
      <c r="N692" s="34" t="s">
        <v>11</v>
      </c>
      <c r="O692" s="37" t="s">
        <v>3146</v>
      </c>
      <c r="P692" s="37" t="s">
        <v>674</v>
      </c>
      <c r="Q692" s="44" t="str">
        <f>MID(Tabla1[[#This Row],[Aplicación]],14,1)</f>
        <v>2</v>
      </c>
      <c r="R692" s="44" t="s">
        <v>662</v>
      </c>
      <c r="S692" s="44" t="str">
        <f>MID(Tabla1[[#This Row],[Aplicación]],6,2)</f>
        <v>06</v>
      </c>
      <c r="T692" s="44" t="str">
        <f>VLOOKUP(Tabla1[[#This Row],[AREA]],Hoja1!A:B,2,FALSE)</f>
        <v>06. Educación, infancia, juventud e igualdad</v>
      </c>
      <c r="U692" s="44" t="str">
        <f>MID(Tabla1[[#This Row],[Aplicación]],9,4)</f>
        <v>2315</v>
      </c>
      <c r="V692" s="44" t="str">
        <f>VLOOKUP(Tabla1[[#This Row],[PROGRAMA]],Hoja1!A:B,2,FALSE)</f>
        <v>2315. Políticas de Igualdad e infancia</v>
      </c>
      <c r="W692" s="44" t="str">
        <f>MID(Tabla1[[#This Row],[Aplicación]],14,2)</f>
        <v>22</v>
      </c>
      <c r="X692" s="44" t="str">
        <f>MID(Tabla1[[#This Row],[Aplicación]],14,6)</f>
        <v>22613</v>
      </c>
    </row>
    <row r="693" spans="1:24" x14ac:dyDescent="0.25">
      <c r="A693" s="33">
        <v>220200008898</v>
      </c>
      <c r="B693" s="34" t="s">
        <v>9</v>
      </c>
      <c r="C693" s="35">
        <v>43910</v>
      </c>
      <c r="D693" s="33">
        <v>22020002532</v>
      </c>
      <c r="E693" s="34" t="s">
        <v>1747</v>
      </c>
      <c r="F693" s="36">
        <v>7258.79</v>
      </c>
      <c r="G693" s="34" t="s">
        <v>913</v>
      </c>
      <c r="H693" s="34" t="s">
        <v>2641</v>
      </c>
      <c r="I693" s="33" t="s">
        <v>209</v>
      </c>
      <c r="J693" s="34" t="s">
        <v>211</v>
      </c>
      <c r="K693" s="34" t="s">
        <v>211</v>
      </c>
      <c r="L693" s="34" t="s">
        <v>12</v>
      </c>
      <c r="M693" s="34" t="s">
        <v>10</v>
      </c>
      <c r="N693" s="34" t="s">
        <v>11</v>
      </c>
      <c r="O693" s="37" t="s">
        <v>3146</v>
      </c>
      <c r="P693" s="37" t="s">
        <v>674</v>
      </c>
      <c r="Q693" s="44" t="str">
        <f>MID(Tabla1[[#This Row],[Aplicación]],14,1)</f>
        <v>2</v>
      </c>
      <c r="R693" s="44" t="s">
        <v>662</v>
      </c>
      <c r="S693" s="44" t="str">
        <f>MID(Tabla1[[#This Row],[Aplicación]],6,2)</f>
        <v>06</v>
      </c>
      <c r="T693" s="44" t="str">
        <f>VLOOKUP(Tabla1[[#This Row],[AREA]],Hoja1!A:B,2,FALSE)</f>
        <v>06. Educación, infancia, juventud e igualdad</v>
      </c>
      <c r="U693" s="44" t="str">
        <f>MID(Tabla1[[#This Row],[Aplicación]],9,4)</f>
        <v>2315</v>
      </c>
      <c r="V693" s="44" t="str">
        <f>VLOOKUP(Tabla1[[#This Row],[PROGRAMA]],Hoja1!A:B,2,FALSE)</f>
        <v>2315. Políticas de Igualdad e infancia</v>
      </c>
      <c r="W693" s="44" t="str">
        <f>MID(Tabla1[[#This Row],[Aplicación]],14,2)</f>
        <v>22</v>
      </c>
      <c r="X693" s="44" t="str">
        <f>MID(Tabla1[[#This Row],[Aplicación]],14,6)</f>
        <v>22613</v>
      </c>
    </row>
    <row r="694" spans="1:24" x14ac:dyDescent="0.25">
      <c r="A694" s="33">
        <v>220200008924</v>
      </c>
      <c r="B694" s="34" t="s">
        <v>9</v>
      </c>
      <c r="C694" s="35">
        <v>43910</v>
      </c>
      <c r="D694" s="33">
        <v>22020002619</v>
      </c>
      <c r="E694" s="34" t="s">
        <v>1878</v>
      </c>
      <c r="F694" s="36">
        <v>726</v>
      </c>
      <c r="G694" s="34" t="s">
        <v>2643</v>
      </c>
      <c r="H694" s="34" t="s">
        <v>2644</v>
      </c>
      <c r="I694" s="33" t="s">
        <v>209</v>
      </c>
      <c r="J694" s="34" t="s">
        <v>211</v>
      </c>
      <c r="K694" s="34" t="s">
        <v>211</v>
      </c>
      <c r="L694" s="34" t="s">
        <v>12</v>
      </c>
      <c r="M694" s="34" t="s">
        <v>10</v>
      </c>
      <c r="N694" s="34" t="s">
        <v>11</v>
      </c>
      <c r="O694" s="37" t="s">
        <v>3146</v>
      </c>
      <c r="P694" s="37" t="s">
        <v>674</v>
      </c>
      <c r="Q694" s="44" t="str">
        <f>MID(Tabla1[[#This Row],[Aplicación]],14,1)</f>
        <v>2</v>
      </c>
      <c r="R694" s="44" t="s">
        <v>662</v>
      </c>
      <c r="S694" s="44" t="str">
        <f>MID(Tabla1[[#This Row],[Aplicación]],6,2)</f>
        <v>06</v>
      </c>
      <c r="T694" s="44" t="str">
        <f>VLOOKUP(Tabla1[[#This Row],[AREA]],Hoja1!A:B,2,FALSE)</f>
        <v>06. Educación, infancia, juventud e igualdad</v>
      </c>
      <c r="U694" s="44" t="str">
        <f>MID(Tabla1[[#This Row],[Aplicación]],9,4)</f>
        <v>3232</v>
      </c>
      <c r="V694" s="44" t="str">
        <f>VLOOKUP(Tabla1[[#This Row],[PROGRAMA]],Hoja1!A:B,2,FALSE)</f>
        <v>3232. Conservación y mantenimiento centros educación infantil y primaria</v>
      </c>
      <c r="W694" s="44" t="str">
        <f>MID(Tabla1[[#This Row],[Aplicación]],14,2)</f>
        <v>22</v>
      </c>
      <c r="X694" s="44" t="str">
        <f>MID(Tabla1[[#This Row],[Aplicación]],14,6)</f>
        <v>22706</v>
      </c>
    </row>
    <row r="695" spans="1:24" x14ac:dyDescent="0.25">
      <c r="A695" s="33">
        <v>220200010029</v>
      </c>
      <c r="B695" s="34" t="s">
        <v>316</v>
      </c>
      <c r="C695" s="35">
        <v>43920</v>
      </c>
      <c r="D695" s="33">
        <v>22020001543</v>
      </c>
      <c r="E695" s="34" t="s">
        <v>1651</v>
      </c>
      <c r="F695" s="36">
        <v>2.78</v>
      </c>
      <c r="G695" s="34" t="s">
        <v>394</v>
      </c>
      <c r="H695" s="34" t="s">
        <v>2646</v>
      </c>
      <c r="I695" s="33" t="s">
        <v>317</v>
      </c>
      <c r="J695" s="34" t="s">
        <v>211</v>
      </c>
      <c r="K695" s="34" t="s">
        <v>211</v>
      </c>
      <c r="L695" s="34" t="s">
        <v>15</v>
      </c>
      <c r="M695" s="34" t="s">
        <v>13</v>
      </c>
      <c r="N695" s="34" t="s">
        <v>16</v>
      </c>
      <c r="O695" s="37" t="s">
        <v>3145</v>
      </c>
      <c r="P695" s="37" t="s">
        <v>674</v>
      </c>
      <c r="Q695" s="44" t="str">
        <f>MID(Tabla1[[#This Row],[Aplicación]],14,1)</f>
        <v>2</v>
      </c>
      <c r="R695" s="44" t="s">
        <v>662</v>
      </c>
      <c r="S695" s="44" t="str">
        <f>MID(Tabla1[[#This Row],[Aplicación]],6,2)</f>
        <v>06</v>
      </c>
      <c r="T695" s="44" t="str">
        <f>VLOOKUP(Tabla1[[#This Row],[AREA]],Hoja1!A:B,2,FALSE)</f>
        <v>06. Educación, infancia, juventud e igualdad</v>
      </c>
      <c r="U695" s="44" t="str">
        <f>MID(Tabla1[[#This Row],[Aplicación]],9,4)</f>
        <v>3232</v>
      </c>
      <c r="V695" s="44" t="str">
        <f>VLOOKUP(Tabla1[[#This Row],[PROGRAMA]],Hoja1!A:B,2,FALSE)</f>
        <v>3232. Conservación y mantenimiento centros educación infantil y primaria</v>
      </c>
      <c r="W695" s="44" t="str">
        <f>MID(Tabla1[[#This Row],[Aplicación]],14,2)</f>
        <v>21</v>
      </c>
      <c r="X695" s="44" t="str">
        <f>MID(Tabla1[[#This Row],[Aplicación]],14,6)</f>
        <v>212</v>
      </c>
    </row>
    <row r="696" spans="1:24" x14ac:dyDescent="0.25">
      <c r="A696" s="33">
        <v>220200008902</v>
      </c>
      <c r="B696" s="34" t="s">
        <v>9</v>
      </c>
      <c r="C696" s="35">
        <v>43910</v>
      </c>
      <c r="D696" s="33">
        <v>22020002511</v>
      </c>
      <c r="E696" s="34" t="s">
        <v>1276</v>
      </c>
      <c r="F696" s="36">
        <v>267.73</v>
      </c>
      <c r="G696" s="34" t="s">
        <v>730</v>
      </c>
      <c r="H696" s="34" t="s">
        <v>2648</v>
      </c>
      <c r="I696" s="33" t="s">
        <v>209</v>
      </c>
      <c r="J696" s="34" t="s">
        <v>211</v>
      </c>
      <c r="K696" s="34" t="s">
        <v>211</v>
      </c>
      <c r="L696" s="34" t="s">
        <v>12</v>
      </c>
      <c r="M696" s="34" t="s">
        <v>10</v>
      </c>
      <c r="N696" s="34" t="s">
        <v>11</v>
      </c>
      <c r="O696" s="37" t="s">
        <v>3146</v>
      </c>
      <c r="P696" s="37" t="s">
        <v>674</v>
      </c>
      <c r="Q696" s="44" t="str">
        <f>MID(Tabla1[[#This Row],[Aplicación]],14,1)</f>
        <v>2</v>
      </c>
      <c r="R696" s="44" t="s">
        <v>662</v>
      </c>
      <c r="S696" s="44" t="str">
        <f>MID(Tabla1[[#This Row],[Aplicación]],6,2)</f>
        <v>06</v>
      </c>
      <c r="T696" s="44" t="str">
        <f>VLOOKUP(Tabla1[[#This Row],[AREA]],Hoja1!A:B,2,FALSE)</f>
        <v>06. Educación, infancia, juventud e igualdad</v>
      </c>
      <c r="U696" s="44" t="str">
        <f>MID(Tabla1[[#This Row],[Aplicación]],9,4)</f>
        <v>2315</v>
      </c>
      <c r="V696" s="44" t="str">
        <f>VLOOKUP(Tabla1[[#This Row],[PROGRAMA]],Hoja1!A:B,2,FALSE)</f>
        <v>2315. Políticas de Igualdad e infancia</v>
      </c>
      <c r="W696" s="44" t="str">
        <f>MID(Tabla1[[#This Row],[Aplicación]],14,2)</f>
        <v>22</v>
      </c>
      <c r="X696" s="44" t="str">
        <f>MID(Tabla1[[#This Row],[Aplicación]],14,6)</f>
        <v>22799</v>
      </c>
    </row>
    <row r="697" spans="1:24" x14ac:dyDescent="0.25">
      <c r="A697" s="33">
        <v>220200008914</v>
      </c>
      <c r="B697" s="34" t="s">
        <v>9</v>
      </c>
      <c r="C697" s="35">
        <v>43910</v>
      </c>
      <c r="D697" s="33">
        <v>22020002667</v>
      </c>
      <c r="E697" s="34" t="s">
        <v>2005</v>
      </c>
      <c r="F697" s="36">
        <v>100</v>
      </c>
      <c r="G697" s="34" t="s">
        <v>814</v>
      </c>
      <c r="H697" s="34" t="s">
        <v>2658</v>
      </c>
      <c r="I697" s="33" t="s">
        <v>209</v>
      </c>
      <c r="J697" s="34" t="s">
        <v>211</v>
      </c>
      <c r="K697" s="34" t="s">
        <v>211</v>
      </c>
      <c r="L697" s="34" t="s">
        <v>15</v>
      </c>
      <c r="M697" s="34" t="s">
        <v>10</v>
      </c>
      <c r="N697" s="34" t="s">
        <v>11</v>
      </c>
      <c r="O697" s="37" t="s">
        <v>3146</v>
      </c>
      <c r="P697" s="37" t="s">
        <v>674</v>
      </c>
      <c r="Q697" s="44" t="str">
        <f>MID(Tabla1[[#This Row],[Aplicación]],14,1)</f>
        <v>2</v>
      </c>
      <c r="R697" s="44" t="s">
        <v>662</v>
      </c>
      <c r="S697" s="44" t="str">
        <f>MID(Tabla1[[#This Row],[Aplicación]],6,2)</f>
        <v>06</v>
      </c>
      <c r="T697" s="44" t="str">
        <f>VLOOKUP(Tabla1[[#This Row],[AREA]],Hoja1!A:B,2,FALSE)</f>
        <v>06. Educación, infancia, juventud e igualdad</v>
      </c>
      <c r="U697" s="44" t="str">
        <f>MID(Tabla1[[#This Row],[Aplicación]],9,4)</f>
        <v>3321</v>
      </c>
      <c r="V697" s="44" t="str">
        <f>VLOOKUP(Tabla1[[#This Row],[PROGRAMA]],Hoja1!A:B,2,FALSE)</f>
        <v>3321. Bibliotecas públicas</v>
      </c>
      <c r="W697" s="44" t="str">
        <f>MID(Tabla1[[#This Row],[Aplicación]],14,2)</f>
        <v>21</v>
      </c>
      <c r="X697" s="44" t="str">
        <f>MID(Tabla1[[#This Row],[Aplicación]],14,6)</f>
        <v>212</v>
      </c>
    </row>
    <row r="698" spans="1:24" x14ac:dyDescent="0.25">
      <c r="A698" s="33">
        <v>220200008915</v>
      </c>
      <c r="B698" s="34" t="s">
        <v>9</v>
      </c>
      <c r="C698" s="35">
        <v>43910</v>
      </c>
      <c r="D698" s="33">
        <v>22020002669</v>
      </c>
      <c r="E698" s="34" t="s">
        <v>2005</v>
      </c>
      <c r="F698" s="36">
        <v>100</v>
      </c>
      <c r="G698" s="34" t="s">
        <v>868</v>
      </c>
      <c r="H698" s="34" t="s">
        <v>2658</v>
      </c>
      <c r="I698" s="33" t="s">
        <v>209</v>
      </c>
      <c r="J698" s="34" t="s">
        <v>211</v>
      </c>
      <c r="K698" s="34" t="s">
        <v>211</v>
      </c>
      <c r="L698" s="34" t="s">
        <v>15</v>
      </c>
      <c r="M698" s="34" t="s">
        <v>10</v>
      </c>
      <c r="N698" s="34" t="s">
        <v>11</v>
      </c>
      <c r="O698" s="37" t="s">
        <v>3146</v>
      </c>
      <c r="P698" s="37" t="s">
        <v>674</v>
      </c>
      <c r="Q698" s="44" t="str">
        <f>MID(Tabla1[[#This Row],[Aplicación]],14,1)</f>
        <v>2</v>
      </c>
      <c r="R698" s="44" t="s">
        <v>662</v>
      </c>
      <c r="S698" s="44" t="str">
        <f>MID(Tabla1[[#This Row],[Aplicación]],6,2)</f>
        <v>06</v>
      </c>
      <c r="T698" s="44" t="str">
        <f>VLOOKUP(Tabla1[[#This Row],[AREA]],Hoja1!A:B,2,FALSE)</f>
        <v>06. Educación, infancia, juventud e igualdad</v>
      </c>
      <c r="U698" s="44" t="str">
        <f>MID(Tabla1[[#This Row],[Aplicación]],9,4)</f>
        <v>3321</v>
      </c>
      <c r="V698" s="44" t="str">
        <f>VLOOKUP(Tabla1[[#This Row],[PROGRAMA]],Hoja1!A:B,2,FALSE)</f>
        <v>3321. Bibliotecas públicas</v>
      </c>
      <c r="W698" s="44" t="str">
        <f>MID(Tabla1[[#This Row],[Aplicación]],14,2)</f>
        <v>21</v>
      </c>
      <c r="X698" s="44" t="str">
        <f>MID(Tabla1[[#This Row],[Aplicación]],14,6)</f>
        <v>212</v>
      </c>
    </row>
    <row r="699" spans="1:24" x14ac:dyDescent="0.25">
      <c r="A699" s="33">
        <v>220200001966</v>
      </c>
      <c r="B699" s="34" t="s">
        <v>316</v>
      </c>
      <c r="C699" s="35">
        <v>43879</v>
      </c>
      <c r="D699" s="33">
        <v>22020001543</v>
      </c>
      <c r="E699" s="34" t="s">
        <v>1651</v>
      </c>
      <c r="F699" s="36">
        <v>22.34</v>
      </c>
      <c r="G699" s="34" t="s">
        <v>423</v>
      </c>
      <c r="H699" s="34" t="s">
        <v>2660</v>
      </c>
      <c r="I699" s="33" t="s">
        <v>317</v>
      </c>
      <c r="J699" s="34" t="s">
        <v>211</v>
      </c>
      <c r="K699" s="34" t="s">
        <v>211</v>
      </c>
      <c r="L699" s="34" t="s">
        <v>15</v>
      </c>
      <c r="M699" s="34" t="s">
        <v>13</v>
      </c>
      <c r="N699" s="34" t="s">
        <v>16</v>
      </c>
      <c r="O699" s="37" t="s">
        <v>3145</v>
      </c>
      <c r="P699" s="37" t="s">
        <v>674</v>
      </c>
      <c r="Q699" s="44" t="str">
        <f>MID(Tabla1[[#This Row],[Aplicación]],14,1)</f>
        <v>2</v>
      </c>
      <c r="R699" s="44" t="s">
        <v>662</v>
      </c>
      <c r="S699" s="44" t="str">
        <f>MID(Tabla1[[#This Row],[Aplicación]],6,2)</f>
        <v>06</v>
      </c>
      <c r="T699" s="44" t="str">
        <f>VLOOKUP(Tabla1[[#This Row],[AREA]],Hoja1!A:B,2,FALSE)</f>
        <v>06. Educación, infancia, juventud e igualdad</v>
      </c>
      <c r="U699" s="44" t="str">
        <f>MID(Tabla1[[#This Row],[Aplicación]],9,4)</f>
        <v>3232</v>
      </c>
      <c r="V699" s="44" t="str">
        <f>VLOOKUP(Tabla1[[#This Row],[PROGRAMA]],Hoja1!A:B,2,FALSE)</f>
        <v>3232. Conservación y mantenimiento centros educación infantil y primaria</v>
      </c>
      <c r="W699" s="44" t="str">
        <f>MID(Tabla1[[#This Row],[Aplicación]],14,2)</f>
        <v>21</v>
      </c>
      <c r="X699" s="44" t="str">
        <f>MID(Tabla1[[#This Row],[Aplicación]],14,6)</f>
        <v>212</v>
      </c>
    </row>
    <row r="700" spans="1:24" x14ac:dyDescent="0.25">
      <c r="A700" s="33">
        <v>220200008916</v>
      </c>
      <c r="B700" s="34" t="s">
        <v>9</v>
      </c>
      <c r="C700" s="35">
        <v>43910</v>
      </c>
      <c r="D700" s="33">
        <v>22020002508</v>
      </c>
      <c r="E700" s="34" t="s">
        <v>993</v>
      </c>
      <c r="F700" s="36">
        <v>1000</v>
      </c>
      <c r="G700" s="34" t="s">
        <v>691</v>
      </c>
      <c r="H700" s="34" t="s">
        <v>2661</v>
      </c>
      <c r="I700" s="33" t="s">
        <v>209</v>
      </c>
      <c r="J700" s="34" t="s">
        <v>211</v>
      </c>
      <c r="K700" s="34" t="s">
        <v>211</v>
      </c>
      <c r="L700" s="34" t="s">
        <v>15</v>
      </c>
      <c r="M700" s="34" t="s">
        <v>10</v>
      </c>
      <c r="N700" s="34" t="s">
        <v>11</v>
      </c>
      <c r="O700" s="37" t="s">
        <v>3146</v>
      </c>
      <c r="P700" s="37" t="s">
        <v>674</v>
      </c>
      <c r="Q700" s="44" t="str">
        <f>MID(Tabla1[[#This Row],[Aplicación]],14,1)</f>
        <v>2</v>
      </c>
      <c r="R700" s="44" t="s">
        <v>662</v>
      </c>
      <c r="S700" s="44" t="str">
        <f>MID(Tabla1[[#This Row],[Aplicación]],6,2)</f>
        <v>06</v>
      </c>
      <c r="T700" s="44" t="str">
        <f>VLOOKUP(Tabla1[[#This Row],[AREA]],Hoja1!A:B,2,FALSE)</f>
        <v>06. Educación, infancia, juventud e igualdad</v>
      </c>
      <c r="U700" s="44" t="str">
        <f>MID(Tabla1[[#This Row],[Aplicación]],9,4)</f>
        <v>3261</v>
      </c>
      <c r="V700" s="44" t="str">
        <f>VLOOKUP(Tabla1[[#This Row],[PROGRAMA]],Hoja1!A:B,2,FALSE)</f>
        <v>3261. Servicios complementarios de educación</v>
      </c>
      <c r="W700" s="44" t="str">
        <f>MID(Tabla1[[#This Row],[Aplicación]],14,2)</f>
        <v>22</v>
      </c>
      <c r="X700" s="44" t="str">
        <f>MID(Tabla1[[#This Row],[Aplicación]],14,6)</f>
        <v>22799</v>
      </c>
    </row>
    <row r="701" spans="1:24" x14ac:dyDescent="0.25">
      <c r="A701" s="33">
        <v>220200008919</v>
      </c>
      <c r="B701" s="34" t="s">
        <v>9</v>
      </c>
      <c r="C701" s="35">
        <v>43910</v>
      </c>
      <c r="D701" s="33">
        <v>22020002538</v>
      </c>
      <c r="E701" s="34" t="s">
        <v>1651</v>
      </c>
      <c r="F701" s="36">
        <v>7200</v>
      </c>
      <c r="G701" s="34" t="s">
        <v>386</v>
      </c>
      <c r="H701" s="34" t="s">
        <v>2663</v>
      </c>
      <c r="I701" s="33" t="s">
        <v>209</v>
      </c>
      <c r="J701" s="34" t="s">
        <v>211</v>
      </c>
      <c r="K701" s="34" t="s">
        <v>211</v>
      </c>
      <c r="L701" s="34" t="s">
        <v>15</v>
      </c>
      <c r="M701" s="34" t="s">
        <v>10</v>
      </c>
      <c r="N701" s="34" t="s">
        <v>11</v>
      </c>
      <c r="O701" s="37" t="s">
        <v>3146</v>
      </c>
      <c r="P701" s="37" t="s">
        <v>674</v>
      </c>
      <c r="Q701" s="44" t="str">
        <f>MID(Tabla1[[#This Row],[Aplicación]],14,1)</f>
        <v>2</v>
      </c>
      <c r="R701" s="44" t="s">
        <v>662</v>
      </c>
      <c r="S701" s="44" t="str">
        <f>MID(Tabla1[[#This Row],[Aplicación]],6,2)</f>
        <v>06</v>
      </c>
      <c r="T701" s="44" t="str">
        <f>VLOOKUP(Tabla1[[#This Row],[AREA]],Hoja1!A:B,2,FALSE)</f>
        <v>06. Educación, infancia, juventud e igualdad</v>
      </c>
      <c r="U701" s="44" t="str">
        <f>MID(Tabla1[[#This Row],[Aplicación]],9,4)</f>
        <v>3232</v>
      </c>
      <c r="V701" s="44" t="str">
        <f>VLOOKUP(Tabla1[[#This Row],[PROGRAMA]],Hoja1!A:B,2,FALSE)</f>
        <v>3232. Conservación y mantenimiento centros educación infantil y primaria</v>
      </c>
      <c r="W701" s="44" t="str">
        <f>MID(Tabla1[[#This Row],[Aplicación]],14,2)</f>
        <v>21</v>
      </c>
      <c r="X701" s="44" t="str">
        <f>MID(Tabla1[[#This Row],[Aplicación]],14,6)</f>
        <v>212</v>
      </c>
    </row>
    <row r="702" spans="1:24" x14ac:dyDescent="0.25">
      <c r="A702" s="33">
        <v>220200001742</v>
      </c>
      <c r="B702" s="34" t="s">
        <v>316</v>
      </c>
      <c r="C702" s="35">
        <v>43875</v>
      </c>
      <c r="D702" s="33">
        <v>22020001543</v>
      </c>
      <c r="E702" s="34" t="s">
        <v>1651</v>
      </c>
      <c r="F702" s="36">
        <v>1252.3699999999999</v>
      </c>
      <c r="G702" s="34" t="s">
        <v>359</v>
      </c>
      <c r="H702" s="34" t="s">
        <v>2666</v>
      </c>
      <c r="I702" s="33" t="s">
        <v>317</v>
      </c>
      <c r="J702" s="34" t="s">
        <v>2194</v>
      </c>
      <c r="K702" s="34" t="s">
        <v>258</v>
      </c>
      <c r="L702" s="34" t="s">
        <v>15</v>
      </c>
      <c r="M702" s="34" t="s">
        <v>13</v>
      </c>
      <c r="N702" s="34" t="s">
        <v>16</v>
      </c>
      <c r="O702" s="37" t="s">
        <v>3145</v>
      </c>
      <c r="P702" s="37" t="s">
        <v>674</v>
      </c>
      <c r="Q702" s="44" t="str">
        <f>MID(Tabla1[[#This Row],[Aplicación]],14,1)</f>
        <v>2</v>
      </c>
      <c r="R702" s="44" t="s">
        <v>662</v>
      </c>
      <c r="S702" s="44" t="str">
        <f>MID(Tabla1[[#This Row],[Aplicación]],6,2)</f>
        <v>06</v>
      </c>
      <c r="T702" s="44" t="str">
        <f>VLOOKUP(Tabla1[[#This Row],[AREA]],Hoja1!A:B,2,FALSE)</f>
        <v>06. Educación, infancia, juventud e igualdad</v>
      </c>
      <c r="U702" s="44" t="str">
        <f>MID(Tabla1[[#This Row],[Aplicación]],9,4)</f>
        <v>3232</v>
      </c>
      <c r="V702" s="44" t="str">
        <f>VLOOKUP(Tabla1[[#This Row],[PROGRAMA]],Hoja1!A:B,2,FALSE)</f>
        <v>3232. Conservación y mantenimiento centros educación infantil y primaria</v>
      </c>
      <c r="W702" s="44" t="str">
        <f>MID(Tabla1[[#This Row],[Aplicación]],14,2)</f>
        <v>21</v>
      </c>
      <c r="X702" s="44" t="str">
        <f>MID(Tabla1[[#This Row],[Aplicación]],14,6)</f>
        <v>212</v>
      </c>
    </row>
    <row r="703" spans="1:24" x14ac:dyDescent="0.25">
      <c r="A703" s="33">
        <v>220200003359</v>
      </c>
      <c r="B703" s="34" t="s">
        <v>316</v>
      </c>
      <c r="C703" s="35">
        <v>43894</v>
      </c>
      <c r="D703" s="33">
        <v>22020001543</v>
      </c>
      <c r="E703" s="34" t="s">
        <v>1651</v>
      </c>
      <c r="F703" s="36">
        <v>720.41</v>
      </c>
      <c r="G703" s="34" t="s">
        <v>359</v>
      </c>
      <c r="H703" s="34" t="s">
        <v>2492</v>
      </c>
      <c r="I703" s="33" t="s">
        <v>317</v>
      </c>
      <c r="J703" s="34" t="s">
        <v>2194</v>
      </c>
      <c r="K703" s="34" t="s">
        <v>258</v>
      </c>
      <c r="L703" s="34" t="s">
        <v>15</v>
      </c>
      <c r="M703" s="34" t="s">
        <v>13</v>
      </c>
      <c r="N703" s="34" t="s">
        <v>16</v>
      </c>
      <c r="O703" s="37" t="s">
        <v>3145</v>
      </c>
      <c r="P703" s="37" t="s">
        <v>674</v>
      </c>
      <c r="Q703" s="44" t="str">
        <f>MID(Tabla1[[#This Row],[Aplicación]],14,1)</f>
        <v>2</v>
      </c>
      <c r="R703" s="44" t="s">
        <v>662</v>
      </c>
      <c r="S703" s="44" t="str">
        <f>MID(Tabla1[[#This Row],[Aplicación]],6,2)</f>
        <v>06</v>
      </c>
      <c r="T703" s="44" t="str">
        <f>VLOOKUP(Tabla1[[#This Row],[AREA]],Hoja1!A:B,2,FALSE)</f>
        <v>06. Educación, infancia, juventud e igualdad</v>
      </c>
      <c r="U703" s="44" t="str">
        <f>MID(Tabla1[[#This Row],[Aplicación]],9,4)</f>
        <v>3232</v>
      </c>
      <c r="V703" s="44" t="str">
        <f>VLOOKUP(Tabla1[[#This Row],[PROGRAMA]],Hoja1!A:B,2,FALSE)</f>
        <v>3232. Conservación y mantenimiento centros educación infantil y primaria</v>
      </c>
      <c r="W703" s="44" t="str">
        <f>MID(Tabla1[[#This Row],[Aplicación]],14,2)</f>
        <v>21</v>
      </c>
      <c r="X703" s="44" t="str">
        <f>MID(Tabla1[[#This Row],[Aplicación]],14,6)</f>
        <v>212</v>
      </c>
    </row>
    <row r="704" spans="1:24" x14ac:dyDescent="0.25">
      <c r="A704" s="33">
        <v>220200008921</v>
      </c>
      <c r="B704" s="34" t="s">
        <v>9</v>
      </c>
      <c r="C704" s="35">
        <v>43910</v>
      </c>
      <c r="D704" s="33">
        <v>22020002550</v>
      </c>
      <c r="E704" s="34" t="s">
        <v>2079</v>
      </c>
      <c r="F704" s="36">
        <v>1200.01</v>
      </c>
      <c r="G704" s="34" t="s">
        <v>2668</v>
      </c>
      <c r="H704" s="34" t="s">
        <v>2669</v>
      </c>
      <c r="I704" s="33" t="s">
        <v>209</v>
      </c>
      <c r="J704" s="34" t="s">
        <v>255</v>
      </c>
      <c r="K704" s="34" t="s">
        <v>255</v>
      </c>
      <c r="L704" s="34" t="s">
        <v>15</v>
      </c>
      <c r="M704" s="34" t="s">
        <v>10</v>
      </c>
      <c r="N704" s="34" t="s">
        <v>11</v>
      </c>
      <c r="O704" s="37" t="s">
        <v>3146</v>
      </c>
      <c r="P704" s="37" t="s">
        <v>674</v>
      </c>
      <c r="Q704" s="44" t="str">
        <f>MID(Tabla1[[#This Row],[Aplicación]],14,1)</f>
        <v>2</v>
      </c>
      <c r="R704" s="44" t="s">
        <v>662</v>
      </c>
      <c r="S704" s="44" t="str">
        <f>MID(Tabla1[[#This Row],[Aplicación]],6,2)</f>
        <v>06</v>
      </c>
      <c r="T704" s="44" t="str">
        <f>VLOOKUP(Tabla1[[#This Row],[AREA]],Hoja1!A:B,2,FALSE)</f>
        <v>06. Educación, infancia, juventud e igualdad</v>
      </c>
      <c r="U704" s="44" t="str">
        <f>MID(Tabla1[[#This Row],[Aplicación]],9,4)</f>
        <v>3261</v>
      </c>
      <c r="V704" s="44" t="str">
        <f>VLOOKUP(Tabla1[[#This Row],[PROGRAMA]],Hoja1!A:B,2,FALSE)</f>
        <v>3261. Servicios complementarios de educación</v>
      </c>
      <c r="W704" s="44" t="str">
        <f>MID(Tabla1[[#This Row],[Aplicación]],14,2)</f>
        <v>22</v>
      </c>
      <c r="X704" s="44" t="str">
        <f>MID(Tabla1[[#This Row],[Aplicación]],14,6)</f>
        <v>22699</v>
      </c>
    </row>
    <row r="705" spans="1:24" x14ac:dyDescent="0.25">
      <c r="A705" s="33">
        <v>220200008922</v>
      </c>
      <c r="B705" s="34" t="s">
        <v>9</v>
      </c>
      <c r="C705" s="35">
        <v>43910</v>
      </c>
      <c r="D705" s="33">
        <v>22020002610</v>
      </c>
      <c r="E705" s="34" t="s">
        <v>1651</v>
      </c>
      <c r="F705" s="36">
        <v>7200</v>
      </c>
      <c r="G705" s="34" t="s">
        <v>844</v>
      </c>
      <c r="H705" s="34" t="s">
        <v>2671</v>
      </c>
      <c r="I705" s="33" t="s">
        <v>209</v>
      </c>
      <c r="J705" s="34" t="s">
        <v>211</v>
      </c>
      <c r="K705" s="34" t="s">
        <v>211</v>
      </c>
      <c r="L705" s="34" t="s">
        <v>82</v>
      </c>
      <c r="M705" s="34" t="s">
        <v>10</v>
      </c>
      <c r="N705" s="34" t="s">
        <v>11</v>
      </c>
      <c r="O705" s="37" t="s">
        <v>3146</v>
      </c>
      <c r="P705" s="37" t="s">
        <v>674</v>
      </c>
      <c r="Q705" s="44" t="str">
        <f>MID(Tabla1[[#This Row],[Aplicación]],14,1)</f>
        <v>2</v>
      </c>
      <c r="R705" s="44" t="s">
        <v>662</v>
      </c>
      <c r="S705" s="44" t="str">
        <f>MID(Tabla1[[#This Row],[Aplicación]],6,2)</f>
        <v>06</v>
      </c>
      <c r="T705" s="44" t="str">
        <f>VLOOKUP(Tabla1[[#This Row],[AREA]],Hoja1!A:B,2,FALSE)</f>
        <v>06. Educación, infancia, juventud e igualdad</v>
      </c>
      <c r="U705" s="44" t="str">
        <f>MID(Tabla1[[#This Row],[Aplicación]],9,4)</f>
        <v>3232</v>
      </c>
      <c r="V705" s="44" t="str">
        <f>VLOOKUP(Tabla1[[#This Row],[PROGRAMA]],Hoja1!A:B,2,FALSE)</f>
        <v>3232. Conservación y mantenimiento centros educación infantil y primaria</v>
      </c>
      <c r="W705" s="44" t="str">
        <f>MID(Tabla1[[#This Row],[Aplicación]],14,2)</f>
        <v>21</v>
      </c>
      <c r="X705" s="44" t="str">
        <f>MID(Tabla1[[#This Row],[Aplicación]],14,6)</f>
        <v>212</v>
      </c>
    </row>
    <row r="706" spans="1:24" x14ac:dyDescent="0.25">
      <c r="A706" s="33">
        <v>220200001726</v>
      </c>
      <c r="B706" s="34" t="s">
        <v>316</v>
      </c>
      <c r="C706" s="35">
        <v>43875</v>
      </c>
      <c r="D706" s="33">
        <v>22020001543</v>
      </c>
      <c r="E706" s="34" t="s">
        <v>1651</v>
      </c>
      <c r="F706" s="36">
        <v>462</v>
      </c>
      <c r="G706" s="34" t="s">
        <v>359</v>
      </c>
      <c r="H706" s="34" t="s">
        <v>2674</v>
      </c>
      <c r="I706" s="33" t="s">
        <v>317</v>
      </c>
      <c r="J706" s="34" t="s">
        <v>2194</v>
      </c>
      <c r="K706" s="34" t="s">
        <v>258</v>
      </c>
      <c r="L706" s="34" t="s">
        <v>15</v>
      </c>
      <c r="M706" s="34" t="s">
        <v>13</v>
      </c>
      <c r="N706" s="34" t="s">
        <v>16</v>
      </c>
      <c r="O706" s="37" t="s">
        <v>3145</v>
      </c>
      <c r="P706" s="37" t="s">
        <v>674</v>
      </c>
      <c r="Q706" s="44" t="str">
        <f>MID(Tabla1[[#This Row],[Aplicación]],14,1)</f>
        <v>2</v>
      </c>
      <c r="R706" s="44" t="s">
        <v>662</v>
      </c>
      <c r="S706" s="44" t="str">
        <f>MID(Tabla1[[#This Row],[Aplicación]],6,2)</f>
        <v>06</v>
      </c>
      <c r="T706" s="44" t="str">
        <f>VLOOKUP(Tabla1[[#This Row],[AREA]],Hoja1!A:B,2,FALSE)</f>
        <v>06. Educación, infancia, juventud e igualdad</v>
      </c>
      <c r="U706" s="44" t="str">
        <f>MID(Tabla1[[#This Row],[Aplicación]],9,4)</f>
        <v>3232</v>
      </c>
      <c r="V706" s="44" t="str">
        <f>VLOOKUP(Tabla1[[#This Row],[PROGRAMA]],Hoja1!A:B,2,FALSE)</f>
        <v>3232. Conservación y mantenimiento centros educación infantil y primaria</v>
      </c>
      <c r="W706" s="44" t="str">
        <f>MID(Tabla1[[#This Row],[Aplicación]],14,2)</f>
        <v>21</v>
      </c>
      <c r="X706" s="44" t="str">
        <f>MID(Tabla1[[#This Row],[Aplicación]],14,6)</f>
        <v>212</v>
      </c>
    </row>
    <row r="707" spans="1:24" x14ac:dyDescent="0.25">
      <c r="A707" s="33">
        <v>220200008925</v>
      </c>
      <c r="B707" s="34" t="s">
        <v>9</v>
      </c>
      <c r="C707" s="35">
        <v>43910</v>
      </c>
      <c r="D707" s="33">
        <v>22020002574</v>
      </c>
      <c r="E707" s="34" t="s">
        <v>2005</v>
      </c>
      <c r="F707" s="36">
        <v>500</v>
      </c>
      <c r="G707" s="34" t="s">
        <v>162</v>
      </c>
      <c r="H707" s="34" t="s">
        <v>2675</v>
      </c>
      <c r="I707" s="33" t="s">
        <v>209</v>
      </c>
      <c r="J707" s="34" t="s">
        <v>211</v>
      </c>
      <c r="K707" s="34" t="s">
        <v>211</v>
      </c>
      <c r="L707" s="34" t="s">
        <v>15</v>
      </c>
      <c r="M707" s="34" t="s">
        <v>10</v>
      </c>
      <c r="N707" s="34" t="s">
        <v>11</v>
      </c>
      <c r="O707" s="37" t="s">
        <v>3146</v>
      </c>
      <c r="P707" s="37" t="s">
        <v>674</v>
      </c>
      <c r="Q707" s="44" t="str">
        <f>MID(Tabla1[[#This Row],[Aplicación]],14,1)</f>
        <v>2</v>
      </c>
      <c r="R707" s="44" t="s">
        <v>662</v>
      </c>
      <c r="S707" s="44" t="str">
        <f>MID(Tabla1[[#This Row],[Aplicación]],6,2)</f>
        <v>06</v>
      </c>
      <c r="T707" s="44" t="str">
        <f>VLOOKUP(Tabla1[[#This Row],[AREA]],Hoja1!A:B,2,FALSE)</f>
        <v>06. Educación, infancia, juventud e igualdad</v>
      </c>
      <c r="U707" s="44" t="str">
        <f>MID(Tabla1[[#This Row],[Aplicación]],9,4)</f>
        <v>3321</v>
      </c>
      <c r="V707" s="44" t="str">
        <f>VLOOKUP(Tabla1[[#This Row],[PROGRAMA]],Hoja1!A:B,2,FALSE)</f>
        <v>3321. Bibliotecas públicas</v>
      </c>
      <c r="W707" s="44" t="str">
        <f>MID(Tabla1[[#This Row],[Aplicación]],14,2)</f>
        <v>21</v>
      </c>
      <c r="X707" s="44" t="str">
        <f>MID(Tabla1[[#This Row],[Aplicación]],14,6)</f>
        <v>212</v>
      </c>
    </row>
    <row r="708" spans="1:24" x14ac:dyDescent="0.25">
      <c r="A708" s="33">
        <v>220200008943</v>
      </c>
      <c r="B708" s="34" t="s">
        <v>9</v>
      </c>
      <c r="C708" s="35">
        <v>43913</v>
      </c>
      <c r="D708" s="33">
        <v>22020002645</v>
      </c>
      <c r="E708" s="34" t="s">
        <v>1747</v>
      </c>
      <c r="F708" s="36">
        <v>279</v>
      </c>
      <c r="G708" s="34" t="s">
        <v>2694</v>
      </c>
      <c r="H708" s="34" t="s">
        <v>2695</v>
      </c>
      <c r="I708" s="33" t="s">
        <v>209</v>
      </c>
      <c r="J708" s="34" t="s">
        <v>211</v>
      </c>
      <c r="K708" s="34" t="s">
        <v>211</v>
      </c>
      <c r="L708" s="34" t="s">
        <v>12</v>
      </c>
      <c r="M708" s="34" t="s">
        <v>10</v>
      </c>
      <c r="N708" s="34" t="s">
        <v>11</v>
      </c>
      <c r="O708" s="37" t="s">
        <v>3146</v>
      </c>
      <c r="P708" s="37" t="s">
        <v>674</v>
      </c>
      <c r="Q708" s="44" t="str">
        <f>MID(Tabla1[[#This Row],[Aplicación]],14,1)</f>
        <v>2</v>
      </c>
      <c r="R708" s="44" t="s">
        <v>662</v>
      </c>
      <c r="S708" s="44" t="str">
        <f>MID(Tabla1[[#This Row],[Aplicación]],6,2)</f>
        <v>06</v>
      </c>
      <c r="T708" s="44" t="str">
        <f>VLOOKUP(Tabla1[[#This Row],[AREA]],Hoja1!A:B,2,FALSE)</f>
        <v>06. Educación, infancia, juventud e igualdad</v>
      </c>
      <c r="U708" s="44" t="str">
        <f>MID(Tabla1[[#This Row],[Aplicación]],9,4)</f>
        <v>2315</v>
      </c>
      <c r="V708" s="44" t="str">
        <f>VLOOKUP(Tabla1[[#This Row],[PROGRAMA]],Hoja1!A:B,2,FALSE)</f>
        <v>2315. Políticas de Igualdad e infancia</v>
      </c>
      <c r="W708" s="44" t="str">
        <f>MID(Tabla1[[#This Row],[Aplicación]],14,2)</f>
        <v>22</v>
      </c>
      <c r="X708" s="44" t="str">
        <f>MID(Tabla1[[#This Row],[Aplicación]],14,6)</f>
        <v>22613</v>
      </c>
    </row>
    <row r="709" spans="1:24" x14ac:dyDescent="0.25">
      <c r="A709" s="33">
        <v>220200010025</v>
      </c>
      <c r="B709" s="34" t="s">
        <v>316</v>
      </c>
      <c r="C709" s="35">
        <v>43920</v>
      </c>
      <c r="D709" s="33">
        <v>22020001543</v>
      </c>
      <c r="E709" s="34" t="s">
        <v>1651</v>
      </c>
      <c r="F709" s="36">
        <v>376.95</v>
      </c>
      <c r="G709" s="34" t="s">
        <v>359</v>
      </c>
      <c r="H709" s="34" t="s">
        <v>2706</v>
      </c>
      <c r="I709" s="33" t="s">
        <v>317</v>
      </c>
      <c r="J709" s="34" t="s">
        <v>2194</v>
      </c>
      <c r="K709" s="34" t="s">
        <v>258</v>
      </c>
      <c r="L709" s="34" t="s">
        <v>15</v>
      </c>
      <c r="M709" s="34" t="s">
        <v>13</v>
      </c>
      <c r="N709" s="34" t="s">
        <v>16</v>
      </c>
      <c r="O709" s="37" t="s">
        <v>3145</v>
      </c>
      <c r="P709" s="37" t="s">
        <v>674</v>
      </c>
      <c r="Q709" s="44" t="str">
        <f>MID(Tabla1[[#This Row],[Aplicación]],14,1)</f>
        <v>2</v>
      </c>
      <c r="R709" s="44" t="s">
        <v>662</v>
      </c>
      <c r="S709" s="44" t="str">
        <f>MID(Tabla1[[#This Row],[Aplicación]],6,2)</f>
        <v>06</v>
      </c>
      <c r="T709" s="44" t="str">
        <f>VLOOKUP(Tabla1[[#This Row],[AREA]],Hoja1!A:B,2,FALSE)</f>
        <v>06. Educación, infancia, juventud e igualdad</v>
      </c>
      <c r="U709" s="44" t="str">
        <f>MID(Tabla1[[#This Row],[Aplicación]],9,4)</f>
        <v>3232</v>
      </c>
      <c r="V709" s="44" t="str">
        <f>VLOOKUP(Tabla1[[#This Row],[PROGRAMA]],Hoja1!A:B,2,FALSE)</f>
        <v>3232. Conservación y mantenimiento centros educación infantil y primaria</v>
      </c>
      <c r="W709" s="44" t="str">
        <f>MID(Tabla1[[#This Row],[Aplicación]],14,2)</f>
        <v>21</v>
      </c>
      <c r="X709" s="44" t="str">
        <f>MID(Tabla1[[#This Row],[Aplicación]],14,6)</f>
        <v>212</v>
      </c>
    </row>
    <row r="710" spans="1:24" x14ac:dyDescent="0.25">
      <c r="A710" s="33">
        <v>220200001724</v>
      </c>
      <c r="B710" s="34" t="s">
        <v>316</v>
      </c>
      <c r="C710" s="35">
        <v>43875</v>
      </c>
      <c r="D710" s="33">
        <v>22020001543</v>
      </c>
      <c r="E710" s="34" t="s">
        <v>1651</v>
      </c>
      <c r="F710" s="36">
        <v>273.69</v>
      </c>
      <c r="G710" s="34" t="s">
        <v>359</v>
      </c>
      <c r="H710" s="34" t="s">
        <v>2707</v>
      </c>
      <c r="I710" s="33" t="s">
        <v>317</v>
      </c>
      <c r="J710" s="34" t="s">
        <v>2194</v>
      </c>
      <c r="K710" s="34" t="s">
        <v>258</v>
      </c>
      <c r="L710" s="34" t="s">
        <v>15</v>
      </c>
      <c r="M710" s="34" t="s">
        <v>13</v>
      </c>
      <c r="N710" s="34" t="s">
        <v>16</v>
      </c>
      <c r="O710" s="37" t="s">
        <v>3145</v>
      </c>
      <c r="P710" s="37" t="s">
        <v>674</v>
      </c>
      <c r="Q710" s="44" t="str">
        <f>MID(Tabla1[[#This Row],[Aplicación]],14,1)</f>
        <v>2</v>
      </c>
      <c r="R710" s="44" t="s">
        <v>662</v>
      </c>
      <c r="S710" s="44" t="str">
        <f>MID(Tabla1[[#This Row],[Aplicación]],6,2)</f>
        <v>06</v>
      </c>
      <c r="T710" s="44" t="str">
        <f>VLOOKUP(Tabla1[[#This Row],[AREA]],Hoja1!A:B,2,FALSE)</f>
        <v>06. Educación, infancia, juventud e igualdad</v>
      </c>
      <c r="U710" s="44" t="str">
        <f>MID(Tabla1[[#This Row],[Aplicación]],9,4)</f>
        <v>3232</v>
      </c>
      <c r="V710" s="44" t="str">
        <f>VLOOKUP(Tabla1[[#This Row],[PROGRAMA]],Hoja1!A:B,2,FALSE)</f>
        <v>3232. Conservación y mantenimiento centros educación infantil y primaria</v>
      </c>
      <c r="W710" s="44" t="str">
        <f>MID(Tabla1[[#This Row],[Aplicación]],14,2)</f>
        <v>21</v>
      </c>
      <c r="X710" s="44" t="str">
        <f>MID(Tabla1[[#This Row],[Aplicación]],14,6)</f>
        <v>212</v>
      </c>
    </row>
    <row r="711" spans="1:24" x14ac:dyDescent="0.25">
      <c r="A711" s="33">
        <v>220200007703</v>
      </c>
      <c r="B711" s="34" t="s">
        <v>316</v>
      </c>
      <c r="C711" s="35">
        <v>43909</v>
      </c>
      <c r="D711" s="33">
        <v>22020001543</v>
      </c>
      <c r="E711" s="34" t="s">
        <v>1651</v>
      </c>
      <c r="F711" s="36">
        <v>235.41</v>
      </c>
      <c r="G711" s="34" t="s">
        <v>359</v>
      </c>
      <c r="H711" s="34" t="s">
        <v>2708</v>
      </c>
      <c r="I711" s="33" t="s">
        <v>317</v>
      </c>
      <c r="J711" s="34" t="s">
        <v>2194</v>
      </c>
      <c r="K711" s="34" t="s">
        <v>258</v>
      </c>
      <c r="L711" s="34" t="s">
        <v>15</v>
      </c>
      <c r="M711" s="34" t="s">
        <v>13</v>
      </c>
      <c r="N711" s="34" t="s">
        <v>16</v>
      </c>
      <c r="O711" s="37" t="s">
        <v>3145</v>
      </c>
      <c r="P711" s="37" t="s">
        <v>674</v>
      </c>
      <c r="Q711" s="44" t="str">
        <f>MID(Tabla1[[#This Row],[Aplicación]],14,1)</f>
        <v>2</v>
      </c>
      <c r="R711" s="44" t="s">
        <v>662</v>
      </c>
      <c r="S711" s="44" t="str">
        <f>MID(Tabla1[[#This Row],[Aplicación]],6,2)</f>
        <v>06</v>
      </c>
      <c r="T711" s="44" t="str">
        <f>VLOOKUP(Tabla1[[#This Row],[AREA]],Hoja1!A:B,2,FALSE)</f>
        <v>06. Educación, infancia, juventud e igualdad</v>
      </c>
      <c r="U711" s="44" t="str">
        <f>MID(Tabla1[[#This Row],[Aplicación]],9,4)</f>
        <v>3232</v>
      </c>
      <c r="V711" s="44" t="str">
        <f>VLOOKUP(Tabla1[[#This Row],[PROGRAMA]],Hoja1!A:B,2,FALSE)</f>
        <v>3232. Conservación y mantenimiento centros educación infantil y primaria</v>
      </c>
      <c r="W711" s="44" t="str">
        <f>MID(Tabla1[[#This Row],[Aplicación]],14,2)</f>
        <v>21</v>
      </c>
      <c r="X711" s="44" t="str">
        <f>MID(Tabla1[[#This Row],[Aplicación]],14,6)</f>
        <v>212</v>
      </c>
    </row>
    <row r="712" spans="1:24" x14ac:dyDescent="0.25">
      <c r="A712" s="33">
        <v>220200002839</v>
      </c>
      <c r="B712" s="34" t="s">
        <v>316</v>
      </c>
      <c r="C712" s="35">
        <v>43892</v>
      </c>
      <c r="D712" s="33">
        <v>22020001543</v>
      </c>
      <c r="E712" s="34" t="s">
        <v>1651</v>
      </c>
      <c r="F712" s="36">
        <v>138.35</v>
      </c>
      <c r="G712" s="34" t="s">
        <v>413</v>
      </c>
      <c r="H712" s="34" t="s">
        <v>2709</v>
      </c>
      <c r="I712" s="33" t="s">
        <v>317</v>
      </c>
      <c r="J712" s="34" t="s">
        <v>211</v>
      </c>
      <c r="K712" s="34" t="s">
        <v>211</v>
      </c>
      <c r="L712" s="34" t="s">
        <v>15</v>
      </c>
      <c r="M712" s="34" t="s">
        <v>13</v>
      </c>
      <c r="N712" s="34" t="s">
        <v>16</v>
      </c>
      <c r="O712" s="37" t="s">
        <v>3145</v>
      </c>
      <c r="P712" s="37" t="s">
        <v>674</v>
      </c>
      <c r="Q712" s="44" t="str">
        <f>MID(Tabla1[[#This Row],[Aplicación]],14,1)</f>
        <v>2</v>
      </c>
      <c r="R712" s="44" t="s">
        <v>662</v>
      </c>
      <c r="S712" s="44" t="str">
        <f>MID(Tabla1[[#This Row],[Aplicación]],6,2)</f>
        <v>06</v>
      </c>
      <c r="T712" s="44" t="str">
        <f>VLOOKUP(Tabla1[[#This Row],[AREA]],Hoja1!A:B,2,FALSE)</f>
        <v>06. Educación, infancia, juventud e igualdad</v>
      </c>
      <c r="U712" s="44" t="str">
        <f>MID(Tabla1[[#This Row],[Aplicación]],9,4)</f>
        <v>3232</v>
      </c>
      <c r="V712" s="44" t="str">
        <f>VLOOKUP(Tabla1[[#This Row],[PROGRAMA]],Hoja1!A:B,2,FALSE)</f>
        <v>3232. Conservación y mantenimiento centros educación infantil y primaria</v>
      </c>
      <c r="W712" s="44" t="str">
        <f>MID(Tabla1[[#This Row],[Aplicación]],14,2)</f>
        <v>21</v>
      </c>
      <c r="X712" s="44" t="str">
        <f>MID(Tabla1[[#This Row],[Aplicación]],14,6)</f>
        <v>212</v>
      </c>
    </row>
    <row r="713" spans="1:24" x14ac:dyDescent="0.25">
      <c r="A713" s="33">
        <v>220200001968</v>
      </c>
      <c r="B713" s="34" t="s">
        <v>316</v>
      </c>
      <c r="C713" s="35">
        <v>43879</v>
      </c>
      <c r="D713" s="33">
        <v>22020001543</v>
      </c>
      <c r="E713" s="34" t="s">
        <v>1651</v>
      </c>
      <c r="F713" s="36">
        <v>105.39</v>
      </c>
      <c r="G713" s="34" t="s">
        <v>413</v>
      </c>
      <c r="H713" s="34" t="s">
        <v>2711</v>
      </c>
      <c r="I713" s="33" t="s">
        <v>317</v>
      </c>
      <c r="J713" s="34" t="s">
        <v>211</v>
      </c>
      <c r="K713" s="34" t="s">
        <v>211</v>
      </c>
      <c r="L713" s="34" t="s">
        <v>15</v>
      </c>
      <c r="M713" s="34" t="s">
        <v>13</v>
      </c>
      <c r="N713" s="34" t="s">
        <v>16</v>
      </c>
      <c r="O713" s="37" t="s">
        <v>3145</v>
      </c>
      <c r="P713" s="37" t="s">
        <v>674</v>
      </c>
      <c r="Q713" s="44" t="str">
        <f>MID(Tabla1[[#This Row],[Aplicación]],14,1)</f>
        <v>2</v>
      </c>
      <c r="R713" s="44" t="s">
        <v>662</v>
      </c>
      <c r="S713" s="44" t="str">
        <f>MID(Tabla1[[#This Row],[Aplicación]],6,2)</f>
        <v>06</v>
      </c>
      <c r="T713" s="44" t="str">
        <f>VLOOKUP(Tabla1[[#This Row],[AREA]],Hoja1!A:B,2,FALSE)</f>
        <v>06. Educación, infancia, juventud e igualdad</v>
      </c>
      <c r="U713" s="44" t="str">
        <f>MID(Tabla1[[#This Row],[Aplicación]],9,4)</f>
        <v>3232</v>
      </c>
      <c r="V713" s="44" t="str">
        <f>VLOOKUP(Tabla1[[#This Row],[PROGRAMA]],Hoja1!A:B,2,FALSE)</f>
        <v>3232. Conservación y mantenimiento centros educación infantil y primaria</v>
      </c>
      <c r="W713" s="44" t="str">
        <f>MID(Tabla1[[#This Row],[Aplicación]],14,2)</f>
        <v>21</v>
      </c>
      <c r="X713" s="44" t="str">
        <f>MID(Tabla1[[#This Row],[Aplicación]],14,6)</f>
        <v>212</v>
      </c>
    </row>
    <row r="714" spans="1:24" x14ac:dyDescent="0.25">
      <c r="A714" s="33">
        <v>220200008960</v>
      </c>
      <c r="B714" s="34" t="s">
        <v>9</v>
      </c>
      <c r="C714" s="35">
        <v>43913</v>
      </c>
      <c r="D714" s="33">
        <v>22020002218</v>
      </c>
      <c r="E714" s="34" t="s">
        <v>1747</v>
      </c>
      <c r="F714" s="36">
        <v>495</v>
      </c>
      <c r="G714" s="34" t="s">
        <v>156</v>
      </c>
      <c r="H714" s="34" t="s">
        <v>2727</v>
      </c>
      <c r="I714" s="33" t="s">
        <v>209</v>
      </c>
      <c r="J714" s="34" t="s">
        <v>1071</v>
      </c>
      <c r="K714" s="34" t="s">
        <v>211</v>
      </c>
      <c r="L714" s="34" t="s">
        <v>12</v>
      </c>
      <c r="M714" s="34" t="s">
        <v>10</v>
      </c>
      <c r="N714" s="34" t="s">
        <v>11</v>
      </c>
      <c r="O714" s="37" t="s">
        <v>3146</v>
      </c>
      <c r="P714" s="37" t="s">
        <v>674</v>
      </c>
      <c r="Q714" s="44" t="str">
        <f>MID(Tabla1[[#This Row],[Aplicación]],14,1)</f>
        <v>2</v>
      </c>
      <c r="R714" s="44" t="s">
        <v>662</v>
      </c>
      <c r="S714" s="44" t="str">
        <f>MID(Tabla1[[#This Row],[Aplicación]],6,2)</f>
        <v>06</v>
      </c>
      <c r="T714" s="44" t="str">
        <f>VLOOKUP(Tabla1[[#This Row],[AREA]],Hoja1!A:B,2,FALSE)</f>
        <v>06. Educación, infancia, juventud e igualdad</v>
      </c>
      <c r="U714" s="44" t="str">
        <f>MID(Tabla1[[#This Row],[Aplicación]],9,4)</f>
        <v>2315</v>
      </c>
      <c r="V714" s="44" t="str">
        <f>VLOOKUP(Tabla1[[#This Row],[PROGRAMA]],Hoja1!A:B,2,FALSE)</f>
        <v>2315. Políticas de Igualdad e infancia</v>
      </c>
      <c r="W714" s="44" t="str">
        <f>MID(Tabla1[[#This Row],[Aplicación]],14,2)</f>
        <v>22</v>
      </c>
      <c r="X714" s="44" t="str">
        <f>MID(Tabla1[[#This Row],[Aplicación]],14,6)</f>
        <v>22613</v>
      </c>
    </row>
    <row r="715" spans="1:24" x14ac:dyDescent="0.25">
      <c r="A715" s="33">
        <v>220200009060</v>
      </c>
      <c r="B715" s="34" t="s">
        <v>9</v>
      </c>
      <c r="C715" s="35">
        <v>43913</v>
      </c>
      <c r="D715" s="33">
        <v>22020002730</v>
      </c>
      <c r="E715" s="34" t="s">
        <v>1747</v>
      </c>
      <c r="F715" s="36">
        <v>200</v>
      </c>
      <c r="G715" s="34" t="s">
        <v>740</v>
      </c>
      <c r="H715" s="34" t="s">
        <v>2732</v>
      </c>
      <c r="I715" s="33" t="s">
        <v>209</v>
      </c>
      <c r="J715" s="34" t="s">
        <v>211</v>
      </c>
      <c r="K715" s="34" t="s">
        <v>211</v>
      </c>
      <c r="L715" s="34" t="s">
        <v>12</v>
      </c>
      <c r="M715" s="34" t="s">
        <v>10</v>
      </c>
      <c r="N715" s="34" t="s">
        <v>11</v>
      </c>
      <c r="O715" s="37" t="s">
        <v>3146</v>
      </c>
      <c r="P715" s="37" t="s">
        <v>674</v>
      </c>
      <c r="Q715" s="44" t="str">
        <f>MID(Tabla1[[#This Row],[Aplicación]],14,1)</f>
        <v>2</v>
      </c>
      <c r="R715" s="44" t="s">
        <v>662</v>
      </c>
      <c r="S715" s="44" t="str">
        <f>MID(Tabla1[[#This Row],[Aplicación]],6,2)</f>
        <v>06</v>
      </c>
      <c r="T715" s="44" t="str">
        <f>VLOOKUP(Tabla1[[#This Row],[AREA]],Hoja1!A:B,2,FALSE)</f>
        <v>06. Educación, infancia, juventud e igualdad</v>
      </c>
      <c r="U715" s="44" t="str">
        <f>MID(Tabla1[[#This Row],[Aplicación]],9,4)</f>
        <v>2315</v>
      </c>
      <c r="V715" s="44" t="str">
        <f>VLOOKUP(Tabla1[[#This Row],[PROGRAMA]],Hoja1!A:B,2,FALSE)</f>
        <v>2315. Políticas de Igualdad e infancia</v>
      </c>
      <c r="W715" s="44" t="str">
        <f>MID(Tabla1[[#This Row],[Aplicación]],14,2)</f>
        <v>22</v>
      </c>
      <c r="X715" s="44" t="str">
        <f>MID(Tabla1[[#This Row],[Aplicación]],14,6)</f>
        <v>22613</v>
      </c>
    </row>
    <row r="716" spans="1:24" x14ac:dyDescent="0.25">
      <c r="A716" s="33">
        <v>220200009061</v>
      </c>
      <c r="B716" s="34" t="s">
        <v>9</v>
      </c>
      <c r="C716" s="35">
        <v>43913</v>
      </c>
      <c r="D716" s="33">
        <v>22020002731</v>
      </c>
      <c r="E716" s="34" t="s">
        <v>1276</v>
      </c>
      <c r="F716" s="36">
        <v>600</v>
      </c>
      <c r="G716" s="34" t="s">
        <v>431</v>
      </c>
      <c r="H716" s="34" t="s">
        <v>2734</v>
      </c>
      <c r="I716" s="33" t="s">
        <v>209</v>
      </c>
      <c r="J716" s="34" t="s">
        <v>211</v>
      </c>
      <c r="K716" s="34" t="s">
        <v>211</v>
      </c>
      <c r="L716" s="34" t="s">
        <v>12</v>
      </c>
      <c r="M716" s="34" t="s">
        <v>10</v>
      </c>
      <c r="N716" s="34" t="s">
        <v>11</v>
      </c>
      <c r="O716" s="37" t="s">
        <v>3146</v>
      </c>
      <c r="P716" s="37" t="s">
        <v>674</v>
      </c>
      <c r="Q716" s="44" t="str">
        <f>MID(Tabla1[[#This Row],[Aplicación]],14,1)</f>
        <v>2</v>
      </c>
      <c r="R716" s="44" t="s">
        <v>662</v>
      </c>
      <c r="S716" s="44" t="str">
        <f>MID(Tabla1[[#This Row],[Aplicación]],6,2)</f>
        <v>06</v>
      </c>
      <c r="T716" s="44" t="str">
        <f>VLOOKUP(Tabla1[[#This Row],[AREA]],Hoja1!A:B,2,FALSE)</f>
        <v>06. Educación, infancia, juventud e igualdad</v>
      </c>
      <c r="U716" s="44" t="str">
        <f>MID(Tabla1[[#This Row],[Aplicación]],9,4)</f>
        <v>2315</v>
      </c>
      <c r="V716" s="44" t="str">
        <f>VLOOKUP(Tabla1[[#This Row],[PROGRAMA]],Hoja1!A:B,2,FALSE)</f>
        <v>2315. Políticas de Igualdad e infancia</v>
      </c>
      <c r="W716" s="44" t="str">
        <f>MID(Tabla1[[#This Row],[Aplicación]],14,2)</f>
        <v>22</v>
      </c>
      <c r="X716" s="44" t="str">
        <f>MID(Tabla1[[#This Row],[Aplicación]],14,6)</f>
        <v>22799</v>
      </c>
    </row>
    <row r="717" spans="1:24" x14ac:dyDescent="0.25">
      <c r="A717" s="33">
        <v>220200009064</v>
      </c>
      <c r="B717" s="34" t="s">
        <v>9</v>
      </c>
      <c r="C717" s="35">
        <v>43913</v>
      </c>
      <c r="D717" s="33">
        <v>22020002776</v>
      </c>
      <c r="E717" s="34" t="s">
        <v>2079</v>
      </c>
      <c r="F717" s="36">
        <v>500</v>
      </c>
      <c r="G717" s="34" t="s">
        <v>160</v>
      </c>
      <c r="H717" s="34" t="s">
        <v>2737</v>
      </c>
      <c r="I717" s="33" t="s">
        <v>209</v>
      </c>
      <c r="J717" s="34" t="s">
        <v>211</v>
      </c>
      <c r="K717" s="34" t="s">
        <v>211</v>
      </c>
      <c r="L717" s="34" t="s">
        <v>15</v>
      </c>
      <c r="M717" s="34" t="s">
        <v>10</v>
      </c>
      <c r="N717" s="34" t="s">
        <v>11</v>
      </c>
      <c r="O717" s="37" t="s">
        <v>3146</v>
      </c>
      <c r="P717" s="37" t="s">
        <v>674</v>
      </c>
      <c r="Q717" s="44" t="str">
        <f>MID(Tabla1[[#This Row],[Aplicación]],14,1)</f>
        <v>2</v>
      </c>
      <c r="R717" s="44" t="s">
        <v>662</v>
      </c>
      <c r="S717" s="44" t="str">
        <f>MID(Tabla1[[#This Row],[Aplicación]],6,2)</f>
        <v>06</v>
      </c>
      <c r="T717" s="44" t="str">
        <f>VLOOKUP(Tabla1[[#This Row],[AREA]],Hoja1!A:B,2,FALSE)</f>
        <v>06. Educación, infancia, juventud e igualdad</v>
      </c>
      <c r="U717" s="44" t="str">
        <f>MID(Tabla1[[#This Row],[Aplicación]],9,4)</f>
        <v>3261</v>
      </c>
      <c r="V717" s="44" t="str">
        <f>VLOOKUP(Tabla1[[#This Row],[PROGRAMA]],Hoja1!A:B,2,FALSE)</f>
        <v>3261. Servicios complementarios de educación</v>
      </c>
      <c r="W717" s="44" t="str">
        <f>MID(Tabla1[[#This Row],[Aplicación]],14,2)</f>
        <v>22</v>
      </c>
      <c r="X717" s="44" t="str">
        <f>MID(Tabla1[[#This Row],[Aplicación]],14,6)</f>
        <v>22699</v>
      </c>
    </row>
    <row r="718" spans="1:24" x14ac:dyDescent="0.25">
      <c r="A718" s="33">
        <v>220200009065</v>
      </c>
      <c r="B718" s="34" t="s">
        <v>9</v>
      </c>
      <c r="C718" s="35">
        <v>43913</v>
      </c>
      <c r="D718" s="33">
        <v>22020002778</v>
      </c>
      <c r="E718" s="34" t="s">
        <v>993</v>
      </c>
      <c r="F718" s="36">
        <v>499.68</v>
      </c>
      <c r="G718" s="34" t="s">
        <v>165</v>
      </c>
      <c r="H718" s="34" t="s">
        <v>2738</v>
      </c>
      <c r="I718" s="33" t="s">
        <v>209</v>
      </c>
      <c r="J718" s="34" t="s">
        <v>211</v>
      </c>
      <c r="K718" s="34" t="s">
        <v>211</v>
      </c>
      <c r="L718" s="34" t="s">
        <v>12</v>
      </c>
      <c r="M718" s="34" t="s">
        <v>10</v>
      </c>
      <c r="N718" s="34" t="s">
        <v>11</v>
      </c>
      <c r="O718" s="37" t="s">
        <v>3146</v>
      </c>
      <c r="P718" s="37" t="s">
        <v>674</v>
      </c>
      <c r="Q718" s="44" t="str">
        <f>MID(Tabla1[[#This Row],[Aplicación]],14,1)</f>
        <v>2</v>
      </c>
      <c r="R718" s="44" t="s">
        <v>662</v>
      </c>
      <c r="S718" s="44" t="str">
        <f>MID(Tabla1[[#This Row],[Aplicación]],6,2)</f>
        <v>06</v>
      </c>
      <c r="T718" s="44" t="str">
        <f>VLOOKUP(Tabla1[[#This Row],[AREA]],Hoja1!A:B,2,FALSE)</f>
        <v>06. Educación, infancia, juventud e igualdad</v>
      </c>
      <c r="U718" s="44" t="str">
        <f>MID(Tabla1[[#This Row],[Aplicación]],9,4)</f>
        <v>3261</v>
      </c>
      <c r="V718" s="44" t="str">
        <f>VLOOKUP(Tabla1[[#This Row],[PROGRAMA]],Hoja1!A:B,2,FALSE)</f>
        <v>3261. Servicios complementarios de educación</v>
      </c>
      <c r="W718" s="44" t="str">
        <f>MID(Tabla1[[#This Row],[Aplicación]],14,2)</f>
        <v>22</v>
      </c>
      <c r="X718" s="44" t="str">
        <f>MID(Tabla1[[#This Row],[Aplicación]],14,6)</f>
        <v>22799</v>
      </c>
    </row>
    <row r="719" spans="1:24" x14ac:dyDescent="0.25">
      <c r="A719" s="33">
        <v>220200001730</v>
      </c>
      <c r="B719" s="34" t="s">
        <v>316</v>
      </c>
      <c r="C719" s="35">
        <v>43875</v>
      </c>
      <c r="D719" s="33">
        <v>22020001543</v>
      </c>
      <c r="E719" s="34" t="s">
        <v>1651</v>
      </c>
      <c r="F719" s="36">
        <v>87.25</v>
      </c>
      <c r="G719" s="34" t="s">
        <v>413</v>
      </c>
      <c r="H719" s="34" t="s">
        <v>2739</v>
      </c>
      <c r="I719" s="33" t="s">
        <v>317</v>
      </c>
      <c r="J719" s="34" t="s">
        <v>211</v>
      </c>
      <c r="K719" s="34" t="s">
        <v>211</v>
      </c>
      <c r="L719" s="34" t="s">
        <v>15</v>
      </c>
      <c r="M719" s="34" t="s">
        <v>13</v>
      </c>
      <c r="N719" s="34" t="s">
        <v>16</v>
      </c>
      <c r="O719" s="37" t="s">
        <v>3145</v>
      </c>
      <c r="P719" s="37" t="s">
        <v>674</v>
      </c>
      <c r="Q719" s="44" t="str">
        <f>MID(Tabla1[[#This Row],[Aplicación]],14,1)</f>
        <v>2</v>
      </c>
      <c r="R719" s="44" t="s">
        <v>662</v>
      </c>
      <c r="S719" s="44" t="str">
        <f>MID(Tabla1[[#This Row],[Aplicación]],6,2)</f>
        <v>06</v>
      </c>
      <c r="T719" s="44" t="str">
        <f>VLOOKUP(Tabla1[[#This Row],[AREA]],Hoja1!A:B,2,FALSE)</f>
        <v>06. Educación, infancia, juventud e igualdad</v>
      </c>
      <c r="U719" s="44" t="str">
        <f>MID(Tabla1[[#This Row],[Aplicación]],9,4)</f>
        <v>3232</v>
      </c>
      <c r="V719" s="44" t="str">
        <f>VLOOKUP(Tabla1[[#This Row],[PROGRAMA]],Hoja1!A:B,2,FALSE)</f>
        <v>3232. Conservación y mantenimiento centros educación infantil y primaria</v>
      </c>
      <c r="W719" s="44" t="str">
        <f>MID(Tabla1[[#This Row],[Aplicación]],14,2)</f>
        <v>21</v>
      </c>
      <c r="X719" s="44" t="str">
        <f>MID(Tabla1[[#This Row],[Aplicación]],14,6)</f>
        <v>212</v>
      </c>
    </row>
    <row r="720" spans="1:24" x14ac:dyDescent="0.25">
      <c r="A720" s="33">
        <v>220200009066</v>
      </c>
      <c r="B720" s="34" t="s">
        <v>9</v>
      </c>
      <c r="C720" s="35">
        <v>43913</v>
      </c>
      <c r="D720" s="33">
        <v>22020002779</v>
      </c>
      <c r="E720" s="34" t="s">
        <v>2079</v>
      </c>
      <c r="F720" s="36">
        <v>750</v>
      </c>
      <c r="G720" s="34" t="s">
        <v>382</v>
      </c>
      <c r="H720" s="34" t="s">
        <v>2740</v>
      </c>
      <c r="I720" s="33" t="s">
        <v>209</v>
      </c>
      <c r="J720" s="34" t="s">
        <v>211</v>
      </c>
      <c r="K720" s="34" t="s">
        <v>211</v>
      </c>
      <c r="L720" s="34" t="s">
        <v>15</v>
      </c>
      <c r="M720" s="34" t="s">
        <v>10</v>
      </c>
      <c r="N720" s="34" t="s">
        <v>11</v>
      </c>
      <c r="O720" s="37" t="s">
        <v>3146</v>
      </c>
      <c r="P720" s="37" t="s">
        <v>674</v>
      </c>
      <c r="Q720" s="44" t="str">
        <f>MID(Tabla1[[#This Row],[Aplicación]],14,1)</f>
        <v>2</v>
      </c>
      <c r="R720" s="44" t="s">
        <v>662</v>
      </c>
      <c r="S720" s="44" t="str">
        <f>MID(Tabla1[[#This Row],[Aplicación]],6,2)</f>
        <v>06</v>
      </c>
      <c r="T720" s="44" t="str">
        <f>VLOOKUP(Tabla1[[#This Row],[AREA]],Hoja1!A:B,2,FALSE)</f>
        <v>06. Educación, infancia, juventud e igualdad</v>
      </c>
      <c r="U720" s="44" t="str">
        <f>MID(Tabla1[[#This Row],[Aplicación]],9,4)</f>
        <v>3261</v>
      </c>
      <c r="V720" s="44" t="str">
        <f>VLOOKUP(Tabla1[[#This Row],[PROGRAMA]],Hoja1!A:B,2,FALSE)</f>
        <v>3261. Servicios complementarios de educación</v>
      </c>
      <c r="W720" s="44" t="str">
        <f>MID(Tabla1[[#This Row],[Aplicación]],14,2)</f>
        <v>22</v>
      </c>
      <c r="X720" s="44" t="str">
        <f>MID(Tabla1[[#This Row],[Aplicación]],14,6)</f>
        <v>22699</v>
      </c>
    </row>
    <row r="721" spans="1:24" x14ac:dyDescent="0.25">
      <c r="A721" s="33">
        <v>220200001732</v>
      </c>
      <c r="B721" s="34" t="s">
        <v>316</v>
      </c>
      <c r="C721" s="35">
        <v>43875</v>
      </c>
      <c r="D721" s="33">
        <v>22020001543</v>
      </c>
      <c r="E721" s="34" t="s">
        <v>1651</v>
      </c>
      <c r="F721" s="36">
        <v>87.25</v>
      </c>
      <c r="G721" s="34" t="s">
        <v>413</v>
      </c>
      <c r="H721" s="34" t="s">
        <v>2739</v>
      </c>
      <c r="I721" s="33" t="s">
        <v>317</v>
      </c>
      <c r="J721" s="34" t="s">
        <v>211</v>
      </c>
      <c r="K721" s="34" t="s">
        <v>211</v>
      </c>
      <c r="L721" s="34" t="s">
        <v>15</v>
      </c>
      <c r="M721" s="34" t="s">
        <v>13</v>
      </c>
      <c r="N721" s="34" t="s">
        <v>16</v>
      </c>
      <c r="O721" s="37" t="s">
        <v>3145</v>
      </c>
      <c r="P721" s="37" t="s">
        <v>674</v>
      </c>
      <c r="Q721" s="44" t="str">
        <f>MID(Tabla1[[#This Row],[Aplicación]],14,1)</f>
        <v>2</v>
      </c>
      <c r="R721" s="44" t="s">
        <v>662</v>
      </c>
      <c r="S721" s="44" t="str">
        <f>MID(Tabla1[[#This Row],[Aplicación]],6,2)</f>
        <v>06</v>
      </c>
      <c r="T721" s="44" t="str">
        <f>VLOOKUP(Tabla1[[#This Row],[AREA]],Hoja1!A:B,2,FALSE)</f>
        <v>06. Educación, infancia, juventud e igualdad</v>
      </c>
      <c r="U721" s="44" t="str">
        <f>MID(Tabla1[[#This Row],[Aplicación]],9,4)</f>
        <v>3232</v>
      </c>
      <c r="V721" s="44" t="str">
        <f>VLOOKUP(Tabla1[[#This Row],[PROGRAMA]],Hoja1!A:B,2,FALSE)</f>
        <v>3232. Conservación y mantenimiento centros educación infantil y primaria</v>
      </c>
      <c r="W721" s="44" t="str">
        <f>MID(Tabla1[[#This Row],[Aplicación]],14,2)</f>
        <v>21</v>
      </c>
      <c r="X721" s="44" t="str">
        <f>MID(Tabla1[[#This Row],[Aplicación]],14,6)</f>
        <v>212</v>
      </c>
    </row>
    <row r="722" spans="1:24" x14ac:dyDescent="0.25">
      <c r="A722" s="33">
        <v>220200001744</v>
      </c>
      <c r="B722" s="34" t="s">
        <v>316</v>
      </c>
      <c r="C722" s="35">
        <v>43875</v>
      </c>
      <c r="D722" s="33">
        <v>22020001543</v>
      </c>
      <c r="E722" s="34" t="s">
        <v>1651</v>
      </c>
      <c r="F722" s="36">
        <v>87.25</v>
      </c>
      <c r="G722" s="34" t="s">
        <v>413</v>
      </c>
      <c r="H722" s="34" t="s">
        <v>2742</v>
      </c>
      <c r="I722" s="33" t="s">
        <v>317</v>
      </c>
      <c r="J722" s="34" t="s">
        <v>211</v>
      </c>
      <c r="K722" s="34" t="s">
        <v>211</v>
      </c>
      <c r="L722" s="34" t="s">
        <v>15</v>
      </c>
      <c r="M722" s="34" t="s">
        <v>13</v>
      </c>
      <c r="N722" s="34" t="s">
        <v>16</v>
      </c>
      <c r="O722" s="37" t="s">
        <v>3145</v>
      </c>
      <c r="P722" s="37" t="s">
        <v>674</v>
      </c>
      <c r="Q722" s="44" t="str">
        <f>MID(Tabla1[[#This Row],[Aplicación]],14,1)</f>
        <v>2</v>
      </c>
      <c r="R722" s="44" t="s">
        <v>662</v>
      </c>
      <c r="S722" s="44" t="str">
        <f>MID(Tabla1[[#This Row],[Aplicación]],6,2)</f>
        <v>06</v>
      </c>
      <c r="T722" s="44" t="str">
        <f>VLOOKUP(Tabla1[[#This Row],[AREA]],Hoja1!A:B,2,FALSE)</f>
        <v>06. Educación, infancia, juventud e igualdad</v>
      </c>
      <c r="U722" s="44" t="str">
        <f>MID(Tabla1[[#This Row],[Aplicación]],9,4)</f>
        <v>3232</v>
      </c>
      <c r="V722" s="44" t="str">
        <f>VLOOKUP(Tabla1[[#This Row],[PROGRAMA]],Hoja1!A:B,2,FALSE)</f>
        <v>3232. Conservación y mantenimiento centros educación infantil y primaria</v>
      </c>
      <c r="W722" s="44" t="str">
        <f>MID(Tabla1[[#This Row],[Aplicación]],14,2)</f>
        <v>21</v>
      </c>
      <c r="X722" s="44" t="str">
        <f>MID(Tabla1[[#This Row],[Aplicación]],14,6)</f>
        <v>212</v>
      </c>
    </row>
    <row r="723" spans="1:24" x14ac:dyDescent="0.25">
      <c r="A723" s="33">
        <v>220200003450</v>
      </c>
      <c r="B723" s="34" t="s">
        <v>316</v>
      </c>
      <c r="C723" s="35">
        <v>43894</v>
      </c>
      <c r="D723" s="33">
        <v>22020001543</v>
      </c>
      <c r="E723" s="34" t="s">
        <v>1651</v>
      </c>
      <c r="F723" s="36">
        <v>87.25</v>
      </c>
      <c r="G723" s="34" t="s">
        <v>413</v>
      </c>
      <c r="H723" s="34" t="s">
        <v>2739</v>
      </c>
      <c r="I723" s="33" t="s">
        <v>317</v>
      </c>
      <c r="J723" s="34" t="s">
        <v>211</v>
      </c>
      <c r="K723" s="34" t="s">
        <v>211</v>
      </c>
      <c r="L723" s="34" t="s">
        <v>15</v>
      </c>
      <c r="M723" s="34" t="s">
        <v>13</v>
      </c>
      <c r="N723" s="34" t="s">
        <v>16</v>
      </c>
      <c r="O723" s="37" t="s">
        <v>3145</v>
      </c>
      <c r="P723" s="37" t="s">
        <v>674</v>
      </c>
      <c r="Q723" s="44" t="str">
        <f>MID(Tabla1[[#This Row],[Aplicación]],14,1)</f>
        <v>2</v>
      </c>
      <c r="R723" s="44" t="s">
        <v>662</v>
      </c>
      <c r="S723" s="44" t="str">
        <f>MID(Tabla1[[#This Row],[Aplicación]],6,2)</f>
        <v>06</v>
      </c>
      <c r="T723" s="44" t="str">
        <f>VLOOKUP(Tabla1[[#This Row],[AREA]],Hoja1!A:B,2,FALSE)</f>
        <v>06. Educación, infancia, juventud e igualdad</v>
      </c>
      <c r="U723" s="44" t="str">
        <f>MID(Tabla1[[#This Row],[Aplicación]],9,4)</f>
        <v>3232</v>
      </c>
      <c r="V723" s="44" t="str">
        <f>VLOOKUP(Tabla1[[#This Row],[PROGRAMA]],Hoja1!A:B,2,FALSE)</f>
        <v>3232. Conservación y mantenimiento centros educación infantil y primaria</v>
      </c>
      <c r="W723" s="44" t="str">
        <f>MID(Tabla1[[#This Row],[Aplicación]],14,2)</f>
        <v>21</v>
      </c>
      <c r="X723" s="44" t="str">
        <f>MID(Tabla1[[#This Row],[Aplicación]],14,6)</f>
        <v>212</v>
      </c>
    </row>
    <row r="724" spans="1:24" x14ac:dyDescent="0.25">
      <c r="A724" s="33">
        <v>220200009070</v>
      </c>
      <c r="B724" s="34" t="s">
        <v>9</v>
      </c>
      <c r="C724" s="35">
        <v>43913</v>
      </c>
      <c r="D724" s="33">
        <v>22020002828</v>
      </c>
      <c r="E724" s="34" t="s">
        <v>1747</v>
      </c>
      <c r="F724" s="36">
        <v>968</v>
      </c>
      <c r="G724" s="34" t="s">
        <v>422</v>
      </c>
      <c r="H724" s="34" t="s">
        <v>2754</v>
      </c>
      <c r="I724" s="33" t="s">
        <v>209</v>
      </c>
      <c r="J724" s="34" t="s">
        <v>211</v>
      </c>
      <c r="K724" s="34" t="s">
        <v>211</v>
      </c>
      <c r="L724" s="34" t="s">
        <v>12</v>
      </c>
      <c r="M724" s="34" t="s">
        <v>10</v>
      </c>
      <c r="N724" s="34" t="s">
        <v>11</v>
      </c>
      <c r="O724" s="37" t="s">
        <v>3146</v>
      </c>
      <c r="P724" s="37" t="s">
        <v>674</v>
      </c>
      <c r="Q724" s="44" t="str">
        <f>MID(Tabla1[[#This Row],[Aplicación]],14,1)</f>
        <v>2</v>
      </c>
      <c r="R724" s="44" t="s">
        <v>662</v>
      </c>
      <c r="S724" s="44" t="str">
        <f>MID(Tabla1[[#This Row],[Aplicación]],6,2)</f>
        <v>06</v>
      </c>
      <c r="T724" s="44" t="str">
        <f>VLOOKUP(Tabla1[[#This Row],[AREA]],Hoja1!A:B,2,FALSE)</f>
        <v>06. Educación, infancia, juventud e igualdad</v>
      </c>
      <c r="U724" s="44" t="str">
        <f>MID(Tabla1[[#This Row],[Aplicación]],9,4)</f>
        <v>2315</v>
      </c>
      <c r="V724" s="44" t="str">
        <f>VLOOKUP(Tabla1[[#This Row],[PROGRAMA]],Hoja1!A:B,2,FALSE)</f>
        <v>2315. Políticas de Igualdad e infancia</v>
      </c>
      <c r="W724" s="44" t="str">
        <f>MID(Tabla1[[#This Row],[Aplicación]],14,2)</f>
        <v>22</v>
      </c>
      <c r="X724" s="44" t="str">
        <f>MID(Tabla1[[#This Row],[Aplicación]],14,6)</f>
        <v>22613</v>
      </c>
    </row>
    <row r="725" spans="1:24" x14ac:dyDescent="0.25">
      <c r="A725" s="33">
        <v>220200009071</v>
      </c>
      <c r="B725" s="34" t="s">
        <v>9</v>
      </c>
      <c r="C725" s="35">
        <v>43913</v>
      </c>
      <c r="D725" s="33">
        <v>22020002829</v>
      </c>
      <c r="E725" s="34" t="s">
        <v>1747</v>
      </c>
      <c r="F725" s="36">
        <v>1210</v>
      </c>
      <c r="G725" s="34" t="s">
        <v>164</v>
      </c>
      <c r="H725" s="34" t="s">
        <v>2758</v>
      </c>
      <c r="I725" s="33" t="s">
        <v>209</v>
      </c>
      <c r="J725" s="34" t="s">
        <v>2759</v>
      </c>
      <c r="K725" s="34" t="s">
        <v>211</v>
      </c>
      <c r="L725" s="34" t="s">
        <v>12</v>
      </c>
      <c r="M725" s="34" t="s">
        <v>10</v>
      </c>
      <c r="N725" s="34" t="s">
        <v>11</v>
      </c>
      <c r="O725" s="37" t="s">
        <v>3146</v>
      </c>
      <c r="P725" s="37" t="s">
        <v>674</v>
      </c>
      <c r="Q725" s="44" t="str">
        <f>MID(Tabla1[[#This Row],[Aplicación]],14,1)</f>
        <v>2</v>
      </c>
      <c r="R725" s="44" t="s">
        <v>662</v>
      </c>
      <c r="S725" s="44" t="str">
        <f>MID(Tabla1[[#This Row],[Aplicación]],6,2)</f>
        <v>06</v>
      </c>
      <c r="T725" s="44" t="str">
        <f>VLOOKUP(Tabla1[[#This Row],[AREA]],Hoja1!A:B,2,FALSE)</f>
        <v>06. Educación, infancia, juventud e igualdad</v>
      </c>
      <c r="U725" s="44" t="str">
        <f>MID(Tabla1[[#This Row],[Aplicación]],9,4)</f>
        <v>2315</v>
      </c>
      <c r="V725" s="44" t="str">
        <f>VLOOKUP(Tabla1[[#This Row],[PROGRAMA]],Hoja1!A:B,2,FALSE)</f>
        <v>2315. Políticas de Igualdad e infancia</v>
      </c>
      <c r="W725" s="44" t="str">
        <f>MID(Tabla1[[#This Row],[Aplicación]],14,2)</f>
        <v>22</v>
      </c>
      <c r="X725" s="44" t="str">
        <f>MID(Tabla1[[#This Row],[Aplicación]],14,6)</f>
        <v>22613</v>
      </c>
    </row>
    <row r="726" spans="1:24" x14ac:dyDescent="0.25">
      <c r="A726" s="33">
        <v>220200001972</v>
      </c>
      <c r="B726" s="34" t="s">
        <v>316</v>
      </c>
      <c r="C726" s="35">
        <v>43879</v>
      </c>
      <c r="D726" s="33">
        <v>22020001543</v>
      </c>
      <c r="E726" s="34" t="s">
        <v>1651</v>
      </c>
      <c r="F726" s="36">
        <v>34.46</v>
      </c>
      <c r="G726" s="34" t="s">
        <v>413</v>
      </c>
      <c r="H726" s="34" t="s">
        <v>2767</v>
      </c>
      <c r="I726" s="33" t="s">
        <v>317</v>
      </c>
      <c r="J726" s="34" t="s">
        <v>211</v>
      </c>
      <c r="K726" s="34" t="s">
        <v>211</v>
      </c>
      <c r="L726" s="34" t="s">
        <v>15</v>
      </c>
      <c r="M726" s="34" t="s">
        <v>13</v>
      </c>
      <c r="N726" s="34" t="s">
        <v>16</v>
      </c>
      <c r="O726" s="37" t="s">
        <v>3145</v>
      </c>
      <c r="P726" s="37" t="s">
        <v>674</v>
      </c>
      <c r="Q726" s="44" t="str">
        <f>MID(Tabla1[[#This Row],[Aplicación]],14,1)</f>
        <v>2</v>
      </c>
      <c r="R726" s="44" t="s">
        <v>662</v>
      </c>
      <c r="S726" s="44" t="str">
        <f>MID(Tabla1[[#This Row],[Aplicación]],6,2)</f>
        <v>06</v>
      </c>
      <c r="T726" s="44" t="str">
        <f>VLOOKUP(Tabla1[[#This Row],[AREA]],Hoja1!A:B,2,FALSE)</f>
        <v>06. Educación, infancia, juventud e igualdad</v>
      </c>
      <c r="U726" s="44" t="str">
        <f>MID(Tabla1[[#This Row],[Aplicación]],9,4)</f>
        <v>3232</v>
      </c>
      <c r="V726" s="44" t="str">
        <f>VLOOKUP(Tabla1[[#This Row],[PROGRAMA]],Hoja1!A:B,2,FALSE)</f>
        <v>3232. Conservación y mantenimiento centros educación infantil y primaria</v>
      </c>
      <c r="W726" s="44" t="str">
        <f>MID(Tabla1[[#This Row],[Aplicación]],14,2)</f>
        <v>21</v>
      </c>
      <c r="X726" s="44" t="str">
        <f>MID(Tabla1[[#This Row],[Aplicación]],14,6)</f>
        <v>212</v>
      </c>
    </row>
    <row r="727" spans="1:24" x14ac:dyDescent="0.25">
      <c r="A727" s="33">
        <v>220200001976</v>
      </c>
      <c r="B727" s="34" t="s">
        <v>316</v>
      </c>
      <c r="C727" s="35">
        <v>43879</v>
      </c>
      <c r="D727" s="33">
        <v>22020001543</v>
      </c>
      <c r="E727" s="34" t="s">
        <v>1651</v>
      </c>
      <c r="F727" s="36">
        <v>27.47</v>
      </c>
      <c r="G727" s="34" t="s">
        <v>413</v>
      </c>
      <c r="H727" s="34" t="s">
        <v>2774</v>
      </c>
      <c r="I727" s="33" t="s">
        <v>317</v>
      </c>
      <c r="J727" s="34" t="s">
        <v>211</v>
      </c>
      <c r="K727" s="34" t="s">
        <v>211</v>
      </c>
      <c r="L727" s="34" t="s">
        <v>15</v>
      </c>
      <c r="M727" s="34" t="s">
        <v>13</v>
      </c>
      <c r="N727" s="34" t="s">
        <v>16</v>
      </c>
      <c r="O727" s="37" t="s">
        <v>3145</v>
      </c>
      <c r="P727" s="37" t="s">
        <v>674</v>
      </c>
      <c r="Q727" s="44" t="str">
        <f>MID(Tabla1[[#This Row],[Aplicación]],14,1)</f>
        <v>2</v>
      </c>
      <c r="R727" s="44" t="s">
        <v>662</v>
      </c>
      <c r="S727" s="44" t="str">
        <f>MID(Tabla1[[#This Row],[Aplicación]],6,2)</f>
        <v>06</v>
      </c>
      <c r="T727" s="44" t="str">
        <f>VLOOKUP(Tabla1[[#This Row],[AREA]],Hoja1!A:B,2,FALSE)</f>
        <v>06. Educación, infancia, juventud e igualdad</v>
      </c>
      <c r="U727" s="44" t="str">
        <f>MID(Tabla1[[#This Row],[Aplicación]],9,4)</f>
        <v>3232</v>
      </c>
      <c r="V727" s="44" t="str">
        <f>VLOOKUP(Tabla1[[#This Row],[PROGRAMA]],Hoja1!A:B,2,FALSE)</f>
        <v>3232. Conservación y mantenimiento centros educación infantil y primaria</v>
      </c>
      <c r="W727" s="44" t="str">
        <f>MID(Tabla1[[#This Row],[Aplicación]],14,2)</f>
        <v>21</v>
      </c>
      <c r="X727" s="44" t="str">
        <f>MID(Tabla1[[#This Row],[Aplicación]],14,6)</f>
        <v>212</v>
      </c>
    </row>
    <row r="728" spans="1:24" x14ac:dyDescent="0.25">
      <c r="A728" s="33">
        <v>220200010022</v>
      </c>
      <c r="B728" s="34" t="s">
        <v>316</v>
      </c>
      <c r="C728" s="35">
        <v>43920</v>
      </c>
      <c r="D728" s="33">
        <v>22020001543</v>
      </c>
      <c r="E728" s="34" t="s">
        <v>1651</v>
      </c>
      <c r="F728" s="36">
        <v>23.67</v>
      </c>
      <c r="G728" s="34" t="s">
        <v>413</v>
      </c>
      <c r="H728" s="34" t="s">
        <v>2802</v>
      </c>
      <c r="I728" s="33" t="s">
        <v>317</v>
      </c>
      <c r="J728" s="34" t="s">
        <v>211</v>
      </c>
      <c r="K728" s="34" t="s">
        <v>211</v>
      </c>
      <c r="L728" s="34" t="s">
        <v>15</v>
      </c>
      <c r="M728" s="34" t="s">
        <v>13</v>
      </c>
      <c r="N728" s="34" t="s">
        <v>16</v>
      </c>
      <c r="O728" s="37" t="s">
        <v>3145</v>
      </c>
      <c r="P728" s="37" t="s">
        <v>674</v>
      </c>
      <c r="Q728" s="44" t="str">
        <f>MID(Tabla1[[#This Row],[Aplicación]],14,1)</f>
        <v>2</v>
      </c>
      <c r="R728" s="44" t="s">
        <v>662</v>
      </c>
      <c r="S728" s="44" t="str">
        <f>MID(Tabla1[[#This Row],[Aplicación]],6,2)</f>
        <v>06</v>
      </c>
      <c r="T728" s="44" t="str">
        <f>VLOOKUP(Tabla1[[#This Row],[AREA]],Hoja1!A:B,2,FALSE)</f>
        <v>06. Educación, infancia, juventud e igualdad</v>
      </c>
      <c r="U728" s="44" t="str">
        <f>MID(Tabla1[[#This Row],[Aplicación]],9,4)</f>
        <v>3232</v>
      </c>
      <c r="V728" s="44" t="str">
        <f>VLOOKUP(Tabla1[[#This Row],[PROGRAMA]],Hoja1!A:B,2,FALSE)</f>
        <v>3232. Conservación y mantenimiento centros educación infantil y primaria</v>
      </c>
      <c r="W728" s="44" t="str">
        <f>MID(Tabla1[[#This Row],[Aplicación]],14,2)</f>
        <v>21</v>
      </c>
      <c r="X728" s="44" t="str">
        <f>MID(Tabla1[[#This Row],[Aplicación]],14,6)</f>
        <v>212</v>
      </c>
    </row>
    <row r="729" spans="1:24" x14ac:dyDescent="0.25">
      <c r="A729" s="33">
        <v>220200001734</v>
      </c>
      <c r="B729" s="34" t="s">
        <v>316</v>
      </c>
      <c r="C729" s="35">
        <v>43875</v>
      </c>
      <c r="D729" s="33">
        <v>22020001543</v>
      </c>
      <c r="E729" s="34" t="s">
        <v>1651</v>
      </c>
      <c r="F729" s="36">
        <v>22.8</v>
      </c>
      <c r="G729" s="34" t="s">
        <v>413</v>
      </c>
      <c r="H729" s="34" t="s">
        <v>2803</v>
      </c>
      <c r="I729" s="33" t="s">
        <v>317</v>
      </c>
      <c r="J729" s="34" t="s">
        <v>211</v>
      </c>
      <c r="K729" s="34" t="s">
        <v>211</v>
      </c>
      <c r="L729" s="34" t="s">
        <v>15</v>
      </c>
      <c r="M729" s="34" t="s">
        <v>13</v>
      </c>
      <c r="N729" s="34" t="s">
        <v>16</v>
      </c>
      <c r="O729" s="37" t="s">
        <v>3145</v>
      </c>
      <c r="P729" s="37" t="s">
        <v>674</v>
      </c>
      <c r="Q729" s="44" t="str">
        <f>MID(Tabla1[[#This Row],[Aplicación]],14,1)</f>
        <v>2</v>
      </c>
      <c r="R729" s="44" t="s">
        <v>662</v>
      </c>
      <c r="S729" s="44" t="str">
        <f>MID(Tabla1[[#This Row],[Aplicación]],6,2)</f>
        <v>06</v>
      </c>
      <c r="T729" s="44" t="str">
        <f>VLOOKUP(Tabla1[[#This Row],[AREA]],Hoja1!A:B,2,FALSE)</f>
        <v>06. Educación, infancia, juventud e igualdad</v>
      </c>
      <c r="U729" s="44" t="str">
        <f>MID(Tabla1[[#This Row],[Aplicación]],9,4)</f>
        <v>3232</v>
      </c>
      <c r="V729" s="44" t="str">
        <f>VLOOKUP(Tabla1[[#This Row],[PROGRAMA]],Hoja1!A:B,2,FALSE)</f>
        <v>3232. Conservación y mantenimiento centros educación infantil y primaria</v>
      </c>
      <c r="W729" s="44" t="str">
        <f>MID(Tabla1[[#This Row],[Aplicación]],14,2)</f>
        <v>21</v>
      </c>
      <c r="X729" s="44" t="str">
        <f>MID(Tabla1[[#This Row],[Aplicación]],14,6)</f>
        <v>212</v>
      </c>
    </row>
    <row r="730" spans="1:24" x14ac:dyDescent="0.25">
      <c r="A730" s="33">
        <v>220200001974</v>
      </c>
      <c r="B730" s="34" t="s">
        <v>316</v>
      </c>
      <c r="C730" s="35">
        <v>43879</v>
      </c>
      <c r="D730" s="33">
        <v>22020001543</v>
      </c>
      <c r="E730" s="34" t="s">
        <v>1651</v>
      </c>
      <c r="F730" s="36">
        <v>22.8</v>
      </c>
      <c r="G730" s="34" t="s">
        <v>413</v>
      </c>
      <c r="H730" s="34" t="s">
        <v>2816</v>
      </c>
      <c r="I730" s="33" t="s">
        <v>317</v>
      </c>
      <c r="J730" s="34" t="s">
        <v>211</v>
      </c>
      <c r="K730" s="34" t="s">
        <v>211</v>
      </c>
      <c r="L730" s="34" t="s">
        <v>15</v>
      </c>
      <c r="M730" s="34" t="s">
        <v>13</v>
      </c>
      <c r="N730" s="34" t="s">
        <v>16</v>
      </c>
      <c r="O730" s="37" t="s">
        <v>3145</v>
      </c>
      <c r="P730" s="37" t="s">
        <v>674</v>
      </c>
      <c r="Q730" s="44" t="str">
        <f>MID(Tabla1[[#This Row],[Aplicación]],14,1)</f>
        <v>2</v>
      </c>
      <c r="R730" s="44" t="s">
        <v>662</v>
      </c>
      <c r="S730" s="44" t="str">
        <f>MID(Tabla1[[#This Row],[Aplicación]],6,2)</f>
        <v>06</v>
      </c>
      <c r="T730" s="44" t="str">
        <f>VLOOKUP(Tabla1[[#This Row],[AREA]],Hoja1!A:B,2,FALSE)</f>
        <v>06. Educación, infancia, juventud e igualdad</v>
      </c>
      <c r="U730" s="44" t="str">
        <f>MID(Tabla1[[#This Row],[Aplicación]],9,4)</f>
        <v>3232</v>
      </c>
      <c r="V730" s="44" t="str">
        <f>VLOOKUP(Tabla1[[#This Row],[PROGRAMA]],Hoja1!A:B,2,FALSE)</f>
        <v>3232. Conservación y mantenimiento centros educación infantil y primaria</v>
      </c>
      <c r="W730" s="44" t="str">
        <f>MID(Tabla1[[#This Row],[Aplicación]],14,2)</f>
        <v>21</v>
      </c>
      <c r="X730" s="44" t="str">
        <f>MID(Tabla1[[#This Row],[Aplicación]],14,6)</f>
        <v>212</v>
      </c>
    </row>
    <row r="731" spans="1:24" x14ac:dyDescent="0.25">
      <c r="A731" s="33">
        <v>220200002841</v>
      </c>
      <c r="B731" s="34" t="s">
        <v>316</v>
      </c>
      <c r="C731" s="35">
        <v>43892</v>
      </c>
      <c r="D731" s="33">
        <v>22020001543</v>
      </c>
      <c r="E731" s="34" t="s">
        <v>1651</v>
      </c>
      <c r="F731" s="36">
        <v>13.43</v>
      </c>
      <c r="G731" s="34" t="s">
        <v>413</v>
      </c>
      <c r="H731" s="34" t="s">
        <v>2819</v>
      </c>
      <c r="I731" s="33" t="s">
        <v>317</v>
      </c>
      <c r="J731" s="34" t="s">
        <v>211</v>
      </c>
      <c r="K731" s="34" t="s">
        <v>211</v>
      </c>
      <c r="L731" s="34" t="s">
        <v>15</v>
      </c>
      <c r="M731" s="34" t="s">
        <v>13</v>
      </c>
      <c r="N731" s="34" t="s">
        <v>16</v>
      </c>
      <c r="O731" s="37" t="s">
        <v>3145</v>
      </c>
      <c r="P731" s="37" t="s">
        <v>674</v>
      </c>
      <c r="Q731" s="44" t="str">
        <f>MID(Tabla1[[#This Row],[Aplicación]],14,1)</f>
        <v>2</v>
      </c>
      <c r="R731" s="44" t="s">
        <v>662</v>
      </c>
      <c r="S731" s="44" t="str">
        <f>MID(Tabla1[[#This Row],[Aplicación]],6,2)</f>
        <v>06</v>
      </c>
      <c r="T731" s="44" t="str">
        <f>VLOOKUP(Tabla1[[#This Row],[AREA]],Hoja1!A:B,2,FALSE)</f>
        <v>06. Educación, infancia, juventud e igualdad</v>
      </c>
      <c r="U731" s="44" t="str">
        <f>MID(Tabla1[[#This Row],[Aplicación]],9,4)</f>
        <v>3232</v>
      </c>
      <c r="V731" s="44" t="str">
        <f>VLOOKUP(Tabla1[[#This Row],[PROGRAMA]],Hoja1!A:B,2,FALSE)</f>
        <v>3232. Conservación y mantenimiento centros educación infantil y primaria</v>
      </c>
      <c r="W731" s="44" t="str">
        <f>MID(Tabla1[[#This Row],[Aplicación]],14,2)</f>
        <v>21</v>
      </c>
      <c r="X731" s="44" t="str">
        <f>MID(Tabla1[[#This Row],[Aplicación]],14,6)</f>
        <v>212</v>
      </c>
    </row>
    <row r="732" spans="1:24" x14ac:dyDescent="0.25">
      <c r="A732" s="33">
        <v>220200006857</v>
      </c>
      <c r="B732" s="34" t="s">
        <v>316</v>
      </c>
      <c r="C732" s="35">
        <v>43907</v>
      </c>
      <c r="D732" s="33">
        <v>22020001543</v>
      </c>
      <c r="E732" s="34" t="s">
        <v>1651</v>
      </c>
      <c r="F732" s="36">
        <v>11.32</v>
      </c>
      <c r="G732" s="34" t="s">
        <v>413</v>
      </c>
      <c r="H732" s="34" t="s">
        <v>2821</v>
      </c>
      <c r="I732" s="33" t="s">
        <v>317</v>
      </c>
      <c r="J732" s="34" t="s">
        <v>211</v>
      </c>
      <c r="K732" s="34" t="s">
        <v>211</v>
      </c>
      <c r="L732" s="34" t="s">
        <v>15</v>
      </c>
      <c r="M732" s="34" t="s">
        <v>13</v>
      </c>
      <c r="N732" s="34" t="s">
        <v>16</v>
      </c>
      <c r="O732" s="37" t="s">
        <v>3145</v>
      </c>
      <c r="P732" s="37" t="s">
        <v>674</v>
      </c>
      <c r="Q732" s="44" t="str">
        <f>MID(Tabla1[[#This Row],[Aplicación]],14,1)</f>
        <v>2</v>
      </c>
      <c r="R732" s="44" t="s">
        <v>662</v>
      </c>
      <c r="S732" s="44" t="str">
        <f>MID(Tabla1[[#This Row],[Aplicación]],6,2)</f>
        <v>06</v>
      </c>
      <c r="T732" s="44" t="str">
        <f>VLOOKUP(Tabla1[[#This Row],[AREA]],Hoja1!A:B,2,FALSE)</f>
        <v>06. Educación, infancia, juventud e igualdad</v>
      </c>
      <c r="U732" s="44" t="str">
        <f>MID(Tabla1[[#This Row],[Aplicación]],9,4)</f>
        <v>3232</v>
      </c>
      <c r="V732" s="44" t="str">
        <f>VLOOKUP(Tabla1[[#This Row],[PROGRAMA]],Hoja1!A:B,2,FALSE)</f>
        <v>3232. Conservación y mantenimiento centros educación infantil y primaria</v>
      </c>
      <c r="W732" s="44" t="str">
        <f>MID(Tabla1[[#This Row],[Aplicación]],14,2)</f>
        <v>21</v>
      </c>
      <c r="X732" s="44" t="str">
        <f>MID(Tabla1[[#This Row],[Aplicación]],14,6)</f>
        <v>212</v>
      </c>
    </row>
    <row r="733" spans="1:24" x14ac:dyDescent="0.25">
      <c r="A733" s="33">
        <v>220200006851</v>
      </c>
      <c r="B733" s="34" t="s">
        <v>316</v>
      </c>
      <c r="C733" s="35">
        <v>43907</v>
      </c>
      <c r="D733" s="33">
        <v>22020001543</v>
      </c>
      <c r="E733" s="34" t="s">
        <v>1651</v>
      </c>
      <c r="F733" s="36">
        <v>9.2200000000000006</v>
      </c>
      <c r="G733" s="34" t="s">
        <v>413</v>
      </c>
      <c r="H733" s="34" t="s">
        <v>2838</v>
      </c>
      <c r="I733" s="33" t="s">
        <v>317</v>
      </c>
      <c r="J733" s="34" t="s">
        <v>211</v>
      </c>
      <c r="K733" s="34" t="s">
        <v>211</v>
      </c>
      <c r="L733" s="34" t="s">
        <v>15</v>
      </c>
      <c r="M733" s="34" t="s">
        <v>13</v>
      </c>
      <c r="N733" s="34" t="s">
        <v>16</v>
      </c>
      <c r="O733" s="37" t="s">
        <v>3145</v>
      </c>
      <c r="P733" s="37" t="s">
        <v>674</v>
      </c>
      <c r="Q733" s="44" t="str">
        <f>MID(Tabla1[[#This Row],[Aplicación]],14,1)</f>
        <v>2</v>
      </c>
      <c r="R733" s="44" t="s">
        <v>662</v>
      </c>
      <c r="S733" s="44" t="str">
        <f>MID(Tabla1[[#This Row],[Aplicación]],6,2)</f>
        <v>06</v>
      </c>
      <c r="T733" s="44" t="str">
        <f>VLOOKUP(Tabla1[[#This Row],[AREA]],Hoja1!A:B,2,FALSE)</f>
        <v>06. Educación, infancia, juventud e igualdad</v>
      </c>
      <c r="U733" s="44" t="str">
        <f>MID(Tabla1[[#This Row],[Aplicación]],9,4)</f>
        <v>3232</v>
      </c>
      <c r="V733" s="44" t="str">
        <f>VLOOKUP(Tabla1[[#This Row],[PROGRAMA]],Hoja1!A:B,2,FALSE)</f>
        <v>3232. Conservación y mantenimiento centros educación infantil y primaria</v>
      </c>
      <c r="W733" s="44" t="str">
        <f>MID(Tabla1[[#This Row],[Aplicación]],14,2)</f>
        <v>21</v>
      </c>
      <c r="X733" s="44" t="str">
        <f>MID(Tabla1[[#This Row],[Aplicación]],14,6)</f>
        <v>212</v>
      </c>
    </row>
    <row r="734" spans="1:24" x14ac:dyDescent="0.25">
      <c r="A734" s="33">
        <v>220200001738</v>
      </c>
      <c r="B734" s="34" t="s">
        <v>316</v>
      </c>
      <c r="C734" s="35">
        <v>43875</v>
      </c>
      <c r="D734" s="33">
        <v>22020001543</v>
      </c>
      <c r="E734" s="34" t="s">
        <v>1651</v>
      </c>
      <c r="F734" s="36">
        <v>7.93</v>
      </c>
      <c r="G734" s="34" t="s">
        <v>413</v>
      </c>
      <c r="H734" s="34" t="s">
        <v>2839</v>
      </c>
      <c r="I734" s="33" t="s">
        <v>317</v>
      </c>
      <c r="J734" s="34" t="s">
        <v>211</v>
      </c>
      <c r="K734" s="34" t="s">
        <v>211</v>
      </c>
      <c r="L734" s="34" t="s">
        <v>15</v>
      </c>
      <c r="M734" s="34" t="s">
        <v>13</v>
      </c>
      <c r="N734" s="34" t="s">
        <v>16</v>
      </c>
      <c r="O734" s="37" t="s">
        <v>3145</v>
      </c>
      <c r="P734" s="37" t="s">
        <v>674</v>
      </c>
      <c r="Q734" s="44" t="str">
        <f>MID(Tabla1[[#This Row],[Aplicación]],14,1)</f>
        <v>2</v>
      </c>
      <c r="R734" s="44" t="s">
        <v>662</v>
      </c>
      <c r="S734" s="44" t="str">
        <f>MID(Tabla1[[#This Row],[Aplicación]],6,2)</f>
        <v>06</v>
      </c>
      <c r="T734" s="44" t="str">
        <f>VLOOKUP(Tabla1[[#This Row],[AREA]],Hoja1!A:B,2,FALSE)</f>
        <v>06. Educación, infancia, juventud e igualdad</v>
      </c>
      <c r="U734" s="44" t="str">
        <f>MID(Tabla1[[#This Row],[Aplicación]],9,4)</f>
        <v>3232</v>
      </c>
      <c r="V734" s="44" t="str">
        <f>VLOOKUP(Tabla1[[#This Row],[PROGRAMA]],Hoja1!A:B,2,FALSE)</f>
        <v>3232. Conservación y mantenimiento centros educación infantil y primaria</v>
      </c>
      <c r="W734" s="44" t="str">
        <f>MID(Tabla1[[#This Row],[Aplicación]],14,2)</f>
        <v>21</v>
      </c>
      <c r="X734" s="44" t="str">
        <f>MID(Tabla1[[#This Row],[Aplicación]],14,6)</f>
        <v>212</v>
      </c>
    </row>
    <row r="735" spans="1:24" x14ac:dyDescent="0.25">
      <c r="A735" s="33">
        <v>220200001970</v>
      </c>
      <c r="B735" s="34" t="s">
        <v>316</v>
      </c>
      <c r="C735" s="35">
        <v>43879</v>
      </c>
      <c r="D735" s="33">
        <v>22020001543</v>
      </c>
      <c r="E735" s="34" t="s">
        <v>1651</v>
      </c>
      <c r="F735" s="36">
        <v>7.93</v>
      </c>
      <c r="G735" s="34" t="s">
        <v>413</v>
      </c>
      <c r="H735" s="34" t="s">
        <v>2841</v>
      </c>
      <c r="I735" s="33" t="s">
        <v>317</v>
      </c>
      <c r="J735" s="34" t="s">
        <v>211</v>
      </c>
      <c r="K735" s="34" t="s">
        <v>211</v>
      </c>
      <c r="L735" s="34" t="s">
        <v>15</v>
      </c>
      <c r="M735" s="34" t="s">
        <v>13</v>
      </c>
      <c r="N735" s="34" t="s">
        <v>16</v>
      </c>
      <c r="O735" s="37" t="s">
        <v>3145</v>
      </c>
      <c r="P735" s="37" t="s">
        <v>674</v>
      </c>
      <c r="Q735" s="44" t="str">
        <f>MID(Tabla1[[#This Row],[Aplicación]],14,1)</f>
        <v>2</v>
      </c>
      <c r="R735" s="44" t="s">
        <v>662</v>
      </c>
      <c r="S735" s="44" t="str">
        <f>MID(Tabla1[[#This Row],[Aplicación]],6,2)</f>
        <v>06</v>
      </c>
      <c r="T735" s="44" t="str">
        <f>VLOOKUP(Tabla1[[#This Row],[AREA]],Hoja1!A:B,2,FALSE)</f>
        <v>06. Educación, infancia, juventud e igualdad</v>
      </c>
      <c r="U735" s="44" t="str">
        <f>MID(Tabla1[[#This Row],[Aplicación]],9,4)</f>
        <v>3232</v>
      </c>
      <c r="V735" s="44" t="str">
        <f>VLOOKUP(Tabla1[[#This Row],[PROGRAMA]],Hoja1!A:B,2,FALSE)</f>
        <v>3232. Conservación y mantenimiento centros educación infantil y primaria</v>
      </c>
      <c r="W735" s="44" t="str">
        <f>MID(Tabla1[[#This Row],[Aplicación]],14,2)</f>
        <v>21</v>
      </c>
      <c r="X735" s="44" t="str">
        <f>MID(Tabla1[[#This Row],[Aplicación]],14,6)</f>
        <v>212</v>
      </c>
    </row>
    <row r="736" spans="1:24" x14ac:dyDescent="0.25">
      <c r="A736" s="33">
        <v>220200002843</v>
      </c>
      <c r="B736" s="34" t="s">
        <v>316</v>
      </c>
      <c r="C736" s="35">
        <v>43892</v>
      </c>
      <c r="D736" s="33">
        <v>22020001544</v>
      </c>
      <c r="E736" s="34" t="s">
        <v>2005</v>
      </c>
      <c r="F736" s="36">
        <v>645.05999999999995</v>
      </c>
      <c r="G736" s="34" t="s">
        <v>182</v>
      </c>
      <c r="H736" s="34" t="s">
        <v>2842</v>
      </c>
      <c r="I736" s="33" t="s">
        <v>317</v>
      </c>
      <c r="J736" s="34" t="s">
        <v>211</v>
      </c>
      <c r="K736" s="34" t="s">
        <v>211</v>
      </c>
      <c r="L736" s="34" t="s">
        <v>15</v>
      </c>
      <c r="M736" s="34" t="s">
        <v>13</v>
      </c>
      <c r="N736" s="34" t="s">
        <v>16</v>
      </c>
      <c r="O736" s="37" t="s">
        <v>3145</v>
      </c>
      <c r="P736" s="37" t="s">
        <v>674</v>
      </c>
      <c r="Q736" s="44" t="str">
        <f>MID(Tabla1[[#This Row],[Aplicación]],14,1)</f>
        <v>2</v>
      </c>
      <c r="R736" s="44" t="s">
        <v>662</v>
      </c>
      <c r="S736" s="44" t="str">
        <f>MID(Tabla1[[#This Row],[Aplicación]],6,2)</f>
        <v>06</v>
      </c>
      <c r="T736" s="44" t="str">
        <f>VLOOKUP(Tabla1[[#This Row],[AREA]],Hoja1!A:B,2,FALSE)</f>
        <v>06. Educación, infancia, juventud e igualdad</v>
      </c>
      <c r="U736" s="44" t="str">
        <f>MID(Tabla1[[#This Row],[Aplicación]],9,4)</f>
        <v>3321</v>
      </c>
      <c r="V736" s="44" t="str">
        <f>VLOOKUP(Tabla1[[#This Row],[PROGRAMA]],Hoja1!A:B,2,FALSE)</f>
        <v>3321. Bibliotecas públicas</v>
      </c>
      <c r="W736" s="44" t="str">
        <f>MID(Tabla1[[#This Row],[Aplicación]],14,2)</f>
        <v>21</v>
      </c>
      <c r="X736" s="44" t="str">
        <f>MID(Tabla1[[#This Row],[Aplicación]],14,6)</f>
        <v>212</v>
      </c>
    </row>
    <row r="737" spans="1:24" x14ac:dyDescent="0.25">
      <c r="A737" s="33">
        <v>220200006842</v>
      </c>
      <c r="B737" s="34" t="s">
        <v>316</v>
      </c>
      <c r="C737" s="35">
        <v>43907</v>
      </c>
      <c r="D737" s="33">
        <v>22020001544</v>
      </c>
      <c r="E737" s="34" t="s">
        <v>2005</v>
      </c>
      <c r="F737" s="36">
        <v>142.84</v>
      </c>
      <c r="G737" s="34" t="s">
        <v>182</v>
      </c>
      <c r="H737" s="34" t="s">
        <v>2843</v>
      </c>
      <c r="I737" s="33" t="s">
        <v>317</v>
      </c>
      <c r="J737" s="34" t="s">
        <v>211</v>
      </c>
      <c r="K737" s="34" t="s">
        <v>211</v>
      </c>
      <c r="L737" s="34" t="s">
        <v>15</v>
      </c>
      <c r="M737" s="34" t="s">
        <v>13</v>
      </c>
      <c r="N737" s="34" t="s">
        <v>16</v>
      </c>
      <c r="O737" s="37" t="s">
        <v>3145</v>
      </c>
      <c r="P737" s="37" t="s">
        <v>674</v>
      </c>
      <c r="Q737" s="44" t="str">
        <f>MID(Tabla1[[#This Row],[Aplicación]],14,1)</f>
        <v>2</v>
      </c>
      <c r="R737" s="44" t="s">
        <v>662</v>
      </c>
      <c r="S737" s="44" t="str">
        <f>MID(Tabla1[[#This Row],[Aplicación]],6,2)</f>
        <v>06</v>
      </c>
      <c r="T737" s="44" t="str">
        <f>VLOOKUP(Tabla1[[#This Row],[AREA]],Hoja1!A:B,2,FALSE)</f>
        <v>06. Educación, infancia, juventud e igualdad</v>
      </c>
      <c r="U737" s="44" t="str">
        <f>MID(Tabla1[[#This Row],[Aplicación]],9,4)</f>
        <v>3321</v>
      </c>
      <c r="V737" s="44" t="str">
        <f>VLOOKUP(Tabla1[[#This Row],[PROGRAMA]],Hoja1!A:B,2,FALSE)</f>
        <v>3321. Bibliotecas públicas</v>
      </c>
      <c r="W737" s="44" t="str">
        <f>MID(Tabla1[[#This Row],[Aplicación]],14,2)</f>
        <v>21</v>
      </c>
      <c r="X737" s="44" t="str">
        <f>MID(Tabla1[[#This Row],[Aplicación]],14,6)</f>
        <v>212</v>
      </c>
    </row>
    <row r="738" spans="1:24" x14ac:dyDescent="0.25">
      <c r="A738" s="33">
        <v>220200006846</v>
      </c>
      <c r="B738" s="34" t="s">
        <v>316</v>
      </c>
      <c r="C738" s="35">
        <v>43907</v>
      </c>
      <c r="D738" s="33">
        <v>22020001544</v>
      </c>
      <c r="E738" s="34" t="s">
        <v>2005</v>
      </c>
      <c r="F738" s="36">
        <v>42.31</v>
      </c>
      <c r="G738" s="34" t="s">
        <v>430</v>
      </c>
      <c r="H738" s="34" t="s">
        <v>2844</v>
      </c>
      <c r="I738" s="33" t="s">
        <v>317</v>
      </c>
      <c r="J738" s="34" t="s">
        <v>1357</v>
      </c>
      <c r="K738" s="34" t="s">
        <v>211</v>
      </c>
      <c r="L738" s="34" t="s">
        <v>15</v>
      </c>
      <c r="M738" s="34" t="s">
        <v>13</v>
      </c>
      <c r="N738" s="34" t="s">
        <v>16</v>
      </c>
      <c r="O738" s="37" t="s">
        <v>3145</v>
      </c>
      <c r="P738" s="37" t="s">
        <v>674</v>
      </c>
      <c r="Q738" s="44" t="str">
        <f>MID(Tabla1[[#This Row],[Aplicación]],14,1)</f>
        <v>2</v>
      </c>
      <c r="R738" s="44" t="s">
        <v>662</v>
      </c>
      <c r="S738" s="44" t="str">
        <f>MID(Tabla1[[#This Row],[Aplicación]],6,2)</f>
        <v>06</v>
      </c>
      <c r="T738" s="44" t="str">
        <f>VLOOKUP(Tabla1[[#This Row],[AREA]],Hoja1!A:B,2,FALSE)</f>
        <v>06. Educación, infancia, juventud e igualdad</v>
      </c>
      <c r="U738" s="44" t="str">
        <f>MID(Tabla1[[#This Row],[Aplicación]],9,4)</f>
        <v>3321</v>
      </c>
      <c r="V738" s="44" t="str">
        <f>VLOOKUP(Tabla1[[#This Row],[PROGRAMA]],Hoja1!A:B,2,FALSE)</f>
        <v>3321. Bibliotecas públicas</v>
      </c>
      <c r="W738" s="44" t="str">
        <f>MID(Tabla1[[#This Row],[Aplicación]],14,2)</f>
        <v>21</v>
      </c>
      <c r="X738" s="44" t="str">
        <f>MID(Tabla1[[#This Row],[Aplicación]],14,6)</f>
        <v>212</v>
      </c>
    </row>
    <row r="739" spans="1:24" x14ac:dyDescent="0.25">
      <c r="A739" s="33">
        <v>220200010431</v>
      </c>
      <c r="B739" s="34" t="s">
        <v>316</v>
      </c>
      <c r="C739" s="35">
        <v>43920</v>
      </c>
      <c r="D739" s="33">
        <v>22020001574</v>
      </c>
      <c r="E739" s="34" t="s">
        <v>2381</v>
      </c>
      <c r="F739" s="36">
        <v>3355.63</v>
      </c>
      <c r="G739" s="34" t="s">
        <v>689</v>
      </c>
      <c r="H739" s="34" t="s">
        <v>2845</v>
      </c>
      <c r="I739" s="33" t="s">
        <v>317</v>
      </c>
      <c r="J739" s="34" t="s">
        <v>211</v>
      </c>
      <c r="K739" s="34" t="s">
        <v>211</v>
      </c>
      <c r="L739" s="34" t="s">
        <v>15</v>
      </c>
      <c r="M739" s="34" t="s">
        <v>13</v>
      </c>
      <c r="N739" s="34" t="s">
        <v>16</v>
      </c>
      <c r="O739" s="37" t="s">
        <v>3145</v>
      </c>
      <c r="P739" s="37" t="s">
        <v>674</v>
      </c>
      <c r="Q739" s="44" t="str">
        <f>MID(Tabla1[[#This Row],[Aplicación]],14,1)</f>
        <v>6</v>
      </c>
      <c r="R739" s="44" t="s">
        <v>663</v>
      </c>
      <c r="S739" s="44" t="str">
        <f>MID(Tabla1[[#This Row],[Aplicación]],6,2)</f>
        <v>06</v>
      </c>
      <c r="T739" s="44" t="str">
        <f>VLOOKUP(Tabla1[[#This Row],[AREA]],Hoja1!A:B,2,FALSE)</f>
        <v>06. Educación, infancia, juventud e igualdad</v>
      </c>
      <c r="U739" s="44" t="str">
        <f>MID(Tabla1[[#This Row],[Aplicación]],9,4)</f>
        <v>3321</v>
      </c>
      <c r="V739" s="44" t="str">
        <f>VLOOKUP(Tabla1[[#This Row],[PROGRAMA]],Hoja1!A:B,2,FALSE)</f>
        <v>3321. Bibliotecas públicas</v>
      </c>
      <c r="W739" s="44" t="str">
        <f>MID(Tabla1[[#This Row],[Aplicación]],14,2)</f>
        <v>62</v>
      </c>
      <c r="X739" s="44" t="str">
        <f>MID(Tabla1[[#This Row],[Aplicación]],14,6)</f>
        <v>629</v>
      </c>
    </row>
    <row r="740" spans="1:24" x14ac:dyDescent="0.25">
      <c r="A740" s="33">
        <v>220200002845</v>
      </c>
      <c r="B740" s="34" t="s">
        <v>316</v>
      </c>
      <c r="C740" s="35">
        <v>43892</v>
      </c>
      <c r="D740" s="33">
        <v>22020001544</v>
      </c>
      <c r="E740" s="34" t="s">
        <v>2005</v>
      </c>
      <c r="F740" s="36">
        <v>40.950000000000003</v>
      </c>
      <c r="G740" s="34" t="s">
        <v>409</v>
      </c>
      <c r="H740" s="34" t="s">
        <v>2847</v>
      </c>
      <c r="I740" s="33" t="s">
        <v>317</v>
      </c>
      <c r="J740" s="34" t="s">
        <v>211</v>
      </c>
      <c r="K740" s="34" t="s">
        <v>211</v>
      </c>
      <c r="L740" s="34" t="s">
        <v>15</v>
      </c>
      <c r="M740" s="34" t="s">
        <v>13</v>
      </c>
      <c r="N740" s="34" t="s">
        <v>16</v>
      </c>
      <c r="O740" s="37" t="s">
        <v>3145</v>
      </c>
      <c r="P740" s="37" t="s">
        <v>674</v>
      </c>
      <c r="Q740" s="44" t="str">
        <f>MID(Tabla1[[#This Row],[Aplicación]],14,1)</f>
        <v>2</v>
      </c>
      <c r="R740" s="44" t="s">
        <v>662</v>
      </c>
      <c r="S740" s="44" t="str">
        <f>MID(Tabla1[[#This Row],[Aplicación]],6,2)</f>
        <v>06</v>
      </c>
      <c r="T740" s="44" t="str">
        <f>VLOOKUP(Tabla1[[#This Row],[AREA]],Hoja1!A:B,2,FALSE)</f>
        <v>06. Educación, infancia, juventud e igualdad</v>
      </c>
      <c r="U740" s="44" t="str">
        <f>MID(Tabla1[[#This Row],[Aplicación]],9,4)</f>
        <v>3321</v>
      </c>
      <c r="V740" s="44" t="str">
        <f>VLOOKUP(Tabla1[[#This Row],[PROGRAMA]],Hoja1!A:B,2,FALSE)</f>
        <v>3321. Bibliotecas públicas</v>
      </c>
      <c r="W740" s="44" t="str">
        <f>MID(Tabla1[[#This Row],[Aplicación]],14,2)</f>
        <v>21</v>
      </c>
      <c r="X740" s="44" t="str">
        <f>MID(Tabla1[[#This Row],[Aplicación]],14,6)</f>
        <v>212</v>
      </c>
    </row>
    <row r="741" spans="1:24" x14ac:dyDescent="0.25">
      <c r="A741" s="33">
        <v>220200002847</v>
      </c>
      <c r="B741" s="34" t="s">
        <v>316</v>
      </c>
      <c r="C741" s="35">
        <v>43892</v>
      </c>
      <c r="D741" s="33">
        <v>22020001544</v>
      </c>
      <c r="E741" s="34" t="s">
        <v>2005</v>
      </c>
      <c r="F741" s="36">
        <v>174.99</v>
      </c>
      <c r="G741" s="34" t="s">
        <v>387</v>
      </c>
      <c r="H741" s="34" t="s">
        <v>2852</v>
      </c>
      <c r="I741" s="33" t="s">
        <v>317</v>
      </c>
      <c r="J741" s="34" t="s">
        <v>211</v>
      </c>
      <c r="K741" s="34" t="s">
        <v>211</v>
      </c>
      <c r="L741" s="34" t="s">
        <v>15</v>
      </c>
      <c r="M741" s="34" t="s">
        <v>13</v>
      </c>
      <c r="N741" s="34" t="s">
        <v>16</v>
      </c>
      <c r="O741" s="37" t="s">
        <v>3145</v>
      </c>
      <c r="P741" s="37" t="s">
        <v>674</v>
      </c>
      <c r="Q741" s="44" t="str">
        <f>MID(Tabla1[[#This Row],[Aplicación]],14,1)</f>
        <v>2</v>
      </c>
      <c r="R741" s="44" t="s">
        <v>662</v>
      </c>
      <c r="S741" s="44" t="str">
        <f>MID(Tabla1[[#This Row],[Aplicación]],6,2)</f>
        <v>06</v>
      </c>
      <c r="T741" s="44" t="str">
        <f>VLOOKUP(Tabla1[[#This Row],[AREA]],Hoja1!A:B,2,FALSE)</f>
        <v>06. Educación, infancia, juventud e igualdad</v>
      </c>
      <c r="U741" s="44" t="str">
        <f>MID(Tabla1[[#This Row],[Aplicación]],9,4)</f>
        <v>3321</v>
      </c>
      <c r="V741" s="44" t="str">
        <f>VLOOKUP(Tabla1[[#This Row],[PROGRAMA]],Hoja1!A:B,2,FALSE)</f>
        <v>3321. Bibliotecas públicas</v>
      </c>
      <c r="W741" s="44" t="str">
        <f>MID(Tabla1[[#This Row],[Aplicación]],14,2)</f>
        <v>21</v>
      </c>
      <c r="X741" s="44" t="str">
        <f>MID(Tabla1[[#This Row],[Aplicación]],14,6)</f>
        <v>212</v>
      </c>
    </row>
    <row r="742" spans="1:24" x14ac:dyDescent="0.25">
      <c r="A742" s="33">
        <v>220200002517</v>
      </c>
      <c r="B742" s="34" t="s">
        <v>316</v>
      </c>
      <c r="C742" s="35">
        <v>43887</v>
      </c>
      <c r="D742" s="33">
        <v>22020001544</v>
      </c>
      <c r="E742" s="34" t="s">
        <v>2005</v>
      </c>
      <c r="F742" s="36">
        <v>25.79</v>
      </c>
      <c r="G742" s="34" t="s">
        <v>359</v>
      </c>
      <c r="H742" s="34" t="s">
        <v>2853</v>
      </c>
      <c r="I742" s="33" t="s">
        <v>317</v>
      </c>
      <c r="J742" s="34" t="s">
        <v>2194</v>
      </c>
      <c r="K742" s="34" t="s">
        <v>258</v>
      </c>
      <c r="L742" s="34" t="s">
        <v>15</v>
      </c>
      <c r="M742" s="34" t="s">
        <v>13</v>
      </c>
      <c r="N742" s="34" t="s">
        <v>16</v>
      </c>
      <c r="O742" s="37" t="s">
        <v>3145</v>
      </c>
      <c r="P742" s="37" t="s">
        <v>674</v>
      </c>
      <c r="Q742" s="44" t="str">
        <f>MID(Tabla1[[#This Row],[Aplicación]],14,1)</f>
        <v>2</v>
      </c>
      <c r="R742" s="44" t="s">
        <v>662</v>
      </c>
      <c r="S742" s="44" t="str">
        <f>MID(Tabla1[[#This Row],[Aplicación]],6,2)</f>
        <v>06</v>
      </c>
      <c r="T742" s="44" t="str">
        <f>VLOOKUP(Tabla1[[#This Row],[AREA]],Hoja1!A:B,2,FALSE)</f>
        <v>06. Educación, infancia, juventud e igualdad</v>
      </c>
      <c r="U742" s="44" t="str">
        <f>MID(Tabla1[[#This Row],[Aplicación]],9,4)</f>
        <v>3321</v>
      </c>
      <c r="V742" s="44" t="str">
        <f>VLOOKUP(Tabla1[[#This Row],[PROGRAMA]],Hoja1!A:B,2,FALSE)</f>
        <v>3321. Bibliotecas públicas</v>
      </c>
      <c r="W742" s="44" t="str">
        <f>MID(Tabla1[[#This Row],[Aplicación]],14,2)</f>
        <v>21</v>
      </c>
      <c r="X742" s="44" t="str">
        <f>MID(Tabla1[[#This Row],[Aplicación]],14,6)</f>
        <v>212</v>
      </c>
    </row>
    <row r="743" spans="1:24" x14ac:dyDescent="0.25">
      <c r="A743" s="33">
        <v>220200010435</v>
      </c>
      <c r="B743" s="34" t="s">
        <v>316</v>
      </c>
      <c r="C743" s="35">
        <v>43920</v>
      </c>
      <c r="D743" s="33">
        <v>22020001544</v>
      </c>
      <c r="E743" s="34" t="s">
        <v>2005</v>
      </c>
      <c r="F743" s="36">
        <v>7.03</v>
      </c>
      <c r="G743" s="34" t="s">
        <v>359</v>
      </c>
      <c r="H743" s="34" t="s">
        <v>2854</v>
      </c>
      <c r="I743" s="33" t="s">
        <v>317</v>
      </c>
      <c r="J743" s="34" t="s">
        <v>2194</v>
      </c>
      <c r="K743" s="34" t="s">
        <v>258</v>
      </c>
      <c r="L743" s="34" t="s">
        <v>15</v>
      </c>
      <c r="M743" s="34" t="s">
        <v>13</v>
      </c>
      <c r="N743" s="34" t="s">
        <v>16</v>
      </c>
      <c r="O743" s="37" t="s">
        <v>3145</v>
      </c>
      <c r="P743" s="37" t="s">
        <v>674</v>
      </c>
      <c r="Q743" s="44" t="str">
        <f>MID(Tabla1[[#This Row],[Aplicación]],14,1)</f>
        <v>2</v>
      </c>
      <c r="R743" s="44" t="s">
        <v>662</v>
      </c>
      <c r="S743" s="44" t="str">
        <f>MID(Tabla1[[#This Row],[Aplicación]],6,2)</f>
        <v>06</v>
      </c>
      <c r="T743" s="44" t="str">
        <f>VLOOKUP(Tabla1[[#This Row],[AREA]],Hoja1!A:B,2,FALSE)</f>
        <v>06. Educación, infancia, juventud e igualdad</v>
      </c>
      <c r="U743" s="44" t="str">
        <f>MID(Tabla1[[#This Row],[Aplicación]],9,4)</f>
        <v>3321</v>
      </c>
      <c r="V743" s="44" t="str">
        <f>VLOOKUP(Tabla1[[#This Row],[PROGRAMA]],Hoja1!A:B,2,FALSE)</f>
        <v>3321. Bibliotecas públicas</v>
      </c>
      <c r="W743" s="44" t="str">
        <f>MID(Tabla1[[#This Row],[Aplicación]],14,2)</f>
        <v>21</v>
      </c>
      <c r="X743" s="44" t="str">
        <f>MID(Tabla1[[#This Row],[Aplicación]],14,6)</f>
        <v>212</v>
      </c>
    </row>
    <row r="744" spans="1:24" x14ac:dyDescent="0.25">
      <c r="A744" s="33">
        <v>220200002821</v>
      </c>
      <c r="B744" s="34" t="s">
        <v>316</v>
      </c>
      <c r="C744" s="35">
        <v>43892</v>
      </c>
      <c r="D744" s="33">
        <v>22020001543</v>
      </c>
      <c r="E744" s="34" t="s">
        <v>1651</v>
      </c>
      <c r="F744" s="36">
        <v>159.59</v>
      </c>
      <c r="G744" s="34" t="s">
        <v>394</v>
      </c>
      <c r="H744" s="34" t="s">
        <v>2909</v>
      </c>
      <c r="I744" s="33" t="s">
        <v>317</v>
      </c>
      <c r="J744" s="34" t="s">
        <v>211</v>
      </c>
      <c r="K744" s="34" t="s">
        <v>211</v>
      </c>
      <c r="L744" s="34" t="s">
        <v>15</v>
      </c>
      <c r="M744" s="34" t="s">
        <v>13</v>
      </c>
      <c r="N744" s="34" t="s">
        <v>14</v>
      </c>
      <c r="O744" s="37" t="s">
        <v>3145</v>
      </c>
      <c r="P744" s="37" t="s">
        <v>674</v>
      </c>
      <c r="Q744" s="44" t="str">
        <f>MID(Tabla1[[#This Row],[Aplicación]],14,1)</f>
        <v>2</v>
      </c>
      <c r="R744" s="44" t="s">
        <v>662</v>
      </c>
      <c r="S744" s="44" t="str">
        <f>MID(Tabla1[[#This Row],[Aplicación]],6,2)</f>
        <v>06</v>
      </c>
      <c r="T744" s="44" t="str">
        <f>VLOOKUP(Tabla1[[#This Row],[AREA]],Hoja1!A:B,2,FALSE)</f>
        <v>06. Educación, infancia, juventud e igualdad</v>
      </c>
      <c r="U744" s="44" t="str">
        <f>MID(Tabla1[[#This Row],[Aplicación]],9,4)</f>
        <v>3232</v>
      </c>
      <c r="V744" s="44" t="str">
        <f>VLOOKUP(Tabla1[[#This Row],[PROGRAMA]],Hoja1!A:B,2,FALSE)</f>
        <v>3232. Conservación y mantenimiento centros educación infantil y primaria</v>
      </c>
      <c r="W744" s="44" t="str">
        <f>MID(Tabla1[[#This Row],[Aplicación]],14,2)</f>
        <v>21</v>
      </c>
      <c r="X744" s="44" t="str">
        <f>MID(Tabla1[[#This Row],[Aplicación]],14,6)</f>
        <v>212</v>
      </c>
    </row>
    <row r="745" spans="1:24" x14ac:dyDescent="0.25">
      <c r="A745" s="33">
        <v>220200002825</v>
      </c>
      <c r="B745" s="34" t="s">
        <v>316</v>
      </c>
      <c r="C745" s="35">
        <v>43892</v>
      </c>
      <c r="D745" s="33">
        <v>22020001543</v>
      </c>
      <c r="E745" s="34" t="s">
        <v>1651</v>
      </c>
      <c r="F745" s="36">
        <v>141.16</v>
      </c>
      <c r="G745" s="34" t="s">
        <v>394</v>
      </c>
      <c r="H745" s="34" t="s">
        <v>2929</v>
      </c>
      <c r="I745" s="33" t="s">
        <v>317</v>
      </c>
      <c r="J745" s="34" t="s">
        <v>211</v>
      </c>
      <c r="K745" s="34" t="s">
        <v>211</v>
      </c>
      <c r="L745" s="34" t="s">
        <v>15</v>
      </c>
      <c r="M745" s="34" t="s">
        <v>13</v>
      </c>
      <c r="N745" s="34" t="s">
        <v>14</v>
      </c>
      <c r="O745" s="37" t="s">
        <v>3145</v>
      </c>
      <c r="P745" s="37" t="s">
        <v>674</v>
      </c>
      <c r="Q745" s="44" t="str">
        <f>MID(Tabla1[[#This Row],[Aplicación]],14,1)</f>
        <v>2</v>
      </c>
      <c r="R745" s="44" t="s">
        <v>662</v>
      </c>
      <c r="S745" s="44" t="str">
        <f>MID(Tabla1[[#This Row],[Aplicación]],6,2)</f>
        <v>06</v>
      </c>
      <c r="T745" s="44" t="str">
        <f>VLOOKUP(Tabla1[[#This Row],[AREA]],Hoja1!A:B,2,FALSE)</f>
        <v>06. Educación, infancia, juventud e igualdad</v>
      </c>
      <c r="U745" s="44" t="str">
        <f>MID(Tabla1[[#This Row],[Aplicación]],9,4)</f>
        <v>3232</v>
      </c>
      <c r="V745" s="44" t="str">
        <f>VLOOKUP(Tabla1[[#This Row],[PROGRAMA]],Hoja1!A:B,2,FALSE)</f>
        <v>3232. Conservación y mantenimiento centros educación infantil y primaria</v>
      </c>
      <c r="W745" s="44" t="str">
        <f>MID(Tabla1[[#This Row],[Aplicación]],14,2)</f>
        <v>21</v>
      </c>
      <c r="X745" s="44" t="str">
        <f>MID(Tabla1[[#This Row],[Aplicación]],14,6)</f>
        <v>212</v>
      </c>
    </row>
    <row r="746" spans="1:24" x14ac:dyDescent="0.25">
      <c r="A746" s="33">
        <v>220199000731</v>
      </c>
      <c r="B746" s="34" t="s">
        <v>9</v>
      </c>
      <c r="C746" s="35">
        <v>43832</v>
      </c>
      <c r="D746" s="33">
        <v>22020001110</v>
      </c>
      <c r="E746" s="34" t="s">
        <v>1826</v>
      </c>
      <c r="F746" s="36">
        <v>14737.8</v>
      </c>
      <c r="G746" s="34" t="s">
        <v>115</v>
      </c>
      <c r="H746" s="34" t="s">
        <v>2948</v>
      </c>
      <c r="I746" s="33" t="s">
        <v>209</v>
      </c>
      <c r="J746" s="34" t="s">
        <v>211</v>
      </c>
      <c r="K746" s="34" t="s">
        <v>211</v>
      </c>
      <c r="L746" s="34" t="s">
        <v>12</v>
      </c>
      <c r="M746" s="34" t="s">
        <v>10</v>
      </c>
      <c r="N746" s="34" t="s">
        <v>11</v>
      </c>
      <c r="O746" s="37" t="s">
        <v>3146</v>
      </c>
      <c r="P746" s="37" t="s">
        <v>674</v>
      </c>
      <c r="Q746" s="44" t="str">
        <f>MID(Tabla1[[#This Row],[Aplicación]],14,1)</f>
        <v>2</v>
      </c>
      <c r="R746" s="44" t="s">
        <v>662</v>
      </c>
      <c r="S746" s="44" t="str">
        <f>MID(Tabla1[[#This Row],[Aplicación]],6,2)</f>
        <v>06</v>
      </c>
      <c r="T746" s="44" t="str">
        <f>VLOOKUP(Tabla1[[#This Row],[AREA]],Hoja1!A:B,2,FALSE)</f>
        <v>06. Educación, infancia, juventud e igualdad</v>
      </c>
      <c r="U746" s="44" t="str">
        <f>MID(Tabla1[[#This Row],[Aplicación]],9,4)</f>
        <v>3231</v>
      </c>
      <c r="V746" s="44" t="str">
        <f>VLOOKUP(Tabla1[[#This Row],[PROGRAMA]],Hoja1!A:B,2,FALSE)</f>
        <v>3231. Escuelas infantiles</v>
      </c>
      <c r="W746" s="44" t="str">
        <f>MID(Tabla1[[#This Row],[Aplicación]],14,2)</f>
        <v>21</v>
      </c>
      <c r="X746" s="44" t="str">
        <f>MID(Tabla1[[#This Row],[Aplicación]],14,6)</f>
        <v>213</v>
      </c>
    </row>
    <row r="747" spans="1:24" x14ac:dyDescent="0.25">
      <c r="A747" s="33">
        <v>220200009892</v>
      </c>
      <c r="B747" s="34" t="s">
        <v>9</v>
      </c>
      <c r="C747" s="35">
        <v>43918</v>
      </c>
      <c r="D747" s="33">
        <v>22020002972</v>
      </c>
      <c r="E747" s="34" t="s">
        <v>939</v>
      </c>
      <c r="F747" s="36">
        <v>256.51</v>
      </c>
      <c r="G747" s="34" t="s">
        <v>894</v>
      </c>
      <c r="H747" s="34" t="s">
        <v>2954</v>
      </c>
      <c r="I747" s="33" t="s">
        <v>209</v>
      </c>
      <c r="J747" s="34" t="s">
        <v>210</v>
      </c>
      <c r="K747" s="34" t="s">
        <v>210</v>
      </c>
      <c r="L747" s="34" t="s">
        <v>15</v>
      </c>
      <c r="M747" s="34" t="s">
        <v>10</v>
      </c>
      <c r="N747" s="34" t="s">
        <v>11</v>
      </c>
      <c r="O747" s="37" t="s">
        <v>3146</v>
      </c>
      <c r="P747" s="37" t="s">
        <v>674</v>
      </c>
      <c r="Q747" s="44" t="str">
        <f>MID(Tabla1[[#This Row],[Aplicación]],14,1)</f>
        <v>2</v>
      </c>
      <c r="R747" s="44" t="s">
        <v>662</v>
      </c>
      <c r="S747" s="44" t="str">
        <f>MID(Tabla1[[#This Row],[Aplicación]],6,2)</f>
        <v>06</v>
      </c>
      <c r="T747" s="44" t="str">
        <f>VLOOKUP(Tabla1[[#This Row],[AREA]],Hoja1!A:B,2,FALSE)</f>
        <v>06. Educación, infancia, juventud e igualdad</v>
      </c>
      <c r="U747" s="44" t="str">
        <f>MID(Tabla1[[#This Row],[Aplicación]],9,4)</f>
        <v>3321</v>
      </c>
      <c r="V747" s="44" t="str">
        <f>VLOOKUP(Tabla1[[#This Row],[PROGRAMA]],Hoja1!A:B,2,FALSE)</f>
        <v>3321. Bibliotecas públicas</v>
      </c>
      <c r="W747" s="44" t="str">
        <f>MID(Tabla1[[#This Row],[Aplicación]],14,2)</f>
        <v>22</v>
      </c>
      <c r="X747" s="44" t="str">
        <f>MID(Tabla1[[#This Row],[Aplicación]],14,6)</f>
        <v>22001</v>
      </c>
    </row>
    <row r="748" spans="1:24" x14ac:dyDescent="0.25">
      <c r="A748" s="33">
        <v>220200009893</v>
      </c>
      <c r="B748" s="34" t="s">
        <v>9</v>
      </c>
      <c r="C748" s="35">
        <v>43918</v>
      </c>
      <c r="D748" s="33">
        <v>22020002973</v>
      </c>
      <c r="E748" s="34" t="s">
        <v>2001</v>
      </c>
      <c r="F748" s="36">
        <v>300</v>
      </c>
      <c r="G748" s="34" t="s">
        <v>392</v>
      </c>
      <c r="H748" s="34" t="s">
        <v>2955</v>
      </c>
      <c r="I748" s="33" t="s">
        <v>209</v>
      </c>
      <c r="J748" s="34" t="s">
        <v>211</v>
      </c>
      <c r="K748" s="34" t="s">
        <v>211</v>
      </c>
      <c r="L748" s="34" t="s">
        <v>15</v>
      </c>
      <c r="M748" s="34" t="s">
        <v>10</v>
      </c>
      <c r="N748" s="34" t="s">
        <v>11</v>
      </c>
      <c r="O748" s="37" t="s">
        <v>3146</v>
      </c>
      <c r="P748" s="37" t="s">
        <v>674</v>
      </c>
      <c r="Q748" s="44" t="str">
        <f>MID(Tabla1[[#This Row],[Aplicación]],14,1)</f>
        <v>2</v>
      </c>
      <c r="R748" s="44" t="s">
        <v>662</v>
      </c>
      <c r="S748" s="44" t="str">
        <f>MID(Tabla1[[#This Row],[Aplicación]],6,2)</f>
        <v>06</v>
      </c>
      <c r="T748" s="44" t="str">
        <f>VLOOKUP(Tabla1[[#This Row],[AREA]],Hoja1!A:B,2,FALSE)</f>
        <v>06. Educación, infancia, juventud e igualdad</v>
      </c>
      <c r="U748" s="44" t="str">
        <f>MID(Tabla1[[#This Row],[Aplicación]],9,4)</f>
        <v>3321</v>
      </c>
      <c r="V748" s="44" t="str">
        <f>VLOOKUP(Tabla1[[#This Row],[PROGRAMA]],Hoja1!A:B,2,FALSE)</f>
        <v>3321. Bibliotecas públicas</v>
      </c>
      <c r="W748" s="44" t="str">
        <f>MID(Tabla1[[#This Row],[Aplicación]],14,2)</f>
        <v>22</v>
      </c>
      <c r="X748" s="44" t="str">
        <f>MID(Tabla1[[#This Row],[Aplicación]],14,6)</f>
        <v>22699</v>
      </c>
    </row>
    <row r="749" spans="1:24" x14ac:dyDescent="0.25">
      <c r="A749" s="33">
        <v>220200009894</v>
      </c>
      <c r="B749" s="34" t="s">
        <v>9</v>
      </c>
      <c r="C749" s="35">
        <v>43918</v>
      </c>
      <c r="D749" s="33">
        <v>22020002974</v>
      </c>
      <c r="E749" s="34" t="s">
        <v>939</v>
      </c>
      <c r="F749" s="36">
        <v>355.5</v>
      </c>
      <c r="G749" s="34" t="s">
        <v>2961</v>
      </c>
      <c r="H749" s="34" t="s">
        <v>2962</v>
      </c>
      <c r="I749" s="33" t="s">
        <v>209</v>
      </c>
      <c r="J749" s="34" t="s">
        <v>210</v>
      </c>
      <c r="K749" s="34" t="s">
        <v>210</v>
      </c>
      <c r="L749" s="34" t="s">
        <v>15</v>
      </c>
      <c r="M749" s="34" t="s">
        <v>10</v>
      </c>
      <c r="N749" s="34" t="s">
        <v>11</v>
      </c>
      <c r="O749" s="37" t="s">
        <v>3146</v>
      </c>
      <c r="P749" s="37" t="s">
        <v>674</v>
      </c>
      <c r="Q749" s="44" t="str">
        <f>MID(Tabla1[[#This Row],[Aplicación]],14,1)</f>
        <v>2</v>
      </c>
      <c r="R749" s="44" t="s">
        <v>662</v>
      </c>
      <c r="S749" s="44" t="str">
        <f>MID(Tabla1[[#This Row],[Aplicación]],6,2)</f>
        <v>06</v>
      </c>
      <c r="T749" s="44" t="str">
        <f>VLOOKUP(Tabla1[[#This Row],[AREA]],Hoja1!A:B,2,FALSE)</f>
        <v>06. Educación, infancia, juventud e igualdad</v>
      </c>
      <c r="U749" s="44" t="str">
        <f>MID(Tabla1[[#This Row],[Aplicación]],9,4)</f>
        <v>3321</v>
      </c>
      <c r="V749" s="44" t="str">
        <f>VLOOKUP(Tabla1[[#This Row],[PROGRAMA]],Hoja1!A:B,2,FALSE)</f>
        <v>3321. Bibliotecas públicas</v>
      </c>
      <c r="W749" s="44" t="str">
        <f>MID(Tabla1[[#This Row],[Aplicación]],14,2)</f>
        <v>22</v>
      </c>
      <c r="X749" s="44" t="str">
        <f>MID(Tabla1[[#This Row],[Aplicación]],14,6)</f>
        <v>22001</v>
      </c>
    </row>
    <row r="750" spans="1:24" x14ac:dyDescent="0.25">
      <c r="A750" s="33">
        <v>220200002827</v>
      </c>
      <c r="B750" s="34" t="s">
        <v>316</v>
      </c>
      <c r="C750" s="35">
        <v>43892</v>
      </c>
      <c r="D750" s="33">
        <v>22020001543</v>
      </c>
      <c r="E750" s="34" t="s">
        <v>1651</v>
      </c>
      <c r="F750" s="36">
        <v>120.17</v>
      </c>
      <c r="G750" s="34" t="s">
        <v>394</v>
      </c>
      <c r="H750" s="34" t="s">
        <v>2967</v>
      </c>
      <c r="I750" s="33" t="s">
        <v>317</v>
      </c>
      <c r="J750" s="34" t="s">
        <v>211</v>
      </c>
      <c r="K750" s="34" t="s">
        <v>211</v>
      </c>
      <c r="L750" s="34" t="s">
        <v>15</v>
      </c>
      <c r="M750" s="34" t="s">
        <v>13</v>
      </c>
      <c r="N750" s="34" t="s">
        <v>14</v>
      </c>
      <c r="O750" s="37" t="s">
        <v>3145</v>
      </c>
      <c r="P750" s="37" t="s">
        <v>674</v>
      </c>
      <c r="Q750" s="44" t="str">
        <f>MID(Tabla1[[#This Row],[Aplicación]],14,1)</f>
        <v>2</v>
      </c>
      <c r="R750" s="44" t="s">
        <v>662</v>
      </c>
      <c r="S750" s="44" t="str">
        <f>MID(Tabla1[[#This Row],[Aplicación]],6,2)</f>
        <v>06</v>
      </c>
      <c r="T750" s="44" t="str">
        <f>VLOOKUP(Tabla1[[#This Row],[AREA]],Hoja1!A:B,2,FALSE)</f>
        <v>06. Educación, infancia, juventud e igualdad</v>
      </c>
      <c r="U750" s="44" t="str">
        <f>MID(Tabla1[[#This Row],[Aplicación]],9,4)</f>
        <v>3232</v>
      </c>
      <c r="V750" s="44" t="str">
        <f>VLOOKUP(Tabla1[[#This Row],[PROGRAMA]],Hoja1!A:B,2,FALSE)</f>
        <v>3232. Conservación y mantenimiento centros educación infantil y primaria</v>
      </c>
      <c r="W750" s="44" t="str">
        <f>MID(Tabla1[[#This Row],[Aplicación]],14,2)</f>
        <v>21</v>
      </c>
      <c r="X750" s="44" t="str">
        <f>MID(Tabla1[[#This Row],[Aplicación]],14,6)</f>
        <v>212</v>
      </c>
    </row>
    <row r="751" spans="1:24" x14ac:dyDescent="0.25">
      <c r="A751" s="33">
        <v>220200002819</v>
      </c>
      <c r="B751" s="34" t="s">
        <v>316</v>
      </c>
      <c r="C751" s="35">
        <v>43892</v>
      </c>
      <c r="D751" s="33">
        <v>22020001543</v>
      </c>
      <c r="E751" s="34" t="s">
        <v>1651</v>
      </c>
      <c r="F751" s="36">
        <v>113.55</v>
      </c>
      <c r="G751" s="34" t="s">
        <v>387</v>
      </c>
      <c r="H751" s="34" t="s">
        <v>2976</v>
      </c>
      <c r="I751" s="33" t="s">
        <v>317</v>
      </c>
      <c r="J751" s="34" t="s">
        <v>211</v>
      </c>
      <c r="K751" s="34" t="s">
        <v>211</v>
      </c>
      <c r="L751" s="34" t="s">
        <v>15</v>
      </c>
      <c r="M751" s="34" t="s">
        <v>13</v>
      </c>
      <c r="N751" s="34" t="s">
        <v>14</v>
      </c>
      <c r="O751" s="37" t="s">
        <v>3145</v>
      </c>
      <c r="P751" s="37" t="s">
        <v>674</v>
      </c>
      <c r="Q751" s="44" t="str">
        <f>MID(Tabla1[[#This Row],[Aplicación]],14,1)</f>
        <v>2</v>
      </c>
      <c r="R751" s="44" t="s">
        <v>662</v>
      </c>
      <c r="S751" s="44" t="str">
        <f>MID(Tabla1[[#This Row],[Aplicación]],6,2)</f>
        <v>06</v>
      </c>
      <c r="T751" s="44" t="str">
        <f>VLOOKUP(Tabla1[[#This Row],[AREA]],Hoja1!A:B,2,FALSE)</f>
        <v>06. Educación, infancia, juventud e igualdad</v>
      </c>
      <c r="U751" s="44" t="str">
        <f>MID(Tabla1[[#This Row],[Aplicación]],9,4)</f>
        <v>3232</v>
      </c>
      <c r="V751" s="44" t="str">
        <f>VLOOKUP(Tabla1[[#This Row],[PROGRAMA]],Hoja1!A:B,2,FALSE)</f>
        <v>3232. Conservación y mantenimiento centros educación infantil y primaria</v>
      </c>
      <c r="W751" s="44" t="str">
        <f>MID(Tabla1[[#This Row],[Aplicación]],14,2)</f>
        <v>21</v>
      </c>
      <c r="X751" s="44" t="str">
        <f>MID(Tabla1[[#This Row],[Aplicación]],14,6)</f>
        <v>212</v>
      </c>
    </row>
    <row r="752" spans="1:24" x14ac:dyDescent="0.25">
      <c r="A752" s="33">
        <v>220200009900</v>
      </c>
      <c r="B752" s="34" t="s">
        <v>9</v>
      </c>
      <c r="C752" s="35">
        <v>43918</v>
      </c>
      <c r="D752" s="33">
        <v>22020002971</v>
      </c>
      <c r="E752" s="34" t="s">
        <v>939</v>
      </c>
      <c r="F752" s="36">
        <v>2332.11</v>
      </c>
      <c r="G752" s="34" t="s">
        <v>2978</v>
      </c>
      <c r="H752" s="34" t="s">
        <v>2979</v>
      </c>
      <c r="I752" s="33" t="s">
        <v>209</v>
      </c>
      <c r="J752" s="34" t="s">
        <v>210</v>
      </c>
      <c r="K752" s="34" t="s">
        <v>210</v>
      </c>
      <c r="L752" s="34" t="s">
        <v>15</v>
      </c>
      <c r="M752" s="34" t="s">
        <v>10</v>
      </c>
      <c r="N752" s="34" t="s">
        <v>11</v>
      </c>
      <c r="O752" s="37" t="s">
        <v>3146</v>
      </c>
      <c r="P752" s="37" t="s">
        <v>674</v>
      </c>
      <c r="Q752" s="44" t="str">
        <f>MID(Tabla1[[#This Row],[Aplicación]],14,1)</f>
        <v>2</v>
      </c>
      <c r="R752" s="44" t="s">
        <v>662</v>
      </c>
      <c r="S752" s="44" t="str">
        <f>MID(Tabla1[[#This Row],[Aplicación]],6,2)</f>
        <v>06</v>
      </c>
      <c r="T752" s="44" t="str">
        <f>VLOOKUP(Tabla1[[#This Row],[AREA]],Hoja1!A:B,2,FALSE)</f>
        <v>06. Educación, infancia, juventud e igualdad</v>
      </c>
      <c r="U752" s="44" t="str">
        <f>MID(Tabla1[[#This Row],[Aplicación]],9,4)</f>
        <v>3321</v>
      </c>
      <c r="V752" s="44" t="str">
        <f>VLOOKUP(Tabla1[[#This Row],[PROGRAMA]],Hoja1!A:B,2,FALSE)</f>
        <v>3321. Bibliotecas públicas</v>
      </c>
      <c r="W752" s="44" t="str">
        <f>MID(Tabla1[[#This Row],[Aplicación]],14,2)</f>
        <v>22</v>
      </c>
      <c r="X752" s="44" t="str">
        <f>MID(Tabla1[[#This Row],[Aplicación]],14,6)</f>
        <v>22001</v>
      </c>
    </row>
    <row r="753" spans="1:24" x14ac:dyDescent="0.25">
      <c r="A753" s="33">
        <v>220200009901</v>
      </c>
      <c r="B753" s="34" t="s">
        <v>9</v>
      </c>
      <c r="C753" s="35">
        <v>43918</v>
      </c>
      <c r="D753" s="33">
        <v>22020002990</v>
      </c>
      <c r="E753" s="34" t="s">
        <v>1747</v>
      </c>
      <c r="F753" s="36">
        <v>170</v>
      </c>
      <c r="G753" s="34" t="s">
        <v>475</v>
      </c>
      <c r="H753" s="34" t="s">
        <v>2981</v>
      </c>
      <c r="I753" s="33" t="s">
        <v>209</v>
      </c>
      <c r="J753" s="34" t="s">
        <v>211</v>
      </c>
      <c r="K753" s="34" t="s">
        <v>211</v>
      </c>
      <c r="L753" s="34" t="s">
        <v>12</v>
      </c>
      <c r="M753" s="34" t="s">
        <v>10</v>
      </c>
      <c r="N753" s="34" t="s">
        <v>11</v>
      </c>
      <c r="O753" s="37" t="s">
        <v>3146</v>
      </c>
      <c r="P753" s="37" t="s">
        <v>674</v>
      </c>
      <c r="Q753" s="44" t="str">
        <f>MID(Tabla1[[#This Row],[Aplicación]],14,1)</f>
        <v>2</v>
      </c>
      <c r="R753" s="44" t="s">
        <v>662</v>
      </c>
      <c r="S753" s="44" t="str">
        <f>MID(Tabla1[[#This Row],[Aplicación]],6,2)</f>
        <v>06</v>
      </c>
      <c r="T753" s="44" t="str">
        <f>VLOOKUP(Tabla1[[#This Row],[AREA]],Hoja1!A:B,2,FALSE)</f>
        <v>06. Educación, infancia, juventud e igualdad</v>
      </c>
      <c r="U753" s="44" t="str">
        <f>MID(Tabla1[[#This Row],[Aplicación]],9,4)</f>
        <v>2315</v>
      </c>
      <c r="V753" s="44" t="str">
        <f>VLOOKUP(Tabla1[[#This Row],[PROGRAMA]],Hoja1!A:B,2,FALSE)</f>
        <v>2315. Políticas de Igualdad e infancia</v>
      </c>
      <c r="W753" s="44" t="str">
        <f>MID(Tabla1[[#This Row],[Aplicación]],14,2)</f>
        <v>22</v>
      </c>
      <c r="X753" s="44" t="str">
        <f>MID(Tabla1[[#This Row],[Aplicación]],14,6)</f>
        <v>22613</v>
      </c>
    </row>
    <row r="754" spans="1:24" x14ac:dyDescent="0.25">
      <c r="A754" s="33">
        <v>220200009902</v>
      </c>
      <c r="B754" s="34" t="s">
        <v>9</v>
      </c>
      <c r="C754" s="35">
        <v>43918</v>
      </c>
      <c r="D754" s="33">
        <v>22020002992</v>
      </c>
      <c r="E754" s="34" t="s">
        <v>1018</v>
      </c>
      <c r="F754" s="36">
        <v>1500</v>
      </c>
      <c r="G754" s="34" t="s">
        <v>464</v>
      </c>
      <c r="H754" s="34" t="s">
        <v>2982</v>
      </c>
      <c r="I754" s="33" t="s">
        <v>209</v>
      </c>
      <c r="J754" s="34" t="s">
        <v>211</v>
      </c>
      <c r="K754" s="34" t="s">
        <v>211</v>
      </c>
      <c r="L754" s="34" t="s">
        <v>12</v>
      </c>
      <c r="M754" s="34" t="s">
        <v>10</v>
      </c>
      <c r="N754" s="34" t="s">
        <v>11</v>
      </c>
      <c r="O754" s="37" t="s">
        <v>3146</v>
      </c>
      <c r="P754" s="37" t="s">
        <v>674</v>
      </c>
      <c r="Q754" s="44" t="str">
        <f>MID(Tabla1[[#This Row],[Aplicación]],14,1)</f>
        <v>2</v>
      </c>
      <c r="R754" s="44" t="s">
        <v>662</v>
      </c>
      <c r="S754" s="44" t="str">
        <f>MID(Tabla1[[#This Row],[Aplicación]],6,2)</f>
        <v>06</v>
      </c>
      <c r="T754" s="44" t="str">
        <f>VLOOKUP(Tabla1[[#This Row],[AREA]],Hoja1!A:B,2,FALSE)</f>
        <v>06. Educación, infancia, juventud e igualdad</v>
      </c>
      <c r="U754" s="44" t="str">
        <f>MID(Tabla1[[#This Row],[Aplicación]],9,4)</f>
        <v>3321</v>
      </c>
      <c r="V754" s="44" t="str">
        <f>VLOOKUP(Tabla1[[#This Row],[PROGRAMA]],Hoja1!A:B,2,FALSE)</f>
        <v>3321. Bibliotecas públicas</v>
      </c>
      <c r="W754" s="44" t="str">
        <f>MID(Tabla1[[#This Row],[Aplicación]],14,2)</f>
        <v>22</v>
      </c>
      <c r="X754" s="44" t="str">
        <f>MID(Tabla1[[#This Row],[Aplicación]],14,6)</f>
        <v>22799</v>
      </c>
    </row>
    <row r="755" spans="1:24" x14ac:dyDescent="0.25">
      <c r="A755" s="33">
        <v>220200010373</v>
      </c>
      <c r="B755" s="34" t="s">
        <v>668</v>
      </c>
      <c r="C755" s="35">
        <v>43920</v>
      </c>
      <c r="D755" s="33">
        <v>22020002645</v>
      </c>
      <c r="E755" s="34" t="s">
        <v>1747</v>
      </c>
      <c r="F755" s="36">
        <v>-279</v>
      </c>
      <c r="G755" s="34" t="s">
        <v>2694</v>
      </c>
      <c r="H755" s="34" t="s">
        <v>2695</v>
      </c>
      <c r="I755" s="33" t="s">
        <v>209</v>
      </c>
      <c r="J755" s="34" t="s">
        <v>211</v>
      </c>
      <c r="K755" s="34" t="s">
        <v>211</v>
      </c>
      <c r="L755" s="34" t="s">
        <v>12</v>
      </c>
      <c r="M755" s="34" t="s">
        <v>10</v>
      </c>
      <c r="N755" s="34" t="s">
        <v>11</v>
      </c>
      <c r="O755" s="37" t="s">
        <v>3146</v>
      </c>
      <c r="P755" s="37" t="s">
        <v>674</v>
      </c>
      <c r="Q755" s="44" t="str">
        <f>MID(Tabla1[[#This Row],[Aplicación]],14,1)</f>
        <v>2</v>
      </c>
      <c r="R755" s="44" t="s">
        <v>662</v>
      </c>
      <c r="S755" s="44" t="str">
        <f>MID(Tabla1[[#This Row],[Aplicación]],6,2)</f>
        <v>06</v>
      </c>
      <c r="T755" s="44" t="str">
        <f>VLOOKUP(Tabla1[[#This Row],[AREA]],Hoja1!A:B,2,FALSE)</f>
        <v>06. Educación, infancia, juventud e igualdad</v>
      </c>
      <c r="U755" s="44" t="str">
        <f>MID(Tabla1[[#This Row],[Aplicación]],9,4)</f>
        <v>2315</v>
      </c>
      <c r="V755" s="44" t="str">
        <f>VLOOKUP(Tabla1[[#This Row],[PROGRAMA]],Hoja1!A:B,2,FALSE)</f>
        <v>2315. Políticas de Igualdad e infancia</v>
      </c>
      <c r="W755" s="44" t="str">
        <f>MID(Tabla1[[#This Row],[Aplicación]],14,2)</f>
        <v>22</v>
      </c>
      <c r="X755" s="44" t="str">
        <f>MID(Tabla1[[#This Row],[Aplicación]],14,6)</f>
        <v>22613</v>
      </c>
    </row>
    <row r="756" spans="1:24" x14ac:dyDescent="0.25">
      <c r="A756" s="33">
        <v>220200010433</v>
      </c>
      <c r="B756" s="34" t="s">
        <v>316</v>
      </c>
      <c r="C756" s="35">
        <v>43920</v>
      </c>
      <c r="D756" s="33">
        <v>22020001574</v>
      </c>
      <c r="E756" s="34" t="s">
        <v>2381</v>
      </c>
      <c r="F756" s="36">
        <v>2034.34</v>
      </c>
      <c r="G756" s="34" t="s">
        <v>690</v>
      </c>
      <c r="H756" s="34" t="s">
        <v>896</v>
      </c>
      <c r="I756" s="33" t="s">
        <v>317</v>
      </c>
      <c r="J756" s="34" t="s">
        <v>233</v>
      </c>
      <c r="K756" s="34" t="s">
        <v>233</v>
      </c>
      <c r="L756" s="34" t="s">
        <v>15</v>
      </c>
      <c r="M756" s="34" t="s">
        <v>13</v>
      </c>
      <c r="N756" s="34" t="s">
        <v>16</v>
      </c>
      <c r="O756" s="37" t="s">
        <v>3145</v>
      </c>
      <c r="P756" s="37" t="s">
        <v>674</v>
      </c>
      <c r="Q756" s="44" t="str">
        <f>MID(Tabla1[[#This Row],[Aplicación]],14,1)</f>
        <v>6</v>
      </c>
      <c r="R756" s="44" t="s">
        <v>663</v>
      </c>
      <c r="S756" s="44" t="str">
        <f>MID(Tabla1[[#This Row],[Aplicación]],6,2)</f>
        <v>06</v>
      </c>
      <c r="T756" s="44" t="str">
        <f>VLOOKUP(Tabla1[[#This Row],[AREA]],Hoja1!A:B,2,FALSE)</f>
        <v>06. Educación, infancia, juventud e igualdad</v>
      </c>
      <c r="U756" s="44" t="str">
        <f>MID(Tabla1[[#This Row],[Aplicación]],9,4)</f>
        <v>3321</v>
      </c>
      <c r="V756" s="44" t="str">
        <f>VLOOKUP(Tabla1[[#This Row],[PROGRAMA]],Hoja1!A:B,2,FALSE)</f>
        <v>3321. Bibliotecas públicas</v>
      </c>
      <c r="W756" s="44" t="str">
        <f>MID(Tabla1[[#This Row],[Aplicación]],14,2)</f>
        <v>62</v>
      </c>
      <c r="X756" s="44" t="str">
        <f>MID(Tabla1[[#This Row],[Aplicación]],14,6)</f>
        <v>629</v>
      </c>
    </row>
    <row r="757" spans="1:24" x14ac:dyDescent="0.25">
      <c r="A757" s="33">
        <v>220200001647</v>
      </c>
      <c r="B757" s="34" t="s">
        <v>316</v>
      </c>
      <c r="C757" s="35">
        <v>43875</v>
      </c>
      <c r="D757" s="33">
        <v>22020001574</v>
      </c>
      <c r="E757" s="34" t="s">
        <v>2381</v>
      </c>
      <c r="F757" s="36">
        <v>1298.32</v>
      </c>
      <c r="G757" s="34" t="s">
        <v>690</v>
      </c>
      <c r="H757" s="34" t="s">
        <v>3047</v>
      </c>
      <c r="I757" s="33" t="s">
        <v>317</v>
      </c>
      <c r="J757" s="34" t="s">
        <v>233</v>
      </c>
      <c r="K757" s="34" t="s">
        <v>233</v>
      </c>
      <c r="L757" s="34" t="s">
        <v>15</v>
      </c>
      <c r="M757" s="34" t="s">
        <v>13</v>
      </c>
      <c r="N757" s="34" t="s">
        <v>14</v>
      </c>
      <c r="O757" s="37" t="s">
        <v>3145</v>
      </c>
      <c r="P757" s="37" t="s">
        <v>674</v>
      </c>
      <c r="Q757" s="44" t="str">
        <f>MID(Tabla1[[#This Row],[Aplicación]],14,1)</f>
        <v>6</v>
      </c>
      <c r="R757" s="44" t="s">
        <v>663</v>
      </c>
      <c r="S757" s="44" t="str">
        <f>MID(Tabla1[[#This Row],[Aplicación]],6,2)</f>
        <v>06</v>
      </c>
      <c r="T757" s="44" t="str">
        <f>VLOOKUP(Tabla1[[#This Row],[AREA]],Hoja1!A:B,2,FALSE)</f>
        <v>06. Educación, infancia, juventud e igualdad</v>
      </c>
      <c r="U757" s="44" t="str">
        <f>MID(Tabla1[[#This Row],[Aplicación]],9,4)</f>
        <v>3321</v>
      </c>
      <c r="V757" s="44" t="str">
        <f>VLOOKUP(Tabla1[[#This Row],[PROGRAMA]],Hoja1!A:B,2,FALSE)</f>
        <v>3321. Bibliotecas públicas</v>
      </c>
      <c r="W757" s="44" t="str">
        <f>MID(Tabla1[[#This Row],[Aplicación]],14,2)</f>
        <v>62</v>
      </c>
      <c r="X757" s="44" t="str">
        <f>MID(Tabla1[[#This Row],[Aplicación]],14,6)</f>
        <v>629</v>
      </c>
    </row>
    <row r="758" spans="1:24" x14ac:dyDescent="0.25">
      <c r="A758" s="33">
        <v>220200009035</v>
      </c>
      <c r="B758" s="34" t="s">
        <v>316</v>
      </c>
      <c r="C758" s="35">
        <v>43913</v>
      </c>
      <c r="D758" s="33">
        <v>22020001574</v>
      </c>
      <c r="E758" s="34" t="s">
        <v>2381</v>
      </c>
      <c r="F758" s="36">
        <v>875.97</v>
      </c>
      <c r="G758" s="34" t="s">
        <v>690</v>
      </c>
      <c r="H758" s="34" t="s">
        <v>3049</v>
      </c>
      <c r="I758" s="33" t="s">
        <v>317</v>
      </c>
      <c r="J758" s="34" t="s">
        <v>233</v>
      </c>
      <c r="K758" s="34" t="s">
        <v>233</v>
      </c>
      <c r="L758" s="34" t="s">
        <v>15</v>
      </c>
      <c r="M758" s="34" t="s">
        <v>13</v>
      </c>
      <c r="N758" s="34" t="s">
        <v>16</v>
      </c>
      <c r="O758" s="37" t="s">
        <v>3145</v>
      </c>
      <c r="P758" s="37" t="s">
        <v>674</v>
      </c>
      <c r="Q758" s="44" t="str">
        <f>MID(Tabla1[[#This Row],[Aplicación]],14,1)</f>
        <v>6</v>
      </c>
      <c r="R758" s="44" t="s">
        <v>663</v>
      </c>
      <c r="S758" s="44" t="str">
        <f>MID(Tabla1[[#This Row],[Aplicación]],6,2)</f>
        <v>06</v>
      </c>
      <c r="T758" s="44" t="str">
        <f>VLOOKUP(Tabla1[[#This Row],[AREA]],Hoja1!A:B,2,FALSE)</f>
        <v>06. Educación, infancia, juventud e igualdad</v>
      </c>
      <c r="U758" s="44" t="str">
        <f>MID(Tabla1[[#This Row],[Aplicación]],9,4)</f>
        <v>3321</v>
      </c>
      <c r="V758" s="44" t="str">
        <f>VLOOKUP(Tabla1[[#This Row],[PROGRAMA]],Hoja1!A:B,2,FALSE)</f>
        <v>3321. Bibliotecas públicas</v>
      </c>
      <c r="W758" s="44" t="str">
        <f>MID(Tabla1[[#This Row],[Aplicación]],14,2)</f>
        <v>62</v>
      </c>
      <c r="X758" s="44" t="str">
        <f>MID(Tabla1[[#This Row],[Aplicación]],14,6)</f>
        <v>629</v>
      </c>
    </row>
    <row r="759" spans="1:24" x14ac:dyDescent="0.25">
      <c r="A759" s="33">
        <v>220200001645</v>
      </c>
      <c r="B759" s="34" t="s">
        <v>316</v>
      </c>
      <c r="C759" s="35">
        <v>43875</v>
      </c>
      <c r="D759" s="33">
        <v>22020001574</v>
      </c>
      <c r="E759" s="34" t="s">
        <v>2381</v>
      </c>
      <c r="F759" s="36">
        <v>316.82</v>
      </c>
      <c r="G759" s="34" t="s">
        <v>690</v>
      </c>
      <c r="H759" s="34" t="s">
        <v>3052</v>
      </c>
      <c r="I759" s="33" t="s">
        <v>317</v>
      </c>
      <c r="J759" s="34" t="s">
        <v>233</v>
      </c>
      <c r="K759" s="34" t="s">
        <v>233</v>
      </c>
      <c r="L759" s="34" t="s">
        <v>15</v>
      </c>
      <c r="M759" s="34" t="s">
        <v>13</v>
      </c>
      <c r="N759" s="34" t="s">
        <v>14</v>
      </c>
      <c r="O759" s="37" t="s">
        <v>3145</v>
      </c>
      <c r="P759" s="37" t="s">
        <v>674</v>
      </c>
      <c r="Q759" s="44" t="str">
        <f>MID(Tabla1[[#This Row],[Aplicación]],14,1)</f>
        <v>6</v>
      </c>
      <c r="R759" s="44" t="s">
        <v>663</v>
      </c>
      <c r="S759" s="44" t="str">
        <f>MID(Tabla1[[#This Row],[Aplicación]],6,2)</f>
        <v>06</v>
      </c>
      <c r="T759" s="44" t="str">
        <f>VLOOKUP(Tabla1[[#This Row],[AREA]],Hoja1!A:B,2,FALSE)</f>
        <v>06. Educación, infancia, juventud e igualdad</v>
      </c>
      <c r="U759" s="44" t="str">
        <f>MID(Tabla1[[#This Row],[Aplicación]],9,4)</f>
        <v>3321</v>
      </c>
      <c r="V759" s="44" t="str">
        <f>VLOOKUP(Tabla1[[#This Row],[PROGRAMA]],Hoja1!A:B,2,FALSE)</f>
        <v>3321. Bibliotecas públicas</v>
      </c>
      <c r="W759" s="44" t="str">
        <f>MID(Tabla1[[#This Row],[Aplicación]],14,2)</f>
        <v>62</v>
      </c>
      <c r="X759" s="44" t="str">
        <f>MID(Tabla1[[#This Row],[Aplicación]],14,6)</f>
        <v>629</v>
      </c>
    </row>
    <row r="760" spans="1:24" x14ac:dyDescent="0.25">
      <c r="A760" s="33">
        <v>220200001917</v>
      </c>
      <c r="B760" s="34" t="s">
        <v>316</v>
      </c>
      <c r="C760" s="35">
        <v>43879</v>
      </c>
      <c r="D760" s="33">
        <v>22020001574</v>
      </c>
      <c r="E760" s="34" t="s">
        <v>2381</v>
      </c>
      <c r="F760" s="36">
        <v>250.48</v>
      </c>
      <c r="G760" s="34" t="s">
        <v>690</v>
      </c>
      <c r="H760" s="34" t="s">
        <v>3053</v>
      </c>
      <c r="I760" s="33" t="s">
        <v>317</v>
      </c>
      <c r="J760" s="34" t="s">
        <v>233</v>
      </c>
      <c r="K760" s="34" t="s">
        <v>233</v>
      </c>
      <c r="L760" s="34" t="s">
        <v>15</v>
      </c>
      <c r="M760" s="34" t="s">
        <v>13</v>
      </c>
      <c r="N760" s="34" t="s">
        <v>16</v>
      </c>
      <c r="O760" s="37" t="s">
        <v>3145</v>
      </c>
      <c r="P760" s="37" t="s">
        <v>674</v>
      </c>
      <c r="Q760" s="44" t="str">
        <f>MID(Tabla1[[#This Row],[Aplicación]],14,1)</f>
        <v>6</v>
      </c>
      <c r="R760" s="44" t="s">
        <v>663</v>
      </c>
      <c r="S760" s="44" t="str">
        <f>MID(Tabla1[[#This Row],[Aplicación]],6,2)</f>
        <v>06</v>
      </c>
      <c r="T760" s="44" t="str">
        <f>VLOOKUP(Tabla1[[#This Row],[AREA]],Hoja1!A:B,2,FALSE)</f>
        <v>06. Educación, infancia, juventud e igualdad</v>
      </c>
      <c r="U760" s="44" t="str">
        <f>MID(Tabla1[[#This Row],[Aplicación]],9,4)</f>
        <v>3321</v>
      </c>
      <c r="V760" s="44" t="str">
        <f>VLOOKUP(Tabla1[[#This Row],[PROGRAMA]],Hoja1!A:B,2,FALSE)</f>
        <v>3321. Bibliotecas públicas</v>
      </c>
      <c r="W760" s="44" t="str">
        <f>MID(Tabla1[[#This Row],[Aplicación]],14,2)</f>
        <v>62</v>
      </c>
      <c r="X760" s="44" t="str">
        <f>MID(Tabla1[[#This Row],[Aplicación]],14,6)</f>
        <v>629</v>
      </c>
    </row>
    <row r="761" spans="1:24" x14ac:dyDescent="0.25">
      <c r="A761" s="33">
        <v>220200001915</v>
      </c>
      <c r="B761" s="34" t="s">
        <v>316</v>
      </c>
      <c r="C761" s="35">
        <v>43879</v>
      </c>
      <c r="D761" s="33">
        <v>22020001574</v>
      </c>
      <c r="E761" s="34" t="s">
        <v>2381</v>
      </c>
      <c r="F761" s="36">
        <v>87.31</v>
      </c>
      <c r="G761" s="34" t="s">
        <v>690</v>
      </c>
      <c r="H761" s="34" t="s">
        <v>3055</v>
      </c>
      <c r="I761" s="33" t="s">
        <v>317</v>
      </c>
      <c r="J761" s="34" t="s">
        <v>233</v>
      </c>
      <c r="K761" s="34" t="s">
        <v>233</v>
      </c>
      <c r="L761" s="34" t="s">
        <v>15</v>
      </c>
      <c r="M761" s="34" t="s">
        <v>13</v>
      </c>
      <c r="N761" s="34" t="s">
        <v>16</v>
      </c>
      <c r="O761" s="37" t="s">
        <v>3145</v>
      </c>
      <c r="P761" s="37" t="s">
        <v>674</v>
      </c>
      <c r="Q761" s="44" t="str">
        <f>MID(Tabla1[[#This Row],[Aplicación]],14,1)</f>
        <v>6</v>
      </c>
      <c r="R761" s="44" t="s">
        <v>663</v>
      </c>
      <c r="S761" s="44" t="str">
        <f>MID(Tabla1[[#This Row],[Aplicación]],6,2)</f>
        <v>06</v>
      </c>
      <c r="T761" s="44" t="str">
        <f>VLOOKUP(Tabla1[[#This Row],[AREA]],Hoja1!A:B,2,FALSE)</f>
        <v>06. Educación, infancia, juventud e igualdad</v>
      </c>
      <c r="U761" s="44" t="str">
        <f>MID(Tabla1[[#This Row],[Aplicación]],9,4)</f>
        <v>3321</v>
      </c>
      <c r="V761" s="44" t="str">
        <f>VLOOKUP(Tabla1[[#This Row],[PROGRAMA]],Hoja1!A:B,2,FALSE)</f>
        <v>3321. Bibliotecas públicas</v>
      </c>
      <c r="W761" s="44" t="str">
        <f>MID(Tabla1[[#This Row],[Aplicación]],14,2)</f>
        <v>62</v>
      </c>
      <c r="X761" s="44" t="str">
        <f>MID(Tabla1[[#This Row],[Aplicación]],14,6)</f>
        <v>629</v>
      </c>
    </row>
    <row r="762" spans="1:24" x14ac:dyDescent="0.25">
      <c r="A762" s="33">
        <v>220200009033</v>
      </c>
      <c r="B762" s="34" t="s">
        <v>316</v>
      </c>
      <c r="C762" s="35">
        <v>43913</v>
      </c>
      <c r="D762" s="33">
        <v>22020001574</v>
      </c>
      <c r="E762" s="34" t="s">
        <v>2381</v>
      </c>
      <c r="F762" s="36">
        <v>32.19</v>
      </c>
      <c r="G762" s="34" t="s">
        <v>690</v>
      </c>
      <c r="H762" s="34" t="s">
        <v>3057</v>
      </c>
      <c r="I762" s="33" t="s">
        <v>317</v>
      </c>
      <c r="J762" s="34" t="s">
        <v>233</v>
      </c>
      <c r="K762" s="34" t="s">
        <v>233</v>
      </c>
      <c r="L762" s="34" t="s">
        <v>15</v>
      </c>
      <c r="M762" s="34" t="s">
        <v>13</v>
      </c>
      <c r="N762" s="34" t="s">
        <v>16</v>
      </c>
      <c r="O762" s="37" t="s">
        <v>3145</v>
      </c>
      <c r="P762" s="37" t="s">
        <v>674</v>
      </c>
      <c r="Q762" s="44" t="str">
        <f>MID(Tabla1[[#This Row],[Aplicación]],14,1)</f>
        <v>6</v>
      </c>
      <c r="R762" s="44" t="s">
        <v>663</v>
      </c>
      <c r="S762" s="44" t="str">
        <f>MID(Tabla1[[#This Row],[Aplicación]],6,2)</f>
        <v>06</v>
      </c>
      <c r="T762" s="44" t="str">
        <f>VLOOKUP(Tabla1[[#This Row],[AREA]],Hoja1!A:B,2,FALSE)</f>
        <v>06. Educación, infancia, juventud e igualdad</v>
      </c>
      <c r="U762" s="44" t="str">
        <f>MID(Tabla1[[#This Row],[Aplicación]],9,4)</f>
        <v>3321</v>
      </c>
      <c r="V762" s="44" t="str">
        <f>VLOOKUP(Tabla1[[#This Row],[PROGRAMA]],Hoja1!A:B,2,FALSE)</f>
        <v>3321. Bibliotecas públicas</v>
      </c>
      <c r="W762" s="44" t="str">
        <f>MID(Tabla1[[#This Row],[Aplicación]],14,2)</f>
        <v>62</v>
      </c>
      <c r="X762" s="44" t="str">
        <f>MID(Tabla1[[#This Row],[Aplicación]],14,6)</f>
        <v>629</v>
      </c>
    </row>
    <row r="763" spans="1:24" x14ac:dyDescent="0.25">
      <c r="A763" s="33">
        <v>220200007301</v>
      </c>
      <c r="B763" s="34" t="s">
        <v>316</v>
      </c>
      <c r="C763" s="35">
        <v>43908</v>
      </c>
      <c r="D763" s="33">
        <v>22020001542</v>
      </c>
      <c r="E763" s="34" t="s">
        <v>2377</v>
      </c>
      <c r="F763" s="36">
        <v>48.12</v>
      </c>
      <c r="G763" s="34" t="s">
        <v>359</v>
      </c>
      <c r="H763" s="34" t="s">
        <v>3073</v>
      </c>
      <c r="I763" s="33" t="s">
        <v>317</v>
      </c>
      <c r="J763" s="34" t="s">
        <v>2194</v>
      </c>
      <c r="K763" s="34" t="s">
        <v>258</v>
      </c>
      <c r="L763" s="34" t="s">
        <v>15</v>
      </c>
      <c r="M763" s="34" t="s">
        <v>13</v>
      </c>
      <c r="N763" s="34" t="s">
        <v>14</v>
      </c>
      <c r="O763" s="37" t="s">
        <v>3145</v>
      </c>
      <c r="P763" s="37" t="s">
        <v>674</v>
      </c>
      <c r="Q763" s="44" t="str">
        <f>MID(Tabla1[[#This Row],[Aplicación]],14,1)</f>
        <v>2</v>
      </c>
      <c r="R763" s="44" t="s">
        <v>662</v>
      </c>
      <c r="S763" s="44" t="str">
        <f>MID(Tabla1[[#This Row],[Aplicación]],6,2)</f>
        <v>06</v>
      </c>
      <c r="T763" s="44" t="str">
        <f>VLOOKUP(Tabla1[[#This Row],[AREA]],Hoja1!A:B,2,FALSE)</f>
        <v>06. Educación, infancia, juventud e igualdad</v>
      </c>
      <c r="U763" s="44" t="str">
        <f>MID(Tabla1[[#This Row],[Aplicación]],9,4)</f>
        <v>3231</v>
      </c>
      <c r="V763" s="44" t="str">
        <f>VLOOKUP(Tabla1[[#This Row],[PROGRAMA]],Hoja1!A:B,2,FALSE)</f>
        <v>3231. Escuelas infantiles</v>
      </c>
      <c r="W763" s="44" t="str">
        <f>MID(Tabla1[[#This Row],[Aplicación]],14,2)</f>
        <v>21</v>
      </c>
      <c r="X763" s="44" t="str">
        <f>MID(Tabla1[[#This Row],[Aplicación]],14,6)</f>
        <v>212</v>
      </c>
    </row>
    <row r="764" spans="1:24" x14ac:dyDescent="0.25">
      <c r="A764" s="33">
        <v>220200002817</v>
      </c>
      <c r="B764" s="34" t="s">
        <v>316</v>
      </c>
      <c r="C764" s="35">
        <v>43892</v>
      </c>
      <c r="D764" s="33">
        <v>22020001542</v>
      </c>
      <c r="E764" s="34" t="s">
        <v>2377</v>
      </c>
      <c r="F764" s="36">
        <v>45.3</v>
      </c>
      <c r="G764" s="34" t="s">
        <v>413</v>
      </c>
      <c r="H764" s="34" t="s">
        <v>3078</v>
      </c>
      <c r="I764" s="33" t="s">
        <v>317</v>
      </c>
      <c r="J764" s="34" t="s">
        <v>211</v>
      </c>
      <c r="K764" s="34" t="s">
        <v>211</v>
      </c>
      <c r="L764" s="34" t="s">
        <v>15</v>
      </c>
      <c r="M764" s="34" t="s">
        <v>13</v>
      </c>
      <c r="N764" s="34" t="s">
        <v>14</v>
      </c>
      <c r="O764" s="37" t="s">
        <v>3145</v>
      </c>
      <c r="P764" s="37" t="s">
        <v>674</v>
      </c>
      <c r="Q764" s="44" t="str">
        <f>MID(Tabla1[[#This Row],[Aplicación]],14,1)</f>
        <v>2</v>
      </c>
      <c r="R764" s="44" t="s">
        <v>662</v>
      </c>
      <c r="S764" s="44" t="str">
        <f>MID(Tabla1[[#This Row],[Aplicación]],6,2)</f>
        <v>06</v>
      </c>
      <c r="T764" s="44" t="str">
        <f>VLOOKUP(Tabla1[[#This Row],[AREA]],Hoja1!A:B,2,FALSE)</f>
        <v>06. Educación, infancia, juventud e igualdad</v>
      </c>
      <c r="U764" s="44" t="str">
        <f>MID(Tabla1[[#This Row],[Aplicación]],9,4)</f>
        <v>3231</v>
      </c>
      <c r="V764" s="44" t="str">
        <f>VLOOKUP(Tabla1[[#This Row],[PROGRAMA]],Hoja1!A:B,2,FALSE)</f>
        <v>3231. Escuelas infantiles</v>
      </c>
      <c r="W764" s="44" t="str">
        <f>MID(Tabla1[[#This Row],[Aplicación]],14,2)</f>
        <v>21</v>
      </c>
      <c r="X764" s="44" t="str">
        <f>MID(Tabla1[[#This Row],[Aplicación]],14,6)</f>
        <v>212</v>
      </c>
    </row>
    <row r="765" spans="1:24" x14ac:dyDescent="0.25">
      <c r="A765" s="33">
        <v>220200007299</v>
      </c>
      <c r="B765" s="34" t="s">
        <v>316</v>
      </c>
      <c r="C765" s="35">
        <v>43908</v>
      </c>
      <c r="D765" s="33">
        <v>22020001542</v>
      </c>
      <c r="E765" s="34" t="s">
        <v>2377</v>
      </c>
      <c r="F765" s="36">
        <v>44.65</v>
      </c>
      <c r="G765" s="34" t="s">
        <v>238</v>
      </c>
      <c r="H765" s="34" t="s">
        <v>3080</v>
      </c>
      <c r="I765" s="33" t="s">
        <v>317</v>
      </c>
      <c r="J765" s="34" t="s">
        <v>233</v>
      </c>
      <c r="K765" s="34" t="s">
        <v>233</v>
      </c>
      <c r="L765" s="34" t="s">
        <v>15</v>
      </c>
      <c r="M765" s="34" t="s">
        <v>13</v>
      </c>
      <c r="N765" s="34" t="s">
        <v>14</v>
      </c>
      <c r="O765" s="37" t="s">
        <v>3145</v>
      </c>
      <c r="P765" s="37" t="s">
        <v>674</v>
      </c>
      <c r="Q765" s="44" t="str">
        <f>MID(Tabla1[[#This Row],[Aplicación]],14,1)</f>
        <v>2</v>
      </c>
      <c r="R765" s="44" t="s">
        <v>662</v>
      </c>
      <c r="S765" s="44" t="str">
        <f>MID(Tabla1[[#This Row],[Aplicación]],6,2)</f>
        <v>06</v>
      </c>
      <c r="T765" s="44" t="str">
        <f>VLOOKUP(Tabla1[[#This Row],[AREA]],Hoja1!A:B,2,FALSE)</f>
        <v>06. Educación, infancia, juventud e igualdad</v>
      </c>
      <c r="U765" s="44" t="str">
        <f>MID(Tabla1[[#This Row],[Aplicación]],9,4)</f>
        <v>3231</v>
      </c>
      <c r="V765" s="44" t="str">
        <f>VLOOKUP(Tabla1[[#This Row],[PROGRAMA]],Hoja1!A:B,2,FALSE)</f>
        <v>3231. Escuelas infantiles</v>
      </c>
      <c r="W765" s="44" t="str">
        <f>MID(Tabla1[[#This Row],[Aplicación]],14,2)</f>
        <v>21</v>
      </c>
      <c r="X765" s="44" t="str">
        <f>MID(Tabla1[[#This Row],[Aplicación]],14,6)</f>
        <v>212</v>
      </c>
    </row>
    <row r="766" spans="1:24" x14ac:dyDescent="0.25">
      <c r="A766" s="33">
        <v>220200010536</v>
      </c>
      <c r="B766" s="34" t="s">
        <v>9</v>
      </c>
      <c r="C766" s="35">
        <v>43921</v>
      </c>
      <c r="D766" s="33">
        <v>22020002926</v>
      </c>
      <c r="E766" s="34" t="s">
        <v>993</v>
      </c>
      <c r="F766" s="36">
        <v>7260</v>
      </c>
      <c r="G766" s="34" t="s">
        <v>3081</v>
      </c>
      <c r="H766" s="34" t="s">
        <v>3082</v>
      </c>
      <c r="I766" s="33" t="s">
        <v>209</v>
      </c>
      <c r="J766" s="34" t="s">
        <v>211</v>
      </c>
      <c r="K766" s="34" t="s">
        <v>211</v>
      </c>
      <c r="L766" s="34" t="s">
        <v>12</v>
      </c>
      <c r="M766" s="34" t="s">
        <v>10</v>
      </c>
      <c r="N766" s="34" t="s">
        <v>11</v>
      </c>
      <c r="O766" s="37" t="s">
        <v>3146</v>
      </c>
      <c r="P766" s="37" t="s">
        <v>674</v>
      </c>
      <c r="Q766" s="44" t="str">
        <f>MID(Tabla1[[#This Row],[Aplicación]],14,1)</f>
        <v>2</v>
      </c>
      <c r="R766" s="44" t="s">
        <v>662</v>
      </c>
      <c r="S766" s="44" t="str">
        <f>MID(Tabla1[[#This Row],[Aplicación]],6,2)</f>
        <v>06</v>
      </c>
      <c r="T766" s="44" t="str">
        <f>VLOOKUP(Tabla1[[#This Row],[AREA]],Hoja1!A:B,2,FALSE)</f>
        <v>06. Educación, infancia, juventud e igualdad</v>
      </c>
      <c r="U766" s="44" t="str">
        <f>MID(Tabla1[[#This Row],[Aplicación]],9,4)</f>
        <v>3261</v>
      </c>
      <c r="V766" s="44" t="str">
        <f>VLOOKUP(Tabla1[[#This Row],[PROGRAMA]],Hoja1!A:B,2,FALSE)</f>
        <v>3261. Servicios complementarios de educación</v>
      </c>
      <c r="W766" s="44" t="str">
        <f>MID(Tabla1[[#This Row],[Aplicación]],14,2)</f>
        <v>22</v>
      </c>
      <c r="X766" s="44" t="str">
        <f>MID(Tabla1[[#This Row],[Aplicación]],14,6)</f>
        <v>22799</v>
      </c>
    </row>
    <row r="767" spans="1:24" x14ac:dyDescent="0.25">
      <c r="A767" s="33">
        <v>220200002815</v>
      </c>
      <c r="B767" s="34" t="s">
        <v>316</v>
      </c>
      <c r="C767" s="35">
        <v>43892</v>
      </c>
      <c r="D767" s="33">
        <v>22020001542</v>
      </c>
      <c r="E767" s="34" t="s">
        <v>2377</v>
      </c>
      <c r="F767" s="36">
        <v>9.1999999999999993</v>
      </c>
      <c r="G767" s="34" t="s">
        <v>413</v>
      </c>
      <c r="H767" s="34" t="s">
        <v>3102</v>
      </c>
      <c r="I767" s="33" t="s">
        <v>317</v>
      </c>
      <c r="J767" s="34" t="s">
        <v>211</v>
      </c>
      <c r="K767" s="34" t="s">
        <v>211</v>
      </c>
      <c r="L767" s="34" t="s">
        <v>15</v>
      </c>
      <c r="M767" s="34" t="s">
        <v>13</v>
      </c>
      <c r="N767" s="34" t="s">
        <v>14</v>
      </c>
      <c r="O767" s="37" t="s">
        <v>3145</v>
      </c>
      <c r="P767" s="37" t="s">
        <v>674</v>
      </c>
      <c r="Q767" s="44" t="str">
        <f>MID(Tabla1[[#This Row],[Aplicación]],14,1)</f>
        <v>2</v>
      </c>
      <c r="R767" s="44" t="s">
        <v>662</v>
      </c>
      <c r="S767" s="44" t="str">
        <f>MID(Tabla1[[#This Row],[Aplicación]],6,2)</f>
        <v>06</v>
      </c>
      <c r="T767" s="44" t="str">
        <f>VLOOKUP(Tabla1[[#This Row],[AREA]],Hoja1!A:B,2,FALSE)</f>
        <v>06. Educación, infancia, juventud e igualdad</v>
      </c>
      <c r="U767" s="44" t="str">
        <f>MID(Tabla1[[#This Row],[Aplicación]],9,4)</f>
        <v>3231</v>
      </c>
      <c r="V767" s="44" t="str">
        <f>VLOOKUP(Tabla1[[#This Row],[PROGRAMA]],Hoja1!A:B,2,FALSE)</f>
        <v>3231. Escuelas infantiles</v>
      </c>
      <c r="W767" s="44" t="str">
        <f>MID(Tabla1[[#This Row],[Aplicación]],14,2)</f>
        <v>21</v>
      </c>
      <c r="X767" s="44" t="str">
        <f>MID(Tabla1[[#This Row],[Aplicación]],14,6)</f>
        <v>212</v>
      </c>
    </row>
    <row r="768" spans="1:24" x14ac:dyDescent="0.25">
      <c r="A768" s="33">
        <v>220199000475</v>
      </c>
      <c r="B768" s="34" t="s">
        <v>9</v>
      </c>
      <c r="C768" s="35">
        <v>43832</v>
      </c>
      <c r="D768" s="33">
        <v>22020000792</v>
      </c>
      <c r="E768" s="34" t="s">
        <v>993</v>
      </c>
      <c r="F768" s="36">
        <v>4320</v>
      </c>
      <c r="G768" s="34" t="s">
        <v>803</v>
      </c>
      <c r="H768" s="34" t="s">
        <v>3105</v>
      </c>
      <c r="I768" s="33" t="s">
        <v>209</v>
      </c>
      <c r="J768" s="34" t="s">
        <v>211</v>
      </c>
      <c r="K768" s="34" t="s">
        <v>211</v>
      </c>
      <c r="L768" s="34" t="s">
        <v>12</v>
      </c>
      <c r="M768" s="34" t="s">
        <v>10</v>
      </c>
      <c r="N768" s="34" t="s">
        <v>11</v>
      </c>
      <c r="O768" s="37" t="s">
        <v>3146</v>
      </c>
      <c r="P768" s="37" t="s">
        <v>674</v>
      </c>
      <c r="Q768" s="44" t="str">
        <f>MID(Tabla1[[#This Row],[Aplicación]],14,1)</f>
        <v>2</v>
      </c>
      <c r="R768" s="44" t="s">
        <v>662</v>
      </c>
      <c r="S768" s="44" t="str">
        <f>MID(Tabla1[[#This Row],[Aplicación]],6,2)</f>
        <v>06</v>
      </c>
      <c r="T768" s="44" t="str">
        <f>VLOOKUP(Tabla1[[#This Row],[AREA]],Hoja1!A:B,2,FALSE)</f>
        <v>06. Educación, infancia, juventud e igualdad</v>
      </c>
      <c r="U768" s="44" t="str">
        <f>MID(Tabla1[[#This Row],[Aplicación]],9,4)</f>
        <v>3261</v>
      </c>
      <c r="V768" s="44" t="str">
        <f>VLOOKUP(Tabla1[[#This Row],[PROGRAMA]],Hoja1!A:B,2,FALSE)</f>
        <v>3261. Servicios complementarios de educación</v>
      </c>
      <c r="W768" s="44" t="str">
        <f>MID(Tabla1[[#This Row],[Aplicación]],14,2)</f>
        <v>22</v>
      </c>
      <c r="X768" s="44" t="str">
        <f>MID(Tabla1[[#This Row],[Aplicación]],14,6)</f>
        <v>22799</v>
      </c>
    </row>
    <row r="769" spans="1:24" x14ac:dyDescent="0.25">
      <c r="A769" s="33">
        <v>220200002267</v>
      </c>
      <c r="B769" s="34" t="s">
        <v>9</v>
      </c>
      <c r="C769" s="35">
        <v>43885</v>
      </c>
      <c r="D769" s="33">
        <v>22020001818</v>
      </c>
      <c r="E769" s="34" t="s">
        <v>924</v>
      </c>
      <c r="F769" s="36">
        <v>4889600</v>
      </c>
      <c r="G769" s="34" t="s">
        <v>679</v>
      </c>
      <c r="H769" s="34" t="s">
        <v>925</v>
      </c>
      <c r="I769" s="33" t="s">
        <v>209</v>
      </c>
      <c r="J769" s="34" t="s">
        <v>211</v>
      </c>
      <c r="K769" s="34" t="s">
        <v>211</v>
      </c>
      <c r="L769" s="34" t="s">
        <v>12</v>
      </c>
      <c r="M769" s="34" t="s">
        <v>13</v>
      </c>
      <c r="N769" s="34" t="s">
        <v>14</v>
      </c>
      <c r="O769" s="37" t="s">
        <v>3127</v>
      </c>
      <c r="P769" s="37" t="s">
        <v>674</v>
      </c>
      <c r="Q769" s="44" t="str">
        <f>MID(Tabla1[[#This Row],[Aplicación]],14,1)</f>
        <v>2</v>
      </c>
      <c r="R769" s="44" t="s">
        <v>662</v>
      </c>
      <c r="S769" s="44" t="str">
        <f>MID(Tabla1[[#This Row],[Aplicación]],6,2)</f>
        <v>07</v>
      </c>
      <c r="T769" s="44" t="str">
        <f>VLOOKUP(Tabla1[[#This Row],[AREA]],Hoja1!A:B,2,FALSE)</f>
        <v>07. Medio ambiente y desarrollo sostenible</v>
      </c>
      <c r="U769" s="44" t="str">
        <f>MID(Tabla1[[#This Row],[Aplicación]],9,4)</f>
        <v>1623</v>
      </c>
      <c r="V769" s="44" t="str">
        <f>VLOOKUP(Tabla1[[#This Row],[PROGRAMA]],Hoja1!A:B,2,FALSE)</f>
        <v>1623. Tratamiento de residuos</v>
      </c>
      <c r="W769" s="44" t="str">
        <f>MID(Tabla1[[#This Row],[Aplicación]],14,2)</f>
        <v>22</v>
      </c>
      <c r="X769" s="44" t="str">
        <f>MID(Tabla1[[#This Row],[Aplicación]],14,6)</f>
        <v>22700</v>
      </c>
    </row>
    <row r="770" spans="1:24" x14ac:dyDescent="0.25">
      <c r="A770" s="33">
        <v>220199000342</v>
      </c>
      <c r="B770" s="34" t="s">
        <v>9</v>
      </c>
      <c r="C770" s="35">
        <v>43832</v>
      </c>
      <c r="D770" s="33">
        <v>22020000724</v>
      </c>
      <c r="E770" s="34" t="s">
        <v>937</v>
      </c>
      <c r="F770" s="36">
        <v>1888150.29</v>
      </c>
      <c r="G770" s="34" t="s">
        <v>801</v>
      </c>
      <c r="H770" s="34" t="s">
        <v>938</v>
      </c>
      <c r="I770" s="33" t="s">
        <v>209</v>
      </c>
      <c r="J770" s="34" t="s">
        <v>802</v>
      </c>
      <c r="K770" s="34" t="s">
        <v>210</v>
      </c>
      <c r="L770" s="34" t="s">
        <v>12</v>
      </c>
      <c r="M770" s="34" t="s">
        <v>13</v>
      </c>
      <c r="N770" s="34" t="s">
        <v>14</v>
      </c>
      <c r="O770" s="37" t="s">
        <v>3127</v>
      </c>
      <c r="P770" s="37" t="s">
        <v>674</v>
      </c>
      <c r="Q770" s="44" t="str">
        <f>MID(Tabla1[[#This Row],[Aplicación]],14,1)</f>
        <v>6</v>
      </c>
      <c r="R770" s="44" t="s">
        <v>663</v>
      </c>
      <c r="S770" s="44" t="str">
        <f>MID(Tabla1[[#This Row],[Aplicación]],6,2)</f>
        <v>07</v>
      </c>
      <c r="T770" s="44" t="str">
        <f>VLOOKUP(Tabla1[[#This Row],[AREA]],Hoja1!A:B,2,FALSE)</f>
        <v>07. Medio ambiente y desarrollo sostenible</v>
      </c>
      <c r="U770" s="44" t="str">
        <f>MID(Tabla1[[#This Row],[Aplicación]],9,4)</f>
        <v>1711</v>
      </c>
      <c r="V770" s="44" t="str">
        <f>VLOOKUP(Tabla1[[#This Row],[PROGRAMA]],Hoja1!A:B,2,FALSE)</f>
        <v>1711. Parques y jardines</v>
      </c>
      <c r="W770" s="44" t="str">
        <f>MID(Tabla1[[#This Row],[Aplicación]],14,2)</f>
        <v>61</v>
      </c>
      <c r="X770" s="44" t="str">
        <f>MID(Tabla1[[#This Row],[Aplicación]],14,6)</f>
        <v>610</v>
      </c>
    </row>
    <row r="771" spans="1:24" x14ac:dyDescent="0.25">
      <c r="A771" s="33">
        <v>220199000344</v>
      </c>
      <c r="B771" s="34" t="s">
        <v>9</v>
      </c>
      <c r="C771" s="35">
        <v>43832</v>
      </c>
      <c r="D771" s="33">
        <v>22020000725</v>
      </c>
      <c r="E771" s="34" t="s">
        <v>966</v>
      </c>
      <c r="F771" s="36">
        <v>475219.87</v>
      </c>
      <c r="G771" s="34" t="s">
        <v>801</v>
      </c>
      <c r="H771" s="34" t="s">
        <v>967</v>
      </c>
      <c r="I771" s="33" t="s">
        <v>209</v>
      </c>
      <c r="J771" s="34" t="s">
        <v>802</v>
      </c>
      <c r="K771" s="34" t="s">
        <v>210</v>
      </c>
      <c r="L771" s="34" t="s">
        <v>12</v>
      </c>
      <c r="M771" s="34" t="s">
        <v>13</v>
      </c>
      <c r="N771" s="34" t="s">
        <v>14</v>
      </c>
      <c r="O771" s="37" t="s">
        <v>3127</v>
      </c>
      <c r="P771" s="37" t="s">
        <v>674</v>
      </c>
      <c r="Q771" s="44" t="str">
        <f>MID(Tabla1[[#This Row],[Aplicación]],14,1)</f>
        <v>2</v>
      </c>
      <c r="R771" s="44" t="s">
        <v>662</v>
      </c>
      <c r="S771" s="44" t="str">
        <f>MID(Tabla1[[#This Row],[Aplicación]],6,2)</f>
        <v>07</v>
      </c>
      <c r="T771" s="44" t="str">
        <f>VLOOKUP(Tabla1[[#This Row],[AREA]],Hoja1!A:B,2,FALSE)</f>
        <v>07. Medio ambiente y desarrollo sostenible</v>
      </c>
      <c r="U771" s="44" t="str">
        <f>MID(Tabla1[[#This Row],[Aplicación]],9,4)</f>
        <v>1711</v>
      </c>
      <c r="V771" s="44" t="str">
        <f>VLOOKUP(Tabla1[[#This Row],[PROGRAMA]],Hoja1!A:B,2,FALSE)</f>
        <v>1711. Parques y jardines</v>
      </c>
      <c r="W771" s="44" t="str">
        <f>MID(Tabla1[[#This Row],[Aplicación]],14,2)</f>
        <v>22</v>
      </c>
      <c r="X771" s="44" t="str">
        <f>MID(Tabla1[[#This Row],[Aplicación]],14,6)</f>
        <v>22799</v>
      </c>
    </row>
    <row r="772" spans="1:24" x14ac:dyDescent="0.25">
      <c r="A772" s="33">
        <v>220199000772</v>
      </c>
      <c r="B772" s="34" t="s">
        <v>9</v>
      </c>
      <c r="C772" s="35">
        <v>43832</v>
      </c>
      <c r="D772" s="33">
        <v>22020000991</v>
      </c>
      <c r="E772" s="34" t="s">
        <v>1006</v>
      </c>
      <c r="F772" s="36">
        <v>350000</v>
      </c>
      <c r="G772" s="34" t="s">
        <v>108</v>
      </c>
      <c r="H772" s="34" t="s">
        <v>1007</v>
      </c>
      <c r="I772" s="33" t="s">
        <v>209</v>
      </c>
      <c r="J772" s="34" t="s">
        <v>236</v>
      </c>
      <c r="K772" s="34" t="s">
        <v>236</v>
      </c>
      <c r="L772" s="34" t="s">
        <v>15</v>
      </c>
      <c r="M772" s="34" t="s">
        <v>13</v>
      </c>
      <c r="N772" s="34" t="s">
        <v>14</v>
      </c>
      <c r="O772" s="37" t="s">
        <v>3127</v>
      </c>
      <c r="P772" s="37" t="s">
        <v>674</v>
      </c>
      <c r="Q772" s="44" t="str">
        <f>MID(Tabla1[[#This Row],[Aplicación]],14,1)</f>
        <v>2</v>
      </c>
      <c r="R772" s="44" t="s">
        <v>662</v>
      </c>
      <c r="S772" s="44" t="str">
        <f>MID(Tabla1[[#This Row],[Aplicación]],6,2)</f>
        <v>07</v>
      </c>
      <c r="T772" s="44" t="str">
        <f>VLOOKUP(Tabla1[[#This Row],[AREA]],Hoja1!A:B,2,FALSE)</f>
        <v>07. Medio ambiente y desarrollo sostenible</v>
      </c>
      <c r="U772" s="44" t="str">
        <f>MID(Tabla1[[#This Row],[Aplicación]],9,4)</f>
        <v>1711</v>
      </c>
      <c r="V772" s="44" t="str">
        <f>VLOOKUP(Tabla1[[#This Row],[PROGRAMA]],Hoja1!A:B,2,FALSE)</f>
        <v>1711. Parques y jardines</v>
      </c>
      <c r="W772" s="44" t="str">
        <f>MID(Tabla1[[#This Row],[Aplicación]],14,2)</f>
        <v>22</v>
      </c>
      <c r="X772" s="44" t="str">
        <f>MID(Tabla1[[#This Row],[Aplicación]],14,6)</f>
        <v>22100</v>
      </c>
    </row>
    <row r="773" spans="1:24" x14ac:dyDescent="0.25">
      <c r="A773" s="33">
        <v>220200004833</v>
      </c>
      <c r="B773" s="34" t="s">
        <v>9</v>
      </c>
      <c r="C773" s="35">
        <v>43900</v>
      </c>
      <c r="D773" s="33">
        <v>22020002394</v>
      </c>
      <c r="E773" s="34" t="s">
        <v>1008</v>
      </c>
      <c r="F773" s="36">
        <v>344471.2</v>
      </c>
      <c r="G773" s="34" t="s">
        <v>351</v>
      </c>
      <c r="H773" s="34" t="s">
        <v>1009</v>
      </c>
      <c r="I773" s="33" t="s">
        <v>209</v>
      </c>
      <c r="J773" s="34" t="s">
        <v>983</v>
      </c>
      <c r="K773" s="34" t="s">
        <v>307</v>
      </c>
      <c r="L773" s="34" t="s">
        <v>12</v>
      </c>
      <c r="M773" s="34" t="s">
        <v>13</v>
      </c>
      <c r="N773" s="34" t="s">
        <v>14</v>
      </c>
      <c r="O773" s="37" t="s">
        <v>3127</v>
      </c>
      <c r="P773" s="37" t="s">
        <v>674</v>
      </c>
      <c r="Q773" s="44" t="str">
        <f>MID(Tabla1[[#This Row],[Aplicación]],14,1)</f>
        <v>6</v>
      </c>
      <c r="R773" s="44" t="s">
        <v>663</v>
      </c>
      <c r="S773" s="44" t="str">
        <f>MID(Tabla1[[#This Row],[Aplicación]],6,2)</f>
        <v>07</v>
      </c>
      <c r="T773" s="44" t="str">
        <f>VLOOKUP(Tabla1[[#This Row],[AREA]],Hoja1!A:B,2,FALSE)</f>
        <v>07. Medio ambiente y desarrollo sostenible</v>
      </c>
      <c r="U773" s="44" t="str">
        <f>MID(Tabla1[[#This Row],[Aplicación]],9,4)</f>
        <v>1721</v>
      </c>
      <c r="V773" s="44" t="str">
        <f>VLOOKUP(Tabla1[[#This Row],[PROGRAMA]],Hoja1!A:B,2,FALSE)</f>
        <v>1721. Protección del medio ambiente</v>
      </c>
      <c r="W773" s="44" t="str">
        <f>MID(Tabla1[[#This Row],[Aplicación]],14,2)</f>
        <v>63</v>
      </c>
      <c r="X773" s="44" t="str">
        <f>MID(Tabla1[[#This Row],[Aplicación]],14,6)</f>
        <v>633</v>
      </c>
    </row>
    <row r="774" spans="1:24" x14ac:dyDescent="0.25">
      <c r="A774" s="33">
        <v>220189000475</v>
      </c>
      <c r="B774" s="34" t="s">
        <v>9</v>
      </c>
      <c r="C774" s="35">
        <v>43832</v>
      </c>
      <c r="D774" s="33">
        <v>22020000504</v>
      </c>
      <c r="E774" s="34" t="s">
        <v>937</v>
      </c>
      <c r="F774" s="36">
        <v>304625.55</v>
      </c>
      <c r="G774" s="34" t="s">
        <v>277</v>
      </c>
      <c r="H774" s="34" t="s">
        <v>1015</v>
      </c>
      <c r="I774" s="33" t="s">
        <v>209</v>
      </c>
      <c r="J774" s="34" t="s">
        <v>210</v>
      </c>
      <c r="K774" s="34" t="s">
        <v>210</v>
      </c>
      <c r="L774" s="34" t="s">
        <v>12</v>
      </c>
      <c r="M774" s="34" t="s">
        <v>13</v>
      </c>
      <c r="N774" s="34" t="s">
        <v>14</v>
      </c>
      <c r="O774" s="37" t="s">
        <v>3127</v>
      </c>
      <c r="P774" s="37" t="s">
        <v>674</v>
      </c>
      <c r="Q774" s="44" t="str">
        <f>MID(Tabla1[[#This Row],[Aplicación]],14,1)</f>
        <v>6</v>
      </c>
      <c r="R774" s="44" t="s">
        <v>663</v>
      </c>
      <c r="S774" s="44" t="str">
        <f>MID(Tabla1[[#This Row],[Aplicación]],6,2)</f>
        <v>07</v>
      </c>
      <c r="T774" s="44" t="str">
        <f>VLOOKUP(Tabla1[[#This Row],[AREA]],Hoja1!A:B,2,FALSE)</f>
        <v>07. Medio ambiente y desarrollo sostenible</v>
      </c>
      <c r="U774" s="44" t="str">
        <f>MID(Tabla1[[#This Row],[Aplicación]],9,4)</f>
        <v>1711</v>
      </c>
      <c r="V774" s="44" t="str">
        <f>VLOOKUP(Tabla1[[#This Row],[PROGRAMA]],Hoja1!A:B,2,FALSE)</f>
        <v>1711. Parques y jardines</v>
      </c>
      <c r="W774" s="44" t="str">
        <f>MID(Tabla1[[#This Row],[Aplicación]],14,2)</f>
        <v>61</v>
      </c>
      <c r="X774" s="44" t="str">
        <f>MID(Tabla1[[#This Row],[Aplicación]],14,6)</f>
        <v>610</v>
      </c>
    </row>
    <row r="775" spans="1:24" x14ac:dyDescent="0.25">
      <c r="A775" s="33">
        <v>220199000341</v>
      </c>
      <c r="B775" s="34" t="s">
        <v>9</v>
      </c>
      <c r="C775" s="35">
        <v>43832</v>
      </c>
      <c r="D775" s="33">
        <v>22020000723</v>
      </c>
      <c r="E775" s="34" t="s">
        <v>937</v>
      </c>
      <c r="F775" s="36">
        <v>250000</v>
      </c>
      <c r="G775" s="34" t="s">
        <v>815</v>
      </c>
      <c r="H775" s="34" t="s">
        <v>1021</v>
      </c>
      <c r="I775" s="33" t="s">
        <v>209</v>
      </c>
      <c r="J775" s="34" t="s">
        <v>211</v>
      </c>
      <c r="K775" s="34" t="s">
        <v>211</v>
      </c>
      <c r="L775" s="34" t="s">
        <v>12</v>
      </c>
      <c r="M775" s="34" t="s">
        <v>13</v>
      </c>
      <c r="N775" s="34" t="s">
        <v>14</v>
      </c>
      <c r="O775" s="37" t="s">
        <v>3127</v>
      </c>
      <c r="P775" s="37" t="s">
        <v>674</v>
      </c>
      <c r="Q775" s="44" t="str">
        <f>MID(Tabla1[[#This Row],[Aplicación]],14,1)</f>
        <v>6</v>
      </c>
      <c r="R775" s="44" t="s">
        <v>663</v>
      </c>
      <c r="S775" s="44" t="str">
        <f>MID(Tabla1[[#This Row],[Aplicación]],6,2)</f>
        <v>07</v>
      </c>
      <c r="T775" s="44" t="str">
        <f>VLOOKUP(Tabla1[[#This Row],[AREA]],Hoja1!A:B,2,FALSE)</f>
        <v>07. Medio ambiente y desarrollo sostenible</v>
      </c>
      <c r="U775" s="44" t="str">
        <f>MID(Tabla1[[#This Row],[Aplicación]],9,4)</f>
        <v>1711</v>
      </c>
      <c r="V775" s="44" t="str">
        <f>VLOOKUP(Tabla1[[#This Row],[PROGRAMA]],Hoja1!A:B,2,FALSE)</f>
        <v>1711. Parques y jardines</v>
      </c>
      <c r="W775" s="44" t="str">
        <f>MID(Tabla1[[#This Row],[Aplicación]],14,2)</f>
        <v>61</v>
      </c>
      <c r="X775" s="44" t="str">
        <f>MID(Tabla1[[#This Row],[Aplicación]],14,6)</f>
        <v>610</v>
      </c>
    </row>
    <row r="776" spans="1:24" x14ac:dyDescent="0.25">
      <c r="A776" s="33">
        <v>220189000478</v>
      </c>
      <c r="B776" s="34" t="s">
        <v>9</v>
      </c>
      <c r="C776" s="35">
        <v>43832</v>
      </c>
      <c r="D776" s="33">
        <v>22020000674</v>
      </c>
      <c r="E776" s="34" t="s">
        <v>937</v>
      </c>
      <c r="F776" s="36">
        <v>235623.17</v>
      </c>
      <c r="G776" s="34" t="s">
        <v>203</v>
      </c>
      <c r="H776" s="34" t="s">
        <v>1025</v>
      </c>
      <c r="I776" s="33" t="s">
        <v>209</v>
      </c>
      <c r="J776" s="34" t="s">
        <v>211</v>
      </c>
      <c r="K776" s="34" t="s">
        <v>211</v>
      </c>
      <c r="L776" s="34" t="s">
        <v>12</v>
      </c>
      <c r="M776" s="34" t="s">
        <v>13</v>
      </c>
      <c r="N776" s="34" t="s">
        <v>14</v>
      </c>
      <c r="O776" s="37" t="s">
        <v>3127</v>
      </c>
      <c r="P776" s="37" t="s">
        <v>674</v>
      </c>
      <c r="Q776" s="44" t="str">
        <f>MID(Tabla1[[#This Row],[Aplicación]],14,1)</f>
        <v>6</v>
      </c>
      <c r="R776" s="44" t="s">
        <v>663</v>
      </c>
      <c r="S776" s="44" t="str">
        <f>MID(Tabla1[[#This Row],[Aplicación]],6,2)</f>
        <v>07</v>
      </c>
      <c r="T776" s="44" t="str">
        <f>VLOOKUP(Tabla1[[#This Row],[AREA]],Hoja1!A:B,2,FALSE)</f>
        <v>07. Medio ambiente y desarrollo sostenible</v>
      </c>
      <c r="U776" s="44" t="str">
        <f>MID(Tabla1[[#This Row],[Aplicación]],9,4)</f>
        <v>1711</v>
      </c>
      <c r="V776" s="44" t="str">
        <f>VLOOKUP(Tabla1[[#This Row],[PROGRAMA]],Hoja1!A:B,2,FALSE)</f>
        <v>1711. Parques y jardines</v>
      </c>
      <c r="W776" s="44" t="str">
        <f>MID(Tabla1[[#This Row],[Aplicación]],14,2)</f>
        <v>61</v>
      </c>
      <c r="X776" s="44" t="str">
        <f>MID(Tabla1[[#This Row],[Aplicación]],14,6)</f>
        <v>610</v>
      </c>
    </row>
    <row r="777" spans="1:24" x14ac:dyDescent="0.25">
      <c r="A777" s="33">
        <v>220189000266</v>
      </c>
      <c r="B777" s="34" t="s">
        <v>9</v>
      </c>
      <c r="C777" s="35">
        <v>43832</v>
      </c>
      <c r="D777" s="33">
        <v>22020000676</v>
      </c>
      <c r="E777" s="34" t="s">
        <v>937</v>
      </c>
      <c r="F777" s="36">
        <v>203083.41</v>
      </c>
      <c r="G777" s="34" t="s">
        <v>277</v>
      </c>
      <c r="H777" s="34" t="s">
        <v>50</v>
      </c>
      <c r="I777" s="33" t="s">
        <v>209</v>
      </c>
      <c r="J777" s="34" t="s">
        <v>210</v>
      </c>
      <c r="K777" s="34" t="s">
        <v>210</v>
      </c>
      <c r="L777" s="34" t="s">
        <v>12</v>
      </c>
      <c r="M777" s="34" t="s">
        <v>13</v>
      </c>
      <c r="N777" s="34" t="s">
        <v>14</v>
      </c>
      <c r="O777" s="37" t="s">
        <v>3127</v>
      </c>
      <c r="P777" s="37" t="s">
        <v>674</v>
      </c>
      <c r="Q777" s="44" t="str">
        <f>MID(Tabla1[[#This Row],[Aplicación]],14,1)</f>
        <v>6</v>
      </c>
      <c r="R777" s="44" t="s">
        <v>663</v>
      </c>
      <c r="S777" s="44" t="str">
        <f>MID(Tabla1[[#This Row],[Aplicación]],6,2)</f>
        <v>07</v>
      </c>
      <c r="T777" s="44" t="str">
        <f>VLOOKUP(Tabla1[[#This Row],[AREA]],Hoja1!A:B,2,FALSE)</f>
        <v>07. Medio ambiente y desarrollo sostenible</v>
      </c>
      <c r="U777" s="44" t="str">
        <f>MID(Tabla1[[#This Row],[Aplicación]],9,4)</f>
        <v>1711</v>
      </c>
      <c r="V777" s="44" t="str">
        <f>VLOOKUP(Tabla1[[#This Row],[PROGRAMA]],Hoja1!A:B,2,FALSE)</f>
        <v>1711. Parques y jardines</v>
      </c>
      <c r="W777" s="44" t="str">
        <f>MID(Tabla1[[#This Row],[Aplicación]],14,2)</f>
        <v>61</v>
      </c>
      <c r="X777" s="44" t="str">
        <f>MID(Tabla1[[#This Row],[Aplicación]],14,6)</f>
        <v>610</v>
      </c>
    </row>
    <row r="778" spans="1:24" x14ac:dyDescent="0.25">
      <c r="A778" s="33">
        <v>220189000265</v>
      </c>
      <c r="B778" s="34" t="s">
        <v>9</v>
      </c>
      <c r="C778" s="35">
        <v>43832</v>
      </c>
      <c r="D778" s="33">
        <v>22020000675</v>
      </c>
      <c r="E778" s="34" t="s">
        <v>937</v>
      </c>
      <c r="F778" s="36">
        <v>194792.32000000001</v>
      </c>
      <c r="G778" s="34" t="s">
        <v>203</v>
      </c>
      <c r="H778" s="34" t="s">
        <v>49</v>
      </c>
      <c r="I778" s="33" t="s">
        <v>209</v>
      </c>
      <c r="J778" s="34" t="s">
        <v>211</v>
      </c>
      <c r="K778" s="34" t="s">
        <v>211</v>
      </c>
      <c r="L778" s="34" t="s">
        <v>12</v>
      </c>
      <c r="M778" s="34" t="s">
        <v>13</v>
      </c>
      <c r="N778" s="34" t="s">
        <v>14</v>
      </c>
      <c r="O778" s="37" t="s">
        <v>3127</v>
      </c>
      <c r="P778" s="37" t="s">
        <v>674</v>
      </c>
      <c r="Q778" s="44" t="str">
        <f>MID(Tabla1[[#This Row],[Aplicación]],14,1)</f>
        <v>6</v>
      </c>
      <c r="R778" s="44" t="s">
        <v>663</v>
      </c>
      <c r="S778" s="44" t="str">
        <f>MID(Tabla1[[#This Row],[Aplicación]],6,2)</f>
        <v>07</v>
      </c>
      <c r="T778" s="44" t="str">
        <f>VLOOKUP(Tabla1[[#This Row],[AREA]],Hoja1!A:B,2,FALSE)</f>
        <v>07. Medio ambiente y desarrollo sostenible</v>
      </c>
      <c r="U778" s="44" t="str">
        <f>MID(Tabla1[[#This Row],[Aplicación]],9,4)</f>
        <v>1711</v>
      </c>
      <c r="V778" s="44" t="str">
        <f>VLOOKUP(Tabla1[[#This Row],[PROGRAMA]],Hoja1!A:B,2,FALSE)</f>
        <v>1711. Parques y jardines</v>
      </c>
      <c r="W778" s="44" t="str">
        <f>MID(Tabla1[[#This Row],[Aplicación]],14,2)</f>
        <v>61</v>
      </c>
      <c r="X778" s="44" t="str">
        <f>MID(Tabla1[[#This Row],[Aplicación]],14,6)</f>
        <v>610</v>
      </c>
    </row>
    <row r="779" spans="1:24" x14ac:dyDescent="0.25">
      <c r="A779" s="33">
        <v>220199000446</v>
      </c>
      <c r="B779" s="34" t="s">
        <v>9</v>
      </c>
      <c r="C779" s="35">
        <v>43832</v>
      </c>
      <c r="D779" s="33">
        <v>22020000745</v>
      </c>
      <c r="E779" s="34" t="s">
        <v>1044</v>
      </c>
      <c r="F779" s="36">
        <v>189749.58</v>
      </c>
      <c r="G779" s="34" t="s">
        <v>346</v>
      </c>
      <c r="H779" s="34" t="s">
        <v>1045</v>
      </c>
      <c r="I779" s="33" t="s">
        <v>209</v>
      </c>
      <c r="J779" s="34" t="s">
        <v>210</v>
      </c>
      <c r="K779" s="34" t="s">
        <v>210</v>
      </c>
      <c r="L779" s="34" t="s">
        <v>12</v>
      </c>
      <c r="M779" s="34" t="s">
        <v>13</v>
      </c>
      <c r="N779" s="34" t="s">
        <v>14</v>
      </c>
      <c r="O779" s="37" t="s">
        <v>3127</v>
      </c>
      <c r="P779" s="37" t="s">
        <v>674</v>
      </c>
      <c r="Q779" s="44" t="str">
        <f>MID(Tabla1[[#This Row],[Aplicación]],14,1)</f>
        <v>6</v>
      </c>
      <c r="R779" s="44" t="s">
        <v>663</v>
      </c>
      <c r="S779" s="44" t="str">
        <f>MID(Tabla1[[#This Row],[Aplicación]],6,2)</f>
        <v>07</v>
      </c>
      <c r="T779" s="44" t="str">
        <f>VLOOKUP(Tabla1[[#This Row],[AREA]],Hoja1!A:B,2,FALSE)</f>
        <v>07. Medio ambiente y desarrollo sostenible</v>
      </c>
      <c r="U779" s="44" t="str">
        <f>MID(Tabla1[[#This Row],[Aplicación]],9,4)</f>
        <v>1711</v>
      </c>
      <c r="V779" s="44" t="str">
        <f>VLOOKUP(Tabla1[[#This Row],[PROGRAMA]],Hoja1!A:B,2,FALSE)</f>
        <v>1711. Parques y jardines</v>
      </c>
      <c r="W779" s="44" t="str">
        <f>MID(Tabla1[[#This Row],[Aplicación]],14,2)</f>
        <v>61</v>
      </c>
      <c r="X779" s="44" t="str">
        <f>MID(Tabla1[[#This Row],[Aplicación]],14,6)</f>
        <v>619</v>
      </c>
    </row>
    <row r="780" spans="1:24" x14ac:dyDescent="0.25">
      <c r="A780" s="33">
        <v>220199000447</v>
      </c>
      <c r="B780" s="34" t="s">
        <v>9</v>
      </c>
      <c r="C780" s="35">
        <v>43832</v>
      </c>
      <c r="D780" s="33">
        <v>22020000746</v>
      </c>
      <c r="E780" s="34" t="s">
        <v>1044</v>
      </c>
      <c r="F780" s="36">
        <v>179726.04</v>
      </c>
      <c r="G780" s="34" t="s">
        <v>279</v>
      </c>
      <c r="H780" s="34" t="s">
        <v>1058</v>
      </c>
      <c r="I780" s="33" t="s">
        <v>209</v>
      </c>
      <c r="J780" s="34" t="s">
        <v>211</v>
      </c>
      <c r="K780" s="34" t="s">
        <v>211</v>
      </c>
      <c r="L780" s="34" t="s">
        <v>12</v>
      </c>
      <c r="M780" s="34" t="s">
        <v>13</v>
      </c>
      <c r="N780" s="34" t="s">
        <v>14</v>
      </c>
      <c r="O780" s="37" t="s">
        <v>3127</v>
      </c>
      <c r="P780" s="37" t="s">
        <v>674</v>
      </c>
      <c r="Q780" s="44" t="str">
        <f>MID(Tabla1[[#This Row],[Aplicación]],14,1)</f>
        <v>6</v>
      </c>
      <c r="R780" s="44" t="s">
        <v>663</v>
      </c>
      <c r="S780" s="44" t="str">
        <f>MID(Tabla1[[#This Row],[Aplicación]],6,2)</f>
        <v>07</v>
      </c>
      <c r="T780" s="44" t="str">
        <f>VLOOKUP(Tabla1[[#This Row],[AREA]],Hoja1!A:B,2,FALSE)</f>
        <v>07. Medio ambiente y desarrollo sostenible</v>
      </c>
      <c r="U780" s="44" t="str">
        <f>MID(Tabla1[[#This Row],[Aplicación]],9,4)</f>
        <v>1711</v>
      </c>
      <c r="V780" s="44" t="str">
        <f>VLOOKUP(Tabla1[[#This Row],[PROGRAMA]],Hoja1!A:B,2,FALSE)</f>
        <v>1711. Parques y jardines</v>
      </c>
      <c r="W780" s="44" t="str">
        <f>MID(Tabla1[[#This Row],[Aplicación]],14,2)</f>
        <v>61</v>
      </c>
      <c r="X780" s="44" t="str">
        <f>MID(Tabla1[[#This Row],[Aplicación]],14,6)</f>
        <v>619</v>
      </c>
    </row>
    <row r="781" spans="1:24" x14ac:dyDescent="0.25">
      <c r="A781" s="33">
        <v>220199000452</v>
      </c>
      <c r="B781" s="34" t="s">
        <v>9</v>
      </c>
      <c r="C781" s="35">
        <v>43832</v>
      </c>
      <c r="D781" s="33">
        <v>22020000750</v>
      </c>
      <c r="E781" s="34" t="s">
        <v>1044</v>
      </c>
      <c r="F781" s="36">
        <v>173236.96</v>
      </c>
      <c r="G781" s="34" t="s">
        <v>193</v>
      </c>
      <c r="H781" s="34" t="s">
        <v>1060</v>
      </c>
      <c r="I781" s="33" t="s">
        <v>209</v>
      </c>
      <c r="J781" s="34" t="s">
        <v>979</v>
      </c>
      <c r="K781" s="34" t="s">
        <v>211</v>
      </c>
      <c r="L781" s="34" t="s">
        <v>12</v>
      </c>
      <c r="M781" s="34" t="s">
        <v>13</v>
      </c>
      <c r="N781" s="34" t="s">
        <v>14</v>
      </c>
      <c r="O781" s="37" t="s">
        <v>3127</v>
      </c>
      <c r="P781" s="37" t="s">
        <v>674</v>
      </c>
      <c r="Q781" s="44" t="str">
        <f>MID(Tabla1[[#This Row],[Aplicación]],14,1)</f>
        <v>6</v>
      </c>
      <c r="R781" s="44" t="s">
        <v>663</v>
      </c>
      <c r="S781" s="44" t="str">
        <f>MID(Tabla1[[#This Row],[Aplicación]],6,2)</f>
        <v>07</v>
      </c>
      <c r="T781" s="44" t="str">
        <f>VLOOKUP(Tabla1[[#This Row],[AREA]],Hoja1!A:B,2,FALSE)</f>
        <v>07. Medio ambiente y desarrollo sostenible</v>
      </c>
      <c r="U781" s="44" t="str">
        <f>MID(Tabla1[[#This Row],[Aplicación]],9,4)</f>
        <v>1711</v>
      </c>
      <c r="V781" s="44" t="str">
        <f>VLOOKUP(Tabla1[[#This Row],[PROGRAMA]],Hoja1!A:B,2,FALSE)</f>
        <v>1711. Parques y jardines</v>
      </c>
      <c r="W781" s="44" t="str">
        <f>MID(Tabla1[[#This Row],[Aplicación]],14,2)</f>
        <v>61</v>
      </c>
      <c r="X781" s="44" t="str">
        <f>MID(Tabla1[[#This Row],[Aplicación]],14,6)</f>
        <v>619</v>
      </c>
    </row>
    <row r="782" spans="1:24" x14ac:dyDescent="0.25">
      <c r="A782" s="33">
        <v>220190058603</v>
      </c>
      <c r="B782" s="34" t="s">
        <v>9</v>
      </c>
      <c r="C782" s="35">
        <v>43908</v>
      </c>
      <c r="D782" s="33">
        <v>22019006153</v>
      </c>
      <c r="E782" s="34" t="s">
        <v>1008</v>
      </c>
      <c r="F782" s="36">
        <v>107190.88</v>
      </c>
      <c r="G782" s="34" t="s">
        <v>351</v>
      </c>
      <c r="H782" s="34" t="s">
        <v>916</v>
      </c>
      <c r="I782" s="33" t="s">
        <v>209</v>
      </c>
      <c r="J782" s="34" t="s">
        <v>983</v>
      </c>
      <c r="K782" s="34" t="s">
        <v>307</v>
      </c>
      <c r="L782" s="34" t="s">
        <v>15</v>
      </c>
      <c r="M782" s="34" t="s">
        <v>13</v>
      </c>
      <c r="N782" s="34" t="s">
        <v>14</v>
      </c>
      <c r="O782" s="37" t="s">
        <v>3127</v>
      </c>
      <c r="P782" s="37" t="s">
        <v>674</v>
      </c>
      <c r="Q782" s="44" t="str">
        <f>MID(Tabla1[[#This Row],[Aplicación]],14,1)</f>
        <v>6</v>
      </c>
      <c r="R782" s="44" t="s">
        <v>663</v>
      </c>
      <c r="S782" s="44" t="str">
        <f>MID(Tabla1[[#This Row],[Aplicación]],6,2)</f>
        <v>07</v>
      </c>
      <c r="T782" s="44" t="str">
        <f>VLOOKUP(Tabla1[[#This Row],[AREA]],Hoja1!A:B,2,FALSE)</f>
        <v>07. Medio ambiente y desarrollo sostenible</v>
      </c>
      <c r="U782" s="44" t="str">
        <f>MID(Tabla1[[#This Row],[Aplicación]],9,4)</f>
        <v>1721</v>
      </c>
      <c r="V782" s="44" t="str">
        <f>VLOOKUP(Tabla1[[#This Row],[PROGRAMA]],Hoja1!A:B,2,FALSE)</f>
        <v>1721. Protección del medio ambiente</v>
      </c>
      <c r="W782" s="44" t="str">
        <f>MID(Tabla1[[#This Row],[Aplicación]],14,2)</f>
        <v>63</v>
      </c>
      <c r="X782" s="44" t="str">
        <f>MID(Tabla1[[#This Row],[Aplicación]],14,6)</f>
        <v>633</v>
      </c>
    </row>
    <row r="783" spans="1:24" x14ac:dyDescent="0.25">
      <c r="A783" s="33">
        <v>220200001638</v>
      </c>
      <c r="B783" s="34" t="s">
        <v>83</v>
      </c>
      <c r="C783" s="35">
        <v>43875</v>
      </c>
      <c r="D783" s="33">
        <v>22020001455</v>
      </c>
      <c r="E783" s="34" t="s">
        <v>1106</v>
      </c>
      <c r="F783" s="36">
        <v>18.149999999999999</v>
      </c>
      <c r="G783" s="34" t="s">
        <v>433</v>
      </c>
      <c r="H783" s="34" t="s">
        <v>89</v>
      </c>
      <c r="I783" s="33" t="s">
        <v>358</v>
      </c>
      <c r="J783" s="34" t="s">
        <v>211</v>
      </c>
      <c r="K783" s="34" t="s">
        <v>211</v>
      </c>
      <c r="L783" s="34" t="s">
        <v>12</v>
      </c>
      <c r="M783" s="34" t="s">
        <v>10</v>
      </c>
      <c r="N783" s="34" t="s">
        <v>11</v>
      </c>
      <c r="O783" s="37" t="s">
        <v>3146</v>
      </c>
      <c r="P783" s="37" t="s">
        <v>674</v>
      </c>
      <c r="Q783" s="44" t="str">
        <f>MID(Tabla1[[#This Row],[Aplicación]],14,1)</f>
        <v>2</v>
      </c>
      <c r="R783" s="44" t="s">
        <v>662</v>
      </c>
      <c r="S783" s="44" t="str">
        <f>MID(Tabla1[[#This Row],[Aplicación]],6,2)</f>
        <v>07</v>
      </c>
      <c r="T783" s="44" t="str">
        <f>VLOOKUP(Tabla1[[#This Row],[AREA]],Hoja1!A:B,2,FALSE)</f>
        <v>07. Medio ambiente y desarrollo sostenible</v>
      </c>
      <c r="U783" s="44" t="str">
        <f>MID(Tabla1[[#This Row],[Aplicación]],9,4)</f>
        <v>1711</v>
      </c>
      <c r="V783" s="44" t="str">
        <f>VLOOKUP(Tabla1[[#This Row],[PROGRAMA]],Hoja1!A:B,2,FALSE)</f>
        <v>1711. Parques y jardines</v>
      </c>
      <c r="W783" s="44" t="str">
        <f>MID(Tabla1[[#This Row],[Aplicación]],14,2)</f>
        <v>21</v>
      </c>
      <c r="X783" s="44" t="str">
        <f>MID(Tabla1[[#This Row],[Aplicación]],14,6)</f>
        <v>214</v>
      </c>
    </row>
    <row r="784" spans="1:24" x14ac:dyDescent="0.25">
      <c r="A784" s="33">
        <v>220200001639</v>
      </c>
      <c r="B784" s="34" t="s">
        <v>83</v>
      </c>
      <c r="C784" s="35">
        <v>43875</v>
      </c>
      <c r="D784" s="33">
        <v>22020001478</v>
      </c>
      <c r="E784" s="34" t="s">
        <v>1107</v>
      </c>
      <c r="F784" s="36">
        <v>133.66999999999999</v>
      </c>
      <c r="G784" s="34" t="s">
        <v>399</v>
      </c>
      <c r="H784" s="34" t="s">
        <v>1108</v>
      </c>
      <c r="I784" s="33" t="s">
        <v>358</v>
      </c>
      <c r="J784" s="34" t="s">
        <v>1109</v>
      </c>
      <c r="K784" s="34" t="s">
        <v>211</v>
      </c>
      <c r="L784" s="34" t="s">
        <v>12</v>
      </c>
      <c r="M784" s="34" t="s">
        <v>10</v>
      </c>
      <c r="N784" s="34" t="s">
        <v>11</v>
      </c>
      <c r="O784" s="37" t="s">
        <v>3146</v>
      </c>
      <c r="P784" s="37" t="s">
        <v>674</v>
      </c>
      <c r="Q784" s="44" t="str">
        <f>MID(Tabla1[[#This Row],[Aplicación]],14,1)</f>
        <v>2</v>
      </c>
      <c r="R784" s="44" t="s">
        <v>662</v>
      </c>
      <c r="S784" s="44" t="str">
        <f>MID(Tabla1[[#This Row],[Aplicación]],6,2)</f>
        <v>07</v>
      </c>
      <c r="T784" s="44" t="str">
        <f>VLOOKUP(Tabla1[[#This Row],[AREA]],Hoja1!A:B,2,FALSE)</f>
        <v>07. Medio ambiente y desarrollo sostenible</v>
      </c>
      <c r="U784" s="44" t="str">
        <f>MID(Tabla1[[#This Row],[Aplicación]],9,4)</f>
        <v>1711</v>
      </c>
      <c r="V784" s="44" t="str">
        <f>VLOOKUP(Tabla1[[#This Row],[PROGRAMA]],Hoja1!A:B,2,FALSE)</f>
        <v>1711. Parques y jardines</v>
      </c>
      <c r="W784" s="44" t="str">
        <f>MID(Tabla1[[#This Row],[Aplicación]],14,2)</f>
        <v>21</v>
      </c>
      <c r="X784" s="44" t="str">
        <f>MID(Tabla1[[#This Row],[Aplicación]],14,6)</f>
        <v>213</v>
      </c>
    </row>
    <row r="785" spans="1:24" x14ac:dyDescent="0.25">
      <c r="A785" s="33">
        <v>220200002787</v>
      </c>
      <c r="B785" s="34" t="s">
        <v>83</v>
      </c>
      <c r="C785" s="35">
        <v>43892</v>
      </c>
      <c r="D785" s="33">
        <v>22020001133</v>
      </c>
      <c r="E785" s="34" t="s">
        <v>1129</v>
      </c>
      <c r="F785" s="36">
        <v>67.08</v>
      </c>
      <c r="G785" s="34" t="s">
        <v>378</v>
      </c>
      <c r="H785" s="34" t="s">
        <v>1130</v>
      </c>
      <c r="I785" s="33" t="s">
        <v>358</v>
      </c>
      <c r="J785" s="34" t="s">
        <v>211</v>
      </c>
      <c r="K785" s="34" t="s">
        <v>211</v>
      </c>
      <c r="L785" s="34" t="s">
        <v>17</v>
      </c>
      <c r="M785" s="34" t="s">
        <v>10</v>
      </c>
      <c r="N785" s="34" t="s">
        <v>11</v>
      </c>
      <c r="O785" s="37" t="s">
        <v>3146</v>
      </c>
      <c r="P785" s="37" t="s">
        <v>674</v>
      </c>
      <c r="Q785" s="44" t="str">
        <f>MID(Tabla1[[#This Row],[Aplicación]],14,1)</f>
        <v>2</v>
      </c>
      <c r="R785" s="44" t="s">
        <v>662</v>
      </c>
      <c r="S785" s="44" t="str">
        <f>MID(Tabla1[[#This Row],[Aplicación]],6,2)</f>
        <v>07</v>
      </c>
      <c r="T785" s="44" t="str">
        <f>VLOOKUP(Tabla1[[#This Row],[AREA]],Hoja1!A:B,2,FALSE)</f>
        <v>07. Medio ambiente y desarrollo sostenible</v>
      </c>
      <c r="U785" s="44" t="str">
        <f>MID(Tabla1[[#This Row],[Aplicación]],9,4)</f>
        <v>1721</v>
      </c>
      <c r="V785" s="44" t="str">
        <f>VLOOKUP(Tabla1[[#This Row],[PROGRAMA]],Hoja1!A:B,2,FALSE)</f>
        <v>1721. Protección del medio ambiente</v>
      </c>
      <c r="W785" s="44" t="str">
        <f>MID(Tabla1[[#This Row],[Aplicación]],14,2)</f>
        <v>22</v>
      </c>
      <c r="X785" s="44" t="str">
        <f>MID(Tabla1[[#This Row],[Aplicación]],14,6)</f>
        <v>223</v>
      </c>
    </row>
    <row r="786" spans="1:24" x14ac:dyDescent="0.25">
      <c r="A786" s="33">
        <v>220200002802</v>
      </c>
      <c r="B786" s="34" t="s">
        <v>83</v>
      </c>
      <c r="C786" s="35">
        <v>43892</v>
      </c>
      <c r="D786" s="33">
        <v>22020002087</v>
      </c>
      <c r="E786" s="34" t="s">
        <v>966</v>
      </c>
      <c r="F786" s="36">
        <v>1315.95</v>
      </c>
      <c r="G786" s="34" t="s">
        <v>679</v>
      </c>
      <c r="H786" s="34" t="s">
        <v>1133</v>
      </c>
      <c r="I786" s="33" t="s">
        <v>358</v>
      </c>
      <c r="J786" s="34" t="s">
        <v>211</v>
      </c>
      <c r="K786" s="34" t="s">
        <v>211</v>
      </c>
      <c r="L786" s="34" t="s">
        <v>17</v>
      </c>
      <c r="M786" s="34" t="s">
        <v>10</v>
      </c>
      <c r="N786" s="34" t="s">
        <v>11</v>
      </c>
      <c r="O786" s="37" t="s">
        <v>3146</v>
      </c>
      <c r="P786" s="37" t="s">
        <v>674</v>
      </c>
      <c r="Q786" s="44" t="str">
        <f>MID(Tabla1[[#This Row],[Aplicación]],14,1)</f>
        <v>2</v>
      </c>
      <c r="R786" s="44" t="s">
        <v>662</v>
      </c>
      <c r="S786" s="44" t="str">
        <f>MID(Tabla1[[#This Row],[Aplicación]],6,2)</f>
        <v>07</v>
      </c>
      <c r="T786" s="44" t="str">
        <f>VLOOKUP(Tabla1[[#This Row],[AREA]],Hoja1!A:B,2,FALSE)</f>
        <v>07. Medio ambiente y desarrollo sostenible</v>
      </c>
      <c r="U786" s="44" t="str">
        <f>MID(Tabla1[[#This Row],[Aplicación]],9,4)</f>
        <v>1711</v>
      </c>
      <c r="V786" s="44" t="str">
        <f>VLOOKUP(Tabla1[[#This Row],[PROGRAMA]],Hoja1!A:B,2,FALSE)</f>
        <v>1711. Parques y jardines</v>
      </c>
      <c r="W786" s="44" t="str">
        <f>MID(Tabla1[[#This Row],[Aplicación]],14,2)</f>
        <v>22</v>
      </c>
      <c r="X786" s="44" t="str">
        <f>MID(Tabla1[[#This Row],[Aplicación]],14,6)</f>
        <v>22799</v>
      </c>
    </row>
    <row r="787" spans="1:24" x14ac:dyDescent="0.25">
      <c r="A787" s="33">
        <v>220200002808</v>
      </c>
      <c r="B787" s="34" t="s">
        <v>83</v>
      </c>
      <c r="C787" s="35">
        <v>43892</v>
      </c>
      <c r="D787" s="33">
        <v>22020002090</v>
      </c>
      <c r="E787" s="34" t="s">
        <v>966</v>
      </c>
      <c r="F787" s="36">
        <v>553.45000000000005</v>
      </c>
      <c r="G787" s="34" t="s">
        <v>1134</v>
      </c>
      <c r="H787" s="34" t="s">
        <v>1135</v>
      </c>
      <c r="I787" s="33" t="s">
        <v>358</v>
      </c>
      <c r="J787" s="34" t="s">
        <v>997</v>
      </c>
      <c r="K787" s="34" t="s">
        <v>211</v>
      </c>
      <c r="L787" s="34" t="s">
        <v>12</v>
      </c>
      <c r="M787" s="34" t="s">
        <v>10</v>
      </c>
      <c r="N787" s="34" t="s">
        <v>11</v>
      </c>
      <c r="O787" s="37" t="s">
        <v>3146</v>
      </c>
      <c r="P787" s="37" t="s">
        <v>674</v>
      </c>
      <c r="Q787" s="44" t="str">
        <f>MID(Tabla1[[#This Row],[Aplicación]],14,1)</f>
        <v>2</v>
      </c>
      <c r="R787" s="44" t="s">
        <v>662</v>
      </c>
      <c r="S787" s="44" t="str">
        <f>MID(Tabla1[[#This Row],[Aplicación]],6,2)</f>
        <v>07</v>
      </c>
      <c r="T787" s="44" t="str">
        <f>VLOOKUP(Tabla1[[#This Row],[AREA]],Hoja1!A:B,2,FALSE)</f>
        <v>07. Medio ambiente y desarrollo sostenible</v>
      </c>
      <c r="U787" s="44" t="str">
        <f>MID(Tabla1[[#This Row],[Aplicación]],9,4)</f>
        <v>1711</v>
      </c>
      <c r="V787" s="44" t="str">
        <f>VLOOKUP(Tabla1[[#This Row],[PROGRAMA]],Hoja1!A:B,2,FALSE)</f>
        <v>1711. Parques y jardines</v>
      </c>
      <c r="W787" s="44" t="str">
        <f>MID(Tabla1[[#This Row],[Aplicación]],14,2)</f>
        <v>22</v>
      </c>
      <c r="X787" s="44" t="str">
        <f>MID(Tabla1[[#This Row],[Aplicación]],14,6)</f>
        <v>22799</v>
      </c>
    </row>
    <row r="788" spans="1:24" x14ac:dyDescent="0.25">
      <c r="A788" s="33">
        <v>220200003086</v>
      </c>
      <c r="B788" s="34" t="s">
        <v>9</v>
      </c>
      <c r="C788" s="35">
        <v>43893</v>
      </c>
      <c r="D788" s="33">
        <v>22020001865</v>
      </c>
      <c r="E788" s="34" t="s">
        <v>1143</v>
      </c>
      <c r="F788" s="36">
        <v>924</v>
      </c>
      <c r="G788" s="34" t="s">
        <v>176</v>
      </c>
      <c r="H788" s="34" t="s">
        <v>1144</v>
      </c>
      <c r="I788" s="33" t="s">
        <v>209</v>
      </c>
      <c r="J788" s="34" t="s">
        <v>211</v>
      </c>
      <c r="K788" s="34" t="s">
        <v>211</v>
      </c>
      <c r="L788" s="34" t="s">
        <v>12</v>
      </c>
      <c r="M788" s="34" t="s">
        <v>10</v>
      </c>
      <c r="N788" s="34" t="s">
        <v>11</v>
      </c>
      <c r="O788" s="37" t="s">
        <v>3146</v>
      </c>
      <c r="P788" s="37" t="s">
        <v>674</v>
      </c>
      <c r="Q788" s="44" t="str">
        <f>MID(Tabla1[[#This Row],[Aplicación]],14,1)</f>
        <v>2</v>
      </c>
      <c r="R788" s="44" t="s">
        <v>662</v>
      </c>
      <c r="S788" s="44" t="str">
        <f>MID(Tabla1[[#This Row],[Aplicación]],6,2)</f>
        <v>07</v>
      </c>
      <c r="T788" s="44" t="str">
        <f>VLOOKUP(Tabla1[[#This Row],[AREA]],Hoja1!A:B,2,FALSE)</f>
        <v>07. Medio ambiente y desarrollo sostenible</v>
      </c>
      <c r="U788" s="44" t="str">
        <f>MID(Tabla1[[#This Row],[Aplicación]],9,4)</f>
        <v>1701</v>
      </c>
      <c r="V788" s="44" t="str">
        <f>VLOOKUP(Tabla1[[#This Row],[PROGRAMA]],Hoja1!A:B,2,FALSE)</f>
        <v>1701. Dirección del área de medio ambiente</v>
      </c>
      <c r="W788" s="44" t="str">
        <f>MID(Tabla1[[#This Row],[Aplicación]],14,2)</f>
        <v>22</v>
      </c>
      <c r="X788" s="44" t="str">
        <f>MID(Tabla1[[#This Row],[Aplicación]],14,6)</f>
        <v>22699</v>
      </c>
    </row>
    <row r="789" spans="1:24" x14ac:dyDescent="0.25">
      <c r="A789" s="33">
        <v>220200003283</v>
      </c>
      <c r="B789" s="34" t="s">
        <v>83</v>
      </c>
      <c r="C789" s="35">
        <v>43894</v>
      </c>
      <c r="D789" s="33">
        <v>22020002089</v>
      </c>
      <c r="E789" s="34" t="s">
        <v>966</v>
      </c>
      <c r="F789" s="36">
        <v>2312.19</v>
      </c>
      <c r="G789" s="34" t="s">
        <v>679</v>
      </c>
      <c r="H789" s="34" t="s">
        <v>1161</v>
      </c>
      <c r="I789" s="33" t="s">
        <v>358</v>
      </c>
      <c r="J789" s="34" t="s">
        <v>211</v>
      </c>
      <c r="K789" s="34" t="s">
        <v>211</v>
      </c>
      <c r="L789" s="34" t="s">
        <v>17</v>
      </c>
      <c r="M789" s="34" t="s">
        <v>10</v>
      </c>
      <c r="N789" s="34" t="s">
        <v>11</v>
      </c>
      <c r="O789" s="37" t="s">
        <v>3146</v>
      </c>
      <c r="P789" s="37" t="s">
        <v>674</v>
      </c>
      <c r="Q789" s="44" t="str">
        <f>MID(Tabla1[[#This Row],[Aplicación]],14,1)</f>
        <v>2</v>
      </c>
      <c r="R789" s="44" t="s">
        <v>662</v>
      </c>
      <c r="S789" s="44" t="str">
        <f>MID(Tabla1[[#This Row],[Aplicación]],6,2)</f>
        <v>07</v>
      </c>
      <c r="T789" s="44" t="str">
        <f>VLOOKUP(Tabla1[[#This Row],[AREA]],Hoja1!A:B,2,FALSE)</f>
        <v>07. Medio ambiente y desarrollo sostenible</v>
      </c>
      <c r="U789" s="44" t="str">
        <f>MID(Tabla1[[#This Row],[Aplicación]],9,4)</f>
        <v>1711</v>
      </c>
      <c r="V789" s="44" t="str">
        <f>VLOOKUP(Tabla1[[#This Row],[PROGRAMA]],Hoja1!A:B,2,FALSE)</f>
        <v>1711. Parques y jardines</v>
      </c>
      <c r="W789" s="44" t="str">
        <f>MID(Tabla1[[#This Row],[Aplicación]],14,2)</f>
        <v>22</v>
      </c>
      <c r="X789" s="44" t="str">
        <f>MID(Tabla1[[#This Row],[Aplicación]],14,6)</f>
        <v>22799</v>
      </c>
    </row>
    <row r="790" spans="1:24" x14ac:dyDescent="0.25">
      <c r="A790" s="33">
        <v>220189000476</v>
      </c>
      <c r="B790" s="34" t="s">
        <v>9</v>
      </c>
      <c r="C790" s="35">
        <v>43832</v>
      </c>
      <c r="D790" s="33">
        <v>22020000070</v>
      </c>
      <c r="E790" s="34" t="s">
        <v>966</v>
      </c>
      <c r="F790" s="36">
        <v>60531.360000000001</v>
      </c>
      <c r="G790" s="34" t="s">
        <v>277</v>
      </c>
      <c r="H790" s="34" t="s">
        <v>1165</v>
      </c>
      <c r="I790" s="33" t="s">
        <v>209</v>
      </c>
      <c r="J790" s="34" t="s">
        <v>210</v>
      </c>
      <c r="K790" s="34" t="s">
        <v>210</v>
      </c>
      <c r="L790" s="34" t="s">
        <v>12</v>
      </c>
      <c r="M790" s="34" t="s">
        <v>13</v>
      </c>
      <c r="N790" s="34" t="s">
        <v>14</v>
      </c>
      <c r="O790" s="37" t="s">
        <v>3127</v>
      </c>
      <c r="P790" s="37" t="s">
        <v>674</v>
      </c>
      <c r="Q790" s="44" t="str">
        <f>MID(Tabla1[[#This Row],[Aplicación]],14,1)</f>
        <v>2</v>
      </c>
      <c r="R790" s="44" t="s">
        <v>662</v>
      </c>
      <c r="S790" s="44" t="str">
        <f>MID(Tabla1[[#This Row],[Aplicación]],6,2)</f>
        <v>07</v>
      </c>
      <c r="T790" s="44" t="str">
        <f>VLOOKUP(Tabla1[[#This Row],[AREA]],Hoja1!A:B,2,FALSE)</f>
        <v>07. Medio ambiente y desarrollo sostenible</v>
      </c>
      <c r="U790" s="44" t="str">
        <f>MID(Tabla1[[#This Row],[Aplicación]],9,4)</f>
        <v>1711</v>
      </c>
      <c r="V790" s="44" t="str">
        <f>VLOOKUP(Tabla1[[#This Row],[PROGRAMA]],Hoja1!A:B,2,FALSE)</f>
        <v>1711. Parques y jardines</v>
      </c>
      <c r="W790" s="44" t="str">
        <f>MID(Tabla1[[#This Row],[Aplicación]],14,2)</f>
        <v>22</v>
      </c>
      <c r="X790" s="44" t="str">
        <f>MID(Tabla1[[#This Row],[Aplicación]],14,6)</f>
        <v>22799</v>
      </c>
    </row>
    <row r="791" spans="1:24" x14ac:dyDescent="0.25">
      <c r="A791" s="33">
        <v>220199000280</v>
      </c>
      <c r="B791" s="34" t="s">
        <v>9</v>
      </c>
      <c r="C791" s="35">
        <v>43832</v>
      </c>
      <c r="D791" s="33">
        <v>22020000754</v>
      </c>
      <c r="E791" s="34" t="s">
        <v>937</v>
      </c>
      <c r="F791" s="36">
        <v>60500</v>
      </c>
      <c r="G791" s="34" t="s">
        <v>818</v>
      </c>
      <c r="H791" s="34" t="s">
        <v>1177</v>
      </c>
      <c r="I791" s="33" t="s">
        <v>209</v>
      </c>
      <c r="J791" s="34" t="s">
        <v>233</v>
      </c>
      <c r="K791" s="34" t="s">
        <v>233</v>
      </c>
      <c r="L791" s="34" t="s">
        <v>12</v>
      </c>
      <c r="M791" s="34" t="s">
        <v>13</v>
      </c>
      <c r="N791" s="34" t="s">
        <v>14</v>
      </c>
      <c r="O791" s="37" t="s">
        <v>3127</v>
      </c>
      <c r="P791" s="37" t="s">
        <v>674</v>
      </c>
      <c r="Q791" s="44" t="str">
        <f>MID(Tabla1[[#This Row],[Aplicación]],14,1)</f>
        <v>6</v>
      </c>
      <c r="R791" s="44" t="s">
        <v>663</v>
      </c>
      <c r="S791" s="44" t="str">
        <f>MID(Tabla1[[#This Row],[Aplicación]],6,2)</f>
        <v>07</v>
      </c>
      <c r="T791" s="44" t="str">
        <f>VLOOKUP(Tabla1[[#This Row],[AREA]],Hoja1!A:B,2,FALSE)</f>
        <v>07. Medio ambiente y desarrollo sostenible</v>
      </c>
      <c r="U791" s="44" t="str">
        <f>MID(Tabla1[[#This Row],[Aplicación]],9,4)</f>
        <v>1711</v>
      </c>
      <c r="V791" s="44" t="str">
        <f>VLOOKUP(Tabla1[[#This Row],[PROGRAMA]],Hoja1!A:B,2,FALSE)</f>
        <v>1711. Parques y jardines</v>
      </c>
      <c r="W791" s="44" t="str">
        <f>MID(Tabla1[[#This Row],[Aplicación]],14,2)</f>
        <v>61</v>
      </c>
      <c r="X791" s="44" t="str">
        <f>MID(Tabla1[[#This Row],[Aplicación]],14,6)</f>
        <v>610</v>
      </c>
    </row>
    <row r="792" spans="1:24" x14ac:dyDescent="0.25">
      <c r="A792" s="33">
        <v>220199000203</v>
      </c>
      <c r="B792" s="34" t="s">
        <v>9</v>
      </c>
      <c r="C792" s="35">
        <v>43832</v>
      </c>
      <c r="D792" s="33">
        <v>22020000624</v>
      </c>
      <c r="E792" s="34" t="s">
        <v>1183</v>
      </c>
      <c r="F792" s="36">
        <v>59164.17</v>
      </c>
      <c r="G792" s="34" t="s">
        <v>306</v>
      </c>
      <c r="H792" s="34" t="s">
        <v>1184</v>
      </c>
      <c r="I792" s="33" t="s">
        <v>209</v>
      </c>
      <c r="J792" s="34" t="s">
        <v>983</v>
      </c>
      <c r="K792" s="34" t="s">
        <v>307</v>
      </c>
      <c r="L792" s="34" t="s">
        <v>12</v>
      </c>
      <c r="M792" s="34" t="s">
        <v>13</v>
      </c>
      <c r="N792" s="34" t="s">
        <v>14</v>
      </c>
      <c r="O792" s="37" t="s">
        <v>3127</v>
      </c>
      <c r="P792" s="37" t="s">
        <v>674</v>
      </c>
      <c r="Q792" s="44" t="str">
        <f>MID(Tabla1[[#This Row],[Aplicación]],14,1)</f>
        <v>2</v>
      </c>
      <c r="R792" s="44" t="s">
        <v>662</v>
      </c>
      <c r="S792" s="44" t="str">
        <f>MID(Tabla1[[#This Row],[Aplicación]],6,2)</f>
        <v>07</v>
      </c>
      <c r="T792" s="44" t="str">
        <f>VLOOKUP(Tabla1[[#This Row],[AREA]],Hoja1!A:B,2,FALSE)</f>
        <v>07. Medio ambiente y desarrollo sostenible</v>
      </c>
      <c r="U792" s="44" t="str">
        <f>MID(Tabla1[[#This Row],[Aplicación]],9,4)</f>
        <v>1701</v>
      </c>
      <c r="V792" s="44" t="str">
        <f>VLOOKUP(Tabla1[[#This Row],[PROGRAMA]],Hoja1!A:B,2,FALSE)</f>
        <v>1701. Dirección del área de medio ambiente</v>
      </c>
      <c r="W792" s="44" t="str">
        <f>MID(Tabla1[[#This Row],[Aplicación]],14,2)</f>
        <v>22</v>
      </c>
      <c r="X792" s="44" t="str">
        <f>MID(Tabla1[[#This Row],[Aplicación]],14,6)</f>
        <v>22700</v>
      </c>
    </row>
    <row r="793" spans="1:24" x14ac:dyDescent="0.25">
      <c r="A793" s="33">
        <v>220189000477</v>
      </c>
      <c r="B793" s="34" t="s">
        <v>9</v>
      </c>
      <c r="C793" s="35">
        <v>43832</v>
      </c>
      <c r="D793" s="33">
        <v>22020000071</v>
      </c>
      <c r="E793" s="34" t="s">
        <v>966</v>
      </c>
      <c r="F793" s="36">
        <v>45813.26</v>
      </c>
      <c r="G793" s="34" t="s">
        <v>203</v>
      </c>
      <c r="H793" s="34" t="s">
        <v>1025</v>
      </c>
      <c r="I793" s="33" t="s">
        <v>209</v>
      </c>
      <c r="J793" s="34" t="s">
        <v>211</v>
      </c>
      <c r="K793" s="34" t="s">
        <v>211</v>
      </c>
      <c r="L793" s="34" t="s">
        <v>12</v>
      </c>
      <c r="M793" s="34" t="s">
        <v>13</v>
      </c>
      <c r="N793" s="34" t="s">
        <v>14</v>
      </c>
      <c r="O793" s="37" t="s">
        <v>3127</v>
      </c>
      <c r="P793" s="37" t="s">
        <v>674</v>
      </c>
      <c r="Q793" s="44" t="str">
        <f>MID(Tabla1[[#This Row],[Aplicación]],14,1)</f>
        <v>2</v>
      </c>
      <c r="R793" s="44" t="s">
        <v>662</v>
      </c>
      <c r="S793" s="44" t="str">
        <f>MID(Tabla1[[#This Row],[Aplicación]],6,2)</f>
        <v>07</v>
      </c>
      <c r="T793" s="44" t="str">
        <f>VLOOKUP(Tabla1[[#This Row],[AREA]],Hoja1!A:B,2,FALSE)</f>
        <v>07. Medio ambiente y desarrollo sostenible</v>
      </c>
      <c r="U793" s="44" t="str">
        <f>MID(Tabla1[[#This Row],[Aplicación]],9,4)</f>
        <v>1711</v>
      </c>
      <c r="V793" s="44" t="str">
        <f>VLOOKUP(Tabla1[[#This Row],[PROGRAMA]],Hoja1!A:B,2,FALSE)</f>
        <v>1711. Parques y jardines</v>
      </c>
      <c r="W793" s="44" t="str">
        <f>MID(Tabla1[[#This Row],[Aplicación]],14,2)</f>
        <v>22</v>
      </c>
      <c r="X793" s="44" t="str">
        <f>MID(Tabla1[[#This Row],[Aplicación]],14,6)</f>
        <v>22799</v>
      </c>
    </row>
    <row r="794" spans="1:24" x14ac:dyDescent="0.25">
      <c r="A794" s="33">
        <v>220190043483</v>
      </c>
      <c r="B794" s="34" t="s">
        <v>9</v>
      </c>
      <c r="C794" s="35">
        <v>43908</v>
      </c>
      <c r="D794" s="33">
        <v>22019006822</v>
      </c>
      <c r="E794" s="34" t="s">
        <v>1044</v>
      </c>
      <c r="F794" s="36">
        <v>17995</v>
      </c>
      <c r="G794" s="34" t="s">
        <v>1236</v>
      </c>
      <c r="H794" s="34" t="s">
        <v>1237</v>
      </c>
      <c r="I794" s="33" t="s">
        <v>209</v>
      </c>
      <c r="J794" s="34" t="s">
        <v>211</v>
      </c>
      <c r="K794" s="34" t="s">
        <v>211</v>
      </c>
      <c r="L794" s="34" t="s">
        <v>15</v>
      </c>
      <c r="M794" s="34" t="s">
        <v>10</v>
      </c>
      <c r="N794" s="34" t="s">
        <v>11</v>
      </c>
      <c r="O794" s="37" t="s">
        <v>3146</v>
      </c>
      <c r="P794" s="37" t="s">
        <v>674</v>
      </c>
      <c r="Q794" s="44" t="str">
        <f>MID(Tabla1[[#This Row],[Aplicación]],14,1)</f>
        <v>6</v>
      </c>
      <c r="R794" s="44" t="s">
        <v>663</v>
      </c>
      <c r="S794" s="44" t="str">
        <f>MID(Tabla1[[#This Row],[Aplicación]],6,2)</f>
        <v>07</v>
      </c>
      <c r="T794" s="44" t="str">
        <f>VLOOKUP(Tabla1[[#This Row],[AREA]],Hoja1!A:B,2,FALSE)</f>
        <v>07. Medio ambiente y desarrollo sostenible</v>
      </c>
      <c r="U794" s="44" t="str">
        <f>MID(Tabla1[[#This Row],[Aplicación]],9,4)</f>
        <v>1711</v>
      </c>
      <c r="V794" s="44" t="str">
        <f>VLOOKUP(Tabla1[[#This Row],[PROGRAMA]],Hoja1!A:B,2,FALSE)</f>
        <v>1711. Parques y jardines</v>
      </c>
      <c r="W794" s="44" t="str">
        <f>MID(Tabla1[[#This Row],[Aplicación]],14,2)</f>
        <v>61</v>
      </c>
      <c r="X794" s="44" t="str">
        <f>MID(Tabla1[[#This Row],[Aplicación]],14,6)</f>
        <v>619</v>
      </c>
    </row>
    <row r="795" spans="1:24" x14ac:dyDescent="0.25">
      <c r="A795" s="33">
        <v>220190051864</v>
      </c>
      <c r="B795" s="34" t="s">
        <v>9</v>
      </c>
      <c r="C795" s="35">
        <v>43908</v>
      </c>
      <c r="D795" s="33">
        <v>22019007901</v>
      </c>
      <c r="E795" s="34" t="s">
        <v>1044</v>
      </c>
      <c r="F795" s="36">
        <v>26540.14</v>
      </c>
      <c r="G795" s="34" t="s">
        <v>795</v>
      </c>
      <c r="H795" s="34" t="s">
        <v>1248</v>
      </c>
      <c r="I795" s="33" t="s">
        <v>209</v>
      </c>
      <c r="J795" s="34" t="s">
        <v>1249</v>
      </c>
      <c r="K795" s="34" t="s">
        <v>211</v>
      </c>
      <c r="L795" s="34" t="s">
        <v>82</v>
      </c>
      <c r="M795" s="34" t="s">
        <v>10</v>
      </c>
      <c r="N795" s="34" t="s">
        <v>11</v>
      </c>
      <c r="O795" s="37" t="s">
        <v>3146</v>
      </c>
      <c r="P795" s="37" t="s">
        <v>674</v>
      </c>
      <c r="Q795" s="44" t="str">
        <f>MID(Tabla1[[#This Row],[Aplicación]],14,1)</f>
        <v>6</v>
      </c>
      <c r="R795" s="44" t="s">
        <v>663</v>
      </c>
      <c r="S795" s="44" t="str">
        <f>MID(Tabla1[[#This Row],[Aplicación]],6,2)</f>
        <v>07</v>
      </c>
      <c r="T795" s="44" t="str">
        <f>VLOOKUP(Tabla1[[#This Row],[AREA]],Hoja1!A:B,2,FALSE)</f>
        <v>07. Medio ambiente y desarrollo sostenible</v>
      </c>
      <c r="U795" s="44" t="str">
        <f>MID(Tabla1[[#This Row],[Aplicación]],9,4)</f>
        <v>1711</v>
      </c>
      <c r="V795" s="44" t="str">
        <f>VLOOKUP(Tabla1[[#This Row],[PROGRAMA]],Hoja1!A:B,2,FALSE)</f>
        <v>1711. Parques y jardines</v>
      </c>
      <c r="W795" s="44" t="str">
        <f>MID(Tabla1[[#This Row],[Aplicación]],14,2)</f>
        <v>61</v>
      </c>
      <c r="X795" s="44" t="str">
        <f>MID(Tabla1[[#This Row],[Aplicación]],14,6)</f>
        <v>619</v>
      </c>
    </row>
    <row r="796" spans="1:24" x14ac:dyDescent="0.25">
      <c r="A796" s="33">
        <v>220189000267</v>
      </c>
      <c r="B796" s="34" t="s">
        <v>9</v>
      </c>
      <c r="C796" s="35">
        <v>43832</v>
      </c>
      <c r="D796" s="33">
        <v>22020000066</v>
      </c>
      <c r="E796" s="34" t="s">
        <v>966</v>
      </c>
      <c r="F796" s="36">
        <v>40354.17</v>
      </c>
      <c r="G796" s="34" t="s">
        <v>277</v>
      </c>
      <c r="H796" s="34" t="s">
        <v>50</v>
      </c>
      <c r="I796" s="33" t="s">
        <v>209</v>
      </c>
      <c r="J796" s="34" t="s">
        <v>210</v>
      </c>
      <c r="K796" s="34" t="s">
        <v>210</v>
      </c>
      <c r="L796" s="34" t="s">
        <v>12</v>
      </c>
      <c r="M796" s="34" t="s">
        <v>13</v>
      </c>
      <c r="N796" s="34" t="s">
        <v>14</v>
      </c>
      <c r="O796" s="37" t="s">
        <v>3127</v>
      </c>
      <c r="P796" s="37" t="s">
        <v>674</v>
      </c>
      <c r="Q796" s="44" t="str">
        <f>MID(Tabla1[[#This Row],[Aplicación]],14,1)</f>
        <v>2</v>
      </c>
      <c r="R796" s="44" t="s">
        <v>662</v>
      </c>
      <c r="S796" s="44" t="str">
        <f>MID(Tabla1[[#This Row],[Aplicación]],6,2)</f>
        <v>07</v>
      </c>
      <c r="T796" s="44" t="str">
        <f>VLOOKUP(Tabla1[[#This Row],[AREA]],Hoja1!A:B,2,FALSE)</f>
        <v>07. Medio ambiente y desarrollo sostenible</v>
      </c>
      <c r="U796" s="44" t="str">
        <f>MID(Tabla1[[#This Row],[Aplicación]],9,4)</f>
        <v>1711</v>
      </c>
      <c r="V796" s="44" t="str">
        <f>VLOOKUP(Tabla1[[#This Row],[PROGRAMA]],Hoja1!A:B,2,FALSE)</f>
        <v>1711. Parques y jardines</v>
      </c>
      <c r="W796" s="44" t="str">
        <f>MID(Tabla1[[#This Row],[Aplicación]],14,2)</f>
        <v>22</v>
      </c>
      <c r="X796" s="44" t="str">
        <f>MID(Tabla1[[#This Row],[Aplicación]],14,6)</f>
        <v>22799</v>
      </c>
    </row>
    <row r="797" spans="1:24" x14ac:dyDescent="0.25">
      <c r="A797" s="33">
        <v>220190059754</v>
      </c>
      <c r="B797" s="34" t="s">
        <v>9</v>
      </c>
      <c r="C797" s="35">
        <v>43908</v>
      </c>
      <c r="D797" s="33">
        <v>22019009081</v>
      </c>
      <c r="E797" s="34" t="s">
        <v>1008</v>
      </c>
      <c r="F797" s="36">
        <v>35756.11</v>
      </c>
      <c r="G797" s="34" t="s">
        <v>907</v>
      </c>
      <c r="H797" s="34" t="s">
        <v>908</v>
      </c>
      <c r="I797" s="33" t="s">
        <v>209</v>
      </c>
      <c r="J797" s="34" t="s">
        <v>211</v>
      </c>
      <c r="K797" s="34" t="s">
        <v>211</v>
      </c>
      <c r="L797" s="34" t="s">
        <v>82</v>
      </c>
      <c r="M797" s="34" t="s">
        <v>10</v>
      </c>
      <c r="N797" s="34" t="s">
        <v>11</v>
      </c>
      <c r="O797" s="37" t="s">
        <v>3146</v>
      </c>
      <c r="P797" s="37" t="s">
        <v>674</v>
      </c>
      <c r="Q797" s="44" t="str">
        <f>MID(Tabla1[[#This Row],[Aplicación]],14,1)</f>
        <v>6</v>
      </c>
      <c r="R797" s="44" t="s">
        <v>663</v>
      </c>
      <c r="S797" s="44" t="str">
        <f>MID(Tabla1[[#This Row],[Aplicación]],6,2)</f>
        <v>07</v>
      </c>
      <c r="T797" s="44" t="str">
        <f>VLOOKUP(Tabla1[[#This Row],[AREA]],Hoja1!A:B,2,FALSE)</f>
        <v>07. Medio ambiente y desarrollo sostenible</v>
      </c>
      <c r="U797" s="44" t="str">
        <f>MID(Tabla1[[#This Row],[Aplicación]],9,4)</f>
        <v>1721</v>
      </c>
      <c r="V797" s="44" t="str">
        <f>VLOOKUP(Tabla1[[#This Row],[PROGRAMA]],Hoja1!A:B,2,FALSE)</f>
        <v>1721. Protección del medio ambiente</v>
      </c>
      <c r="W797" s="44" t="str">
        <f>MID(Tabla1[[#This Row],[Aplicación]],14,2)</f>
        <v>63</v>
      </c>
      <c r="X797" s="44" t="str">
        <f>MID(Tabla1[[#This Row],[Aplicación]],14,6)</f>
        <v>633</v>
      </c>
    </row>
    <row r="798" spans="1:24" x14ac:dyDescent="0.25">
      <c r="A798" s="33">
        <v>220189000268</v>
      </c>
      <c r="B798" s="34" t="s">
        <v>9</v>
      </c>
      <c r="C798" s="35">
        <v>43832</v>
      </c>
      <c r="D798" s="33">
        <v>22020000067</v>
      </c>
      <c r="E798" s="34" t="s">
        <v>966</v>
      </c>
      <c r="F798" s="36">
        <v>37862.300000000003</v>
      </c>
      <c r="G798" s="34" t="s">
        <v>203</v>
      </c>
      <c r="H798" s="34" t="s">
        <v>49</v>
      </c>
      <c r="I798" s="33" t="s">
        <v>209</v>
      </c>
      <c r="J798" s="34" t="s">
        <v>211</v>
      </c>
      <c r="K798" s="34" t="s">
        <v>211</v>
      </c>
      <c r="L798" s="34" t="s">
        <v>12</v>
      </c>
      <c r="M798" s="34" t="s">
        <v>13</v>
      </c>
      <c r="N798" s="34" t="s">
        <v>14</v>
      </c>
      <c r="O798" s="37" t="s">
        <v>3127</v>
      </c>
      <c r="P798" s="37" t="s">
        <v>674</v>
      </c>
      <c r="Q798" s="44" t="str">
        <f>MID(Tabla1[[#This Row],[Aplicación]],14,1)</f>
        <v>2</v>
      </c>
      <c r="R798" s="44" t="s">
        <v>662</v>
      </c>
      <c r="S798" s="44" t="str">
        <f>MID(Tabla1[[#This Row],[Aplicación]],6,2)</f>
        <v>07</v>
      </c>
      <c r="T798" s="44" t="str">
        <f>VLOOKUP(Tabla1[[#This Row],[AREA]],Hoja1!A:B,2,FALSE)</f>
        <v>07. Medio ambiente y desarrollo sostenible</v>
      </c>
      <c r="U798" s="44" t="str">
        <f>MID(Tabla1[[#This Row],[Aplicación]],9,4)</f>
        <v>1711</v>
      </c>
      <c r="V798" s="44" t="str">
        <f>VLOOKUP(Tabla1[[#This Row],[PROGRAMA]],Hoja1!A:B,2,FALSE)</f>
        <v>1711. Parques y jardines</v>
      </c>
      <c r="W798" s="44" t="str">
        <f>MID(Tabla1[[#This Row],[Aplicación]],14,2)</f>
        <v>22</v>
      </c>
      <c r="X798" s="44" t="str">
        <f>MID(Tabla1[[#This Row],[Aplicación]],14,6)</f>
        <v>22799</v>
      </c>
    </row>
    <row r="799" spans="1:24" x14ac:dyDescent="0.25">
      <c r="A799" s="33">
        <v>220189000521</v>
      </c>
      <c r="B799" s="34" t="s">
        <v>9</v>
      </c>
      <c r="C799" s="35">
        <v>43832</v>
      </c>
      <c r="D799" s="33">
        <v>22020000074</v>
      </c>
      <c r="E799" s="34" t="s">
        <v>1312</v>
      </c>
      <c r="F799" s="36">
        <v>35000</v>
      </c>
      <c r="G799" s="34" t="s">
        <v>297</v>
      </c>
      <c r="H799" s="34" t="s">
        <v>62</v>
      </c>
      <c r="I799" s="33" t="s">
        <v>209</v>
      </c>
      <c r="J799" s="34" t="s">
        <v>210</v>
      </c>
      <c r="K799" s="34" t="s">
        <v>210</v>
      </c>
      <c r="L799" s="34" t="s">
        <v>15</v>
      </c>
      <c r="M799" s="34" t="s">
        <v>13</v>
      </c>
      <c r="N799" s="34" t="s">
        <v>14</v>
      </c>
      <c r="O799" s="37" t="s">
        <v>3127</v>
      </c>
      <c r="P799" s="37" t="s">
        <v>674</v>
      </c>
      <c r="Q799" s="44" t="str">
        <f>MID(Tabla1[[#This Row],[Aplicación]],14,1)</f>
        <v>2</v>
      </c>
      <c r="R799" s="44" t="s">
        <v>662</v>
      </c>
      <c r="S799" s="44" t="str">
        <f>MID(Tabla1[[#This Row],[Aplicación]],6,2)</f>
        <v>07</v>
      </c>
      <c r="T799" s="44" t="str">
        <f>VLOOKUP(Tabla1[[#This Row],[AREA]],Hoja1!A:B,2,FALSE)</f>
        <v>07. Medio ambiente y desarrollo sostenible</v>
      </c>
      <c r="U799" s="44" t="str">
        <f>MID(Tabla1[[#This Row],[Aplicación]],9,4)</f>
        <v>1711</v>
      </c>
      <c r="V799" s="44" t="str">
        <f>VLOOKUP(Tabla1[[#This Row],[PROGRAMA]],Hoja1!A:B,2,FALSE)</f>
        <v>1711. Parques y jardines</v>
      </c>
      <c r="W799" s="44" t="str">
        <f>MID(Tabla1[[#This Row],[Aplicación]],14,2)</f>
        <v>22</v>
      </c>
      <c r="X799" s="44" t="str">
        <f>MID(Tabla1[[#This Row],[Aplicación]],14,6)</f>
        <v>22103</v>
      </c>
    </row>
    <row r="800" spans="1:24" x14ac:dyDescent="0.25">
      <c r="A800" s="33">
        <v>220199000046</v>
      </c>
      <c r="B800" s="34" t="s">
        <v>9</v>
      </c>
      <c r="C800" s="35">
        <v>43832</v>
      </c>
      <c r="D800" s="33">
        <v>22020000571</v>
      </c>
      <c r="E800" s="34" t="s">
        <v>1351</v>
      </c>
      <c r="F800" s="36">
        <v>1000</v>
      </c>
      <c r="G800" s="34" t="s">
        <v>297</v>
      </c>
      <c r="H800" s="34" t="s">
        <v>1352</v>
      </c>
      <c r="I800" s="33" t="s">
        <v>209</v>
      </c>
      <c r="J800" s="34" t="s">
        <v>210</v>
      </c>
      <c r="K800" s="34" t="s">
        <v>210</v>
      </c>
      <c r="L800" s="34" t="s">
        <v>15</v>
      </c>
      <c r="M800" s="34" t="s">
        <v>13</v>
      </c>
      <c r="N800" s="34" t="s">
        <v>14</v>
      </c>
      <c r="O800" s="37" t="s">
        <v>3127</v>
      </c>
      <c r="P800" s="37" t="s">
        <v>674</v>
      </c>
      <c r="Q800" s="44" t="str">
        <f>MID(Tabla1[[#This Row],[Aplicación]],14,1)</f>
        <v>2</v>
      </c>
      <c r="R800" s="44" t="s">
        <v>662</v>
      </c>
      <c r="S800" s="44" t="str">
        <f>MID(Tabla1[[#This Row],[Aplicación]],6,2)</f>
        <v>07</v>
      </c>
      <c r="T800" s="44" t="str">
        <f>VLOOKUP(Tabla1[[#This Row],[AREA]],Hoja1!A:B,2,FALSE)</f>
        <v>07. Medio ambiente y desarrollo sostenible</v>
      </c>
      <c r="U800" s="44" t="str">
        <f>MID(Tabla1[[#This Row],[Aplicación]],9,4)</f>
        <v>1721</v>
      </c>
      <c r="V800" s="44" t="str">
        <f>VLOOKUP(Tabla1[[#This Row],[PROGRAMA]],Hoja1!A:B,2,FALSE)</f>
        <v>1721. Protección del medio ambiente</v>
      </c>
      <c r="W800" s="44" t="str">
        <f>MID(Tabla1[[#This Row],[Aplicación]],14,2)</f>
        <v>22</v>
      </c>
      <c r="X800" s="44" t="str">
        <f>MID(Tabla1[[#This Row],[Aplicación]],14,6)</f>
        <v>22103</v>
      </c>
    </row>
    <row r="801" spans="1:24" x14ac:dyDescent="0.25">
      <c r="A801" s="33">
        <v>220199000285</v>
      </c>
      <c r="B801" s="34" t="s">
        <v>9</v>
      </c>
      <c r="C801" s="35">
        <v>43832</v>
      </c>
      <c r="D801" s="33">
        <v>22020000756</v>
      </c>
      <c r="E801" s="34" t="s">
        <v>1399</v>
      </c>
      <c r="F801" s="36">
        <v>16032.6</v>
      </c>
      <c r="G801" s="34" t="s">
        <v>123</v>
      </c>
      <c r="H801" s="34" t="s">
        <v>1400</v>
      </c>
      <c r="I801" s="33" t="s">
        <v>209</v>
      </c>
      <c r="J801" s="34" t="s">
        <v>211</v>
      </c>
      <c r="K801" s="34" t="s">
        <v>211</v>
      </c>
      <c r="L801" s="34" t="s">
        <v>12</v>
      </c>
      <c r="M801" s="34" t="s">
        <v>13</v>
      </c>
      <c r="N801" s="34" t="s">
        <v>14</v>
      </c>
      <c r="O801" s="37" t="s">
        <v>3127</v>
      </c>
      <c r="P801" s="37" t="s">
        <v>674</v>
      </c>
      <c r="Q801" s="44" t="str">
        <f>MID(Tabla1[[#This Row],[Aplicación]],14,1)</f>
        <v>2</v>
      </c>
      <c r="R801" s="44" t="s">
        <v>662</v>
      </c>
      <c r="S801" s="44" t="str">
        <f>MID(Tabla1[[#This Row],[Aplicación]],6,2)</f>
        <v>07</v>
      </c>
      <c r="T801" s="44" t="str">
        <f>VLOOKUP(Tabla1[[#This Row],[AREA]],Hoja1!A:B,2,FALSE)</f>
        <v>07. Medio ambiente y desarrollo sostenible</v>
      </c>
      <c r="U801" s="44" t="str">
        <f>MID(Tabla1[[#This Row],[Aplicación]],9,4)</f>
        <v>1711</v>
      </c>
      <c r="V801" s="44" t="str">
        <f>VLOOKUP(Tabla1[[#This Row],[PROGRAMA]],Hoja1!A:B,2,FALSE)</f>
        <v>1711. Parques y jardines</v>
      </c>
      <c r="W801" s="44" t="str">
        <f>MID(Tabla1[[#This Row],[Aplicación]],14,2)</f>
        <v>22</v>
      </c>
      <c r="X801" s="44" t="str">
        <f>MID(Tabla1[[#This Row],[Aplicación]],14,6)</f>
        <v>22700</v>
      </c>
    </row>
    <row r="802" spans="1:24" x14ac:dyDescent="0.25">
      <c r="A802" s="33">
        <v>220199000708</v>
      </c>
      <c r="B802" s="34" t="s">
        <v>9</v>
      </c>
      <c r="C802" s="35">
        <v>43832</v>
      </c>
      <c r="D802" s="33">
        <v>22020001100</v>
      </c>
      <c r="E802" s="34" t="s">
        <v>1415</v>
      </c>
      <c r="F802" s="36">
        <v>20000</v>
      </c>
      <c r="G802" s="34" t="s">
        <v>108</v>
      </c>
      <c r="H802" s="34" t="s">
        <v>1416</v>
      </c>
      <c r="I802" s="33" t="s">
        <v>209</v>
      </c>
      <c r="J802" s="34" t="s">
        <v>236</v>
      </c>
      <c r="K802" s="34" t="s">
        <v>236</v>
      </c>
      <c r="L802" s="34" t="s">
        <v>15</v>
      </c>
      <c r="M802" s="34" t="s">
        <v>13</v>
      </c>
      <c r="N802" s="34" t="s">
        <v>14</v>
      </c>
      <c r="O802" s="37" t="s">
        <v>3127</v>
      </c>
      <c r="P802" s="37" t="s">
        <v>674</v>
      </c>
      <c r="Q802" s="44" t="str">
        <f>MID(Tabla1[[#This Row],[Aplicación]],14,1)</f>
        <v>2</v>
      </c>
      <c r="R802" s="44" t="s">
        <v>662</v>
      </c>
      <c r="S802" s="44" t="str">
        <f>MID(Tabla1[[#This Row],[Aplicación]],6,2)</f>
        <v>07</v>
      </c>
      <c r="T802" s="44" t="str">
        <f>VLOOKUP(Tabla1[[#This Row],[AREA]],Hoja1!A:B,2,FALSE)</f>
        <v>07. Medio ambiente y desarrollo sostenible</v>
      </c>
      <c r="U802" s="44" t="str">
        <f>MID(Tabla1[[#This Row],[Aplicación]],9,4)</f>
        <v>1721</v>
      </c>
      <c r="V802" s="44" t="str">
        <f>VLOOKUP(Tabla1[[#This Row],[PROGRAMA]],Hoja1!A:B,2,FALSE)</f>
        <v>1721. Protección del medio ambiente</v>
      </c>
      <c r="W802" s="44" t="str">
        <f>MID(Tabla1[[#This Row],[Aplicación]],14,2)</f>
        <v>22</v>
      </c>
      <c r="X802" s="44" t="str">
        <f>MID(Tabla1[[#This Row],[Aplicación]],14,6)</f>
        <v>22100</v>
      </c>
    </row>
    <row r="803" spans="1:24" x14ac:dyDescent="0.25">
      <c r="A803" s="33">
        <v>220189000209</v>
      </c>
      <c r="B803" s="34" t="s">
        <v>9</v>
      </c>
      <c r="C803" s="35">
        <v>43832</v>
      </c>
      <c r="D803" s="33">
        <v>22020000062</v>
      </c>
      <c r="E803" s="34" t="s">
        <v>1420</v>
      </c>
      <c r="F803" s="36">
        <v>19091.77</v>
      </c>
      <c r="G803" s="34" t="s">
        <v>106</v>
      </c>
      <c r="H803" s="34" t="s">
        <v>42</v>
      </c>
      <c r="I803" s="33" t="s">
        <v>209</v>
      </c>
      <c r="J803" s="34" t="s">
        <v>210</v>
      </c>
      <c r="K803" s="34" t="s">
        <v>210</v>
      </c>
      <c r="L803" s="34" t="s">
        <v>15</v>
      </c>
      <c r="M803" s="34" t="s">
        <v>13</v>
      </c>
      <c r="N803" s="34" t="s">
        <v>14</v>
      </c>
      <c r="O803" s="37" t="s">
        <v>3127</v>
      </c>
      <c r="P803" s="37" t="s">
        <v>674</v>
      </c>
      <c r="Q803" s="44" t="str">
        <f>MID(Tabla1[[#This Row],[Aplicación]],14,1)</f>
        <v>2</v>
      </c>
      <c r="R803" s="44" t="s">
        <v>662</v>
      </c>
      <c r="S803" s="44" t="str">
        <f>MID(Tabla1[[#This Row],[Aplicación]],6,2)</f>
        <v>07</v>
      </c>
      <c r="T803" s="44" t="str">
        <f>VLOOKUP(Tabla1[[#This Row],[AREA]],Hoja1!A:B,2,FALSE)</f>
        <v>07. Medio ambiente y desarrollo sostenible</v>
      </c>
      <c r="U803" s="44" t="str">
        <f>MID(Tabla1[[#This Row],[Aplicación]],9,4)</f>
        <v>1701</v>
      </c>
      <c r="V803" s="44" t="str">
        <f>VLOOKUP(Tabla1[[#This Row],[PROGRAMA]],Hoja1!A:B,2,FALSE)</f>
        <v>1701. Dirección del área de medio ambiente</v>
      </c>
      <c r="W803" s="44" t="str">
        <f>MID(Tabla1[[#This Row],[Aplicación]],14,2)</f>
        <v>22</v>
      </c>
      <c r="X803" s="44" t="str">
        <f>MID(Tabla1[[#This Row],[Aplicación]],14,6)</f>
        <v>22102</v>
      </c>
    </row>
    <row r="804" spans="1:24" x14ac:dyDescent="0.25">
      <c r="A804" s="33">
        <v>220199000690</v>
      </c>
      <c r="B804" s="34" t="s">
        <v>9</v>
      </c>
      <c r="C804" s="35">
        <v>43832</v>
      </c>
      <c r="D804" s="33">
        <v>22020000717</v>
      </c>
      <c r="E804" s="34" t="s">
        <v>1456</v>
      </c>
      <c r="F804" s="36">
        <v>13700</v>
      </c>
      <c r="G804" s="34" t="s">
        <v>108</v>
      </c>
      <c r="H804" s="34" t="s">
        <v>1454</v>
      </c>
      <c r="I804" s="33" t="s">
        <v>209</v>
      </c>
      <c r="J804" s="34" t="s">
        <v>236</v>
      </c>
      <c r="K804" s="34" t="s">
        <v>236</v>
      </c>
      <c r="L804" s="34" t="s">
        <v>15</v>
      </c>
      <c r="M804" s="34" t="s">
        <v>13</v>
      </c>
      <c r="N804" s="34" t="s">
        <v>14</v>
      </c>
      <c r="O804" s="37" t="s">
        <v>3127</v>
      </c>
      <c r="P804" s="37" t="s">
        <v>674</v>
      </c>
      <c r="Q804" s="44" t="str">
        <f>MID(Tabla1[[#This Row],[Aplicación]],14,1)</f>
        <v>2</v>
      </c>
      <c r="R804" s="44" t="s">
        <v>662</v>
      </c>
      <c r="S804" s="44" t="str">
        <f>MID(Tabla1[[#This Row],[Aplicación]],6,2)</f>
        <v>07</v>
      </c>
      <c r="T804" s="44" t="str">
        <f>VLOOKUP(Tabla1[[#This Row],[AREA]],Hoja1!A:B,2,FALSE)</f>
        <v>07. Medio ambiente y desarrollo sostenible</v>
      </c>
      <c r="U804" s="44" t="str">
        <f>MID(Tabla1[[#This Row],[Aplicación]],9,4)</f>
        <v>1701</v>
      </c>
      <c r="V804" s="44" t="str">
        <f>VLOOKUP(Tabla1[[#This Row],[PROGRAMA]],Hoja1!A:B,2,FALSE)</f>
        <v>1701. Dirección del área de medio ambiente</v>
      </c>
      <c r="W804" s="44" t="str">
        <f>MID(Tabla1[[#This Row],[Aplicación]],14,2)</f>
        <v>22</v>
      </c>
      <c r="X804" s="44" t="str">
        <f>MID(Tabla1[[#This Row],[Aplicación]],14,6)</f>
        <v>22100</v>
      </c>
    </row>
    <row r="805" spans="1:24" x14ac:dyDescent="0.25">
      <c r="A805" s="33">
        <v>220199000191</v>
      </c>
      <c r="B805" s="34" t="s">
        <v>9</v>
      </c>
      <c r="C805" s="35">
        <v>43832</v>
      </c>
      <c r="D805" s="33">
        <v>22020000618</v>
      </c>
      <c r="E805" s="34" t="s">
        <v>1312</v>
      </c>
      <c r="F805" s="36">
        <v>45000</v>
      </c>
      <c r="G805" s="34" t="s">
        <v>99</v>
      </c>
      <c r="H805" s="34" t="s">
        <v>1476</v>
      </c>
      <c r="I805" s="33" t="s">
        <v>209</v>
      </c>
      <c r="J805" s="34" t="s">
        <v>210</v>
      </c>
      <c r="K805" s="34" t="s">
        <v>210</v>
      </c>
      <c r="L805" s="34" t="s">
        <v>15</v>
      </c>
      <c r="M805" s="34" t="s">
        <v>13</v>
      </c>
      <c r="N805" s="34" t="s">
        <v>14</v>
      </c>
      <c r="O805" s="37" t="s">
        <v>3127</v>
      </c>
      <c r="P805" s="37" t="s">
        <v>674</v>
      </c>
      <c r="Q805" s="44" t="str">
        <f>MID(Tabla1[[#This Row],[Aplicación]],14,1)</f>
        <v>2</v>
      </c>
      <c r="R805" s="44" t="s">
        <v>662</v>
      </c>
      <c r="S805" s="44" t="str">
        <f>MID(Tabla1[[#This Row],[Aplicación]],6,2)</f>
        <v>07</v>
      </c>
      <c r="T805" s="44" t="str">
        <f>VLOOKUP(Tabla1[[#This Row],[AREA]],Hoja1!A:B,2,FALSE)</f>
        <v>07. Medio ambiente y desarrollo sostenible</v>
      </c>
      <c r="U805" s="44" t="str">
        <f>MID(Tabla1[[#This Row],[Aplicación]],9,4)</f>
        <v>1711</v>
      </c>
      <c r="V805" s="44" t="str">
        <f>VLOOKUP(Tabla1[[#This Row],[PROGRAMA]],Hoja1!A:B,2,FALSE)</f>
        <v>1711. Parques y jardines</v>
      </c>
      <c r="W805" s="44" t="str">
        <f>MID(Tabla1[[#This Row],[Aplicación]],14,2)</f>
        <v>22</v>
      </c>
      <c r="X805" s="44" t="str">
        <f>MID(Tabla1[[#This Row],[Aplicación]],14,6)</f>
        <v>22103</v>
      </c>
    </row>
    <row r="806" spans="1:24" x14ac:dyDescent="0.25">
      <c r="A806" s="33">
        <v>220199000194</v>
      </c>
      <c r="B806" s="34" t="s">
        <v>9</v>
      </c>
      <c r="C806" s="35">
        <v>43832</v>
      </c>
      <c r="D806" s="33">
        <v>22020000620</v>
      </c>
      <c r="E806" s="34" t="s">
        <v>1351</v>
      </c>
      <c r="F806" s="36">
        <v>50</v>
      </c>
      <c r="G806" s="34" t="s">
        <v>99</v>
      </c>
      <c r="H806" s="34" t="s">
        <v>1477</v>
      </c>
      <c r="I806" s="33" t="s">
        <v>209</v>
      </c>
      <c r="J806" s="34" t="s">
        <v>210</v>
      </c>
      <c r="K806" s="34" t="s">
        <v>210</v>
      </c>
      <c r="L806" s="34" t="s">
        <v>15</v>
      </c>
      <c r="M806" s="34" t="s">
        <v>13</v>
      </c>
      <c r="N806" s="34" t="s">
        <v>14</v>
      </c>
      <c r="O806" s="37" t="s">
        <v>3127</v>
      </c>
      <c r="P806" s="37" t="s">
        <v>674</v>
      </c>
      <c r="Q806" s="44" t="str">
        <f>MID(Tabla1[[#This Row],[Aplicación]],14,1)</f>
        <v>2</v>
      </c>
      <c r="R806" s="44" t="s">
        <v>662</v>
      </c>
      <c r="S806" s="44" t="str">
        <f>MID(Tabla1[[#This Row],[Aplicación]],6,2)</f>
        <v>07</v>
      </c>
      <c r="T806" s="44" t="str">
        <f>VLOOKUP(Tabla1[[#This Row],[AREA]],Hoja1!A:B,2,FALSE)</f>
        <v>07. Medio ambiente y desarrollo sostenible</v>
      </c>
      <c r="U806" s="44" t="str">
        <f>MID(Tabla1[[#This Row],[Aplicación]],9,4)</f>
        <v>1721</v>
      </c>
      <c r="V806" s="44" t="str">
        <f>VLOOKUP(Tabla1[[#This Row],[PROGRAMA]],Hoja1!A:B,2,FALSE)</f>
        <v>1721. Protección del medio ambiente</v>
      </c>
      <c r="W806" s="44" t="str">
        <f>MID(Tabla1[[#This Row],[Aplicación]],14,2)</f>
        <v>22</v>
      </c>
      <c r="X806" s="44" t="str">
        <f>MID(Tabla1[[#This Row],[Aplicación]],14,6)</f>
        <v>22103</v>
      </c>
    </row>
    <row r="807" spans="1:24" x14ac:dyDescent="0.25">
      <c r="A807" s="33">
        <v>220200009063</v>
      </c>
      <c r="B807" s="34" t="s">
        <v>316</v>
      </c>
      <c r="C807" s="35">
        <v>43913</v>
      </c>
      <c r="D807" s="33">
        <v>22020001094</v>
      </c>
      <c r="E807" s="34" t="s">
        <v>1497</v>
      </c>
      <c r="F807" s="36">
        <v>10500</v>
      </c>
      <c r="G807" s="34" t="s">
        <v>133</v>
      </c>
      <c r="H807" s="34" t="s">
        <v>1498</v>
      </c>
      <c r="I807" s="33" t="s">
        <v>317</v>
      </c>
      <c r="J807" s="34" t="s">
        <v>211</v>
      </c>
      <c r="K807" s="34" t="s">
        <v>211</v>
      </c>
      <c r="L807" s="34" t="s">
        <v>15</v>
      </c>
      <c r="M807" s="34" t="s">
        <v>13</v>
      </c>
      <c r="N807" s="34" t="s">
        <v>14</v>
      </c>
      <c r="O807" s="37" t="s">
        <v>3127</v>
      </c>
      <c r="P807" s="37" t="s">
        <v>674</v>
      </c>
      <c r="Q807" s="44" t="str">
        <f>MID(Tabla1[[#This Row],[Aplicación]],14,1)</f>
        <v>2</v>
      </c>
      <c r="R807" s="44" t="s">
        <v>662</v>
      </c>
      <c r="S807" s="44" t="str">
        <f>MID(Tabla1[[#This Row],[Aplicación]],6,2)</f>
        <v>07</v>
      </c>
      <c r="T807" s="44" t="str">
        <f>VLOOKUP(Tabla1[[#This Row],[AREA]],Hoja1!A:B,2,FALSE)</f>
        <v>07. Medio ambiente y desarrollo sostenible</v>
      </c>
      <c r="U807" s="44" t="str">
        <f>MID(Tabla1[[#This Row],[Aplicación]],9,4)</f>
        <v>1721</v>
      </c>
      <c r="V807" s="44" t="str">
        <f>VLOOKUP(Tabla1[[#This Row],[PROGRAMA]],Hoja1!A:B,2,FALSE)</f>
        <v>1721. Protección del medio ambiente</v>
      </c>
      <c r="W807" s="44" t="str">
        <f>MID(Tabla1[[#This Row],[Aplicación]],14,2)</f>
        <v>20</v>
      </c>
      <c r="X807" s="44" t="str">
        <f>MID(Tabla1[[#This Row],[Aplicación]],14,6)</f>
        <v>203</v>
      </c>
    </row>
    <row r="808" spans="1:24" x14ac:dyDescent="0.25">
      <c r="A808" s="33">
        <v>220200009011</v>
      </c>
      <c r="B808" s="34" t="s">
        <v>316</v>
      </c>
      <c r="C808" s="35">
        <v>43913</v>
      </c>
      <c r="D808" s="33">
        <v>22020001798</v>
      </c>
      <c r="E808" s="34" t="s">
        <v>1517</v>
      </c>
      <c r="F808" s="36">
        <v>97.1</v>
      </c>
      <c r="G808" s="34" t="s">
        <v>182</v>
      </c>
      <c r="H808" s="34" t="s">
        <v>90</v>
      </c>
      <c r="I808" s="33" t="s">
        <v>317</v>
      </c>
      <c r="J808" s="34" t="s">
        <v>211</v>
      </c>
      <c r="K808" s="34" t="s">
        <v>211</v>
      </c>
      <c r="L808" s="34" t="s">
        <v>15</v>
      </c>
      <c r="M808" s="34" t="s">
        <v>13</v>
      </c>
      <c r="N808" s="34" t="s">
        <v>14</v>
      </c>
      <c r="O808" s="37" t="s">
        <v>3145</v>
      </c>
      <c r="P808" s="37" t="s">
        <v>674</v>
      </c>
      <c r="Q808" s="44" t="str">
        <f>MID(Tabla1[[#This Row],[Aplicación]],14,1)</f>
        <v>2</v>
      </c>
      <c r="R808" s="44" t="s">
        <v>662</v>
      </c>
      <c r="S808" s="44" t="str">
        <f>MID(Tabla1[[#This Row],[Aplicación]],6,2)</f>
        <v>07</v>
      </c>
      <c r="T808" s="44" t="str">
        <f>VLOOKUP(Tabla1[[#This Row],[AREA]],Hoja1!A:B,2,FALSE)</f>
        <v>07. Medio ambiente y desarrollo sostenible</v>
      </c>
      <c r="U808" s="44" t="str">
        <f>MID(Tabla1[[#This Row],[Aplicación]],9,4)</f>
        <v>1711</v>
      </c>
      <c r="V808" s="44" t="str">
        <f>VLOOKUP(Tabla1[[#This Row],[PROGRAMA]],Hoja1!A:B,2,FALSE)</f>
        <v>1711. Parques y jardines</v>
      </c>
      <c r="W808" s="44" t="str">
        <f>MID(Tabla1[[#This Row],[Aplicación]],14,2)</f>
        <v>22</v>
      </c>
      <c r="X808" s="44" t="str">
        <f>MID(Tabla1[[#This Row],[Aplicación]],14,6)</f>
        <v>22199</v>
      </c>
    </row>
    <row r="809" spans="1:24" x14ac:dyDescent="0.25">
      <c r="A809" s="33">
        <v>220200004344</v>
      </c>
      <c r="B809" s="34" t="s">
        <v>316</v>
      </c>
      <c r="C809" s="35">
        <v>43899</v>
      </c>
      <c r="D809" s="33">
        <v>22020001798</v>
      </c>
      <c r="E809" s="34" t="s">
        <v>1517</v>
      </c>
      <c r="F809" s="36">
        <v>44.17</v>
      </c>
      <c r="G809" s="34" t="s">
        <v>182</v>
      </c>
      <c r="H809" s="34" t="s">
        <v>1533</v>
      </c>
      <c r="I809" s="33" t="s">
        <v>317</v>
      </c>
      <c r="J809" s="34" t="s">
        <v>211</v>
      </c>
      <c r="K809" s="34" t="s">
        <v>211</v>
      </c>
      <c r="L809" s="34" t="s">
        <v>15</v>
      </c>
      <c r="M809" s="34" t="s">
        <v>13</v>
      </c>
      <c r="N809" s="34" t="s">
        <v>14</v>
      </c>
      <c r="O809" s="37" t="s">
        <v>3145</v>
      </c>
      <c r="P809" s="37" t="s">
        <v>674</v>
      </c>
      <c r="Q809" s="44" t="str">
        <f>MID(Tabla1[[#This Row],[Aplicación]],14,1)</f>
        <v>2</v>
      </c>
      <c r="R809" s="44" t="s">
        <v>662</v>
      </c>
      <c r="S809" s="44" t="str">
        <f>MID(Tabla1[[#This Row],[Aplicación]],6,2)</f>
        <v>07</v>
      </c>
      <c r="T809" s="44" t="str">
        <f>VLOOKUP(Tabla1[[#This Row],[AREA]],Hoja1!A:B,2,FALSE)</f>
        <v>07. Medio ambiente y desarrollo sostenible</v>
      </c>
      <c r="U809" s="44" t="str">
        <f>MID(Tabla1[[#This Row],[Aplicación]],9,4)</f>
        <v>1711</v>
      </c>
      <c r="V809" s="44" t="str">
        <f>VLOOKUP(Tabla1[[#This Row],[PROGRAMA]],Hoja1!A:B,2,FALSE)</f>
        <v>1711. Parques y jardines</v>
      </c>
      <c r="W809" s="44" t="str">
        <f>MID(Tabla1[[#This Row],[Aplicación]],14,2)</f>
        <v>22</v>
      </c>
      <c r="X809" s="44" t="str">
        <f>MID(Tabla1[[#This Row],[Aplicación]],14,6)</f>
        <v>22199</v>
      </c>
    </row>
    <row r="810" spans="1:24" x14ac:dyDescent="0.25">
      <c r="A810" s="33">
        <v>220190058604</v>
      </c>
      <c r="B810" s="34" t="s">
        <v>9</v>
      </c>
      <c r="C810" s="35">
        <v>43908</v>
      </c>
      <c r="D810" s="33">
        <v>22019006153</v>
      </c>
      <c r="E810" s="34" t="s">
        <v>1008</v>
      </c>
      <c r="F810" s="36">
        <v>6834.08</v>
      </c>
      <c r="G810" s="34" t="s">
        <v>917</v>
      </c>
      <c r="H810" s="34" t="s">
        <v>918</v>
      </c>
      <c r="I810" s="33" t="s">
        <v>209</v>
      </c>
      <c r="J810" s="34" t="s">
        <v>211</v>
      </c>
      <c r="K810" s="34" t="s">
        <v>211</v>
      </c>
      <c r="L810" s="34" t="s">
        <v>15</v>
      </c>
      <c r="M810" s="34" t="s">
        <v>13</v>
      </c>
      <c r="N810" s="34" t="s">
        <v>14</v>
      </c>
      <c r="O810" s="37" t="s">
        <v>3127</v>
      </c>
      <c r="P810" s="37" t="s">
        <v>674</v>
      </c>
      <c r="Q810" s="44" t="str">
        <f>MID(Tabla1[[#This Row],[Aplicación]],14,1)</f>
        <v>6</v>
      </c>
      <c r="R810" s="44" t="s">
        <v>663</v>
      </c>
      <c r="S810" s="44" t="str">
        <f>MID(Tabla1[[#This Row],[Aplicación]],6,2)</f>
        <v>07</v>
      </c>
      <c r="T810" s="44" t="str">
        <f>VLOOKUP(Tabla1[[#This Row],[AREA]],Hoja1!A:B,2,FALSE)</f>
        <v>07. Medio ambiente y desarrollo sostenible</v>
      </c>
      <c r="U810" s="44" t="str">
        <f>MID(Tabla1[[#This Row],[Aplicación]],9,4)</f>
        <v>1721</v>
      </c>
      <c r="V810" s="44" t="str">
        <f>VLOOKUP(Tabla1[[#This Row],[PROGRAMA]],Hoja1!A:B,2,FALSE)</f>
        <v>1721. Protección del medio ambiente</v>
      </c>
      <c r="W810" s="44" t="str">
        <f>MID(Tabla1[[#This Row],[Aplicación]],14,2)</f>
        <v>63</v>
      </c>
      <c r="X810" s="44" t="str">
        <f>MID(Tabla1[[#This Row],[Aplicación]],14,6)</f>
        <v>633</v>
      </c>
    </row>
    <row r="811" spans="1:24" x14ac:dyDescent="0.25">
      <c r="A811" s="33">
        <v>220200006816</v>
      </c>
      <c r="B811" s="34" t="s">
        <v>316</v>
      </c>
      <c r="C811" s="35">
        <v>43907</v>
      </c>
      <c r="D811" s="33">
        <v>22020001798</v>
      </c>
      <c r="E811" s="34" t="s">
        <v>1517</v>
      </c>
      <c r="F811" s="36">
        <v>21.93</v>
      </c>
      <c r="G811" s="34" t="s">
        <v>182</v>
      </c>
      <c r="H811" s="34" t="s">
        <v>885</v>
      </c>
      <c r="I811" s="33" t="s">
        <v>317</v>
      </c>
      <c r="J811" s="34" t="s">
        <v>211</v>
      </c>
      <c r="K811" s="34" t="s">
        <v>211</v>
      </c>
      <c r="L811" s="34" t="s">
        <v>15</v>
      </c>
      <c r="M811" s="34" t="s">
        <v>13</v>
      </c>
      <c r="N811" s="34" t="s">
        <v>14</v>
      </c>
      <c r="O811" s="37" t="s">
        <v>3145</v>
      </c>
      <c r="P811" s="37" t="s">
        <v>674</v>
      </c>
      <c r="Q811" s="44" t="str">
        <f>MID(Tabla1[[#This Row],[Aplicación]],14,1)</f>
        <v>2</v>
      </c>
      <c r="R811" s="44" t="s">
        <v>662</v>
      </c>
      <c r="S811" s="44" t="str">
        <f>MID(Tabla1[[#This Row],[Aplicación]],6,2)</f>
        <v>07</v>
      </c>
      <c r="T811" s="44" t="str">
        <f>VLOOKUP(Tabla1[[#This Row],[AREA]],Hoja1!A:B,2,FALSE)</f>
        <v>07. Medio ambiente y desarrollo sostenible</v>
      </c>
      <c r="U811" s="44" t="str">
        <f>MID(Tabla1[[#This Row],[Aplicación]],9,4)</f>
        <v>1711</v>
      </c>
      <c r="V811" s="44" t="str">
        <f>VLOOKUP(Tabla1[[#This Row],[PROGRAMA]],Hoja1!A:B,2,FALSE)</f>
        <v>1711. Parques y jardines</v>
      </c>
      <c r="W811" s="44" t="str">
        <f>MID(Tabla1[[#This Row],[Aplicación]],14,2)</f>
        <v>22</v>
      </c>
      <c r="X811" s="44" t="str">
        <f>MID(Tabla1[[#This Row],[Aplicación]],14,6)</f>
        <v>22199</v>
      </c>
    </row>
    <row r="812" spans="1:24" x14ac:dyDescent="0.25">
      <c r="A812" s="33">
        <v>220199000149</v>
      </c>
      <c r="B812" s="34" t="s">
        <v>9</v>
      </c>
      <c r="C812" s="35">
        <v>43832</v>
      </c>
      <c r="D812" s="33">
        <v>22020000603</v>
      </c>
      <c r="E812" s="34" t="s">
        <v>1598</v>
      </c>
      <c r="F812" s="36">
        <v>10157.74</v>
      </c>
      <c r="G812" s="34" t="s">
        <v>756</v>
      </c>
      <c r="H812" s="34" t="s">
        <v>1599</v>
      </c>
      <c r="I812" s="33" t="s">
        <v>209</v>
      </c>
      <c r="J812" s="34" t="s">
        <v>210</v>
      </c>
      <c r="K812" s="34" t="s">
        <v>210</v>
      </c>
      <c r="L812" s="34" t="s">
        <v>15</v>
      </c>
      <c r="M812" s="34" t="s">
        <v>13</v>
      </c>
      <c r="N812" s="34" t="s">
        <v>14</v>
      </c>
      <c r="O812" s="37" t="s">
        <v>3127</v>
      </c>
      <c r="P812" s="37" t="s">
        <v>674</v>
      </c>
      <c r="Q812" s="44" t="str">
        <f>MID(Tabla1[[#This Row],[Aplicación]],14,1)</f>
        <v>2</v>
      </c>
      <c r="R812" s="44" t="s">
        <v>662</v>
      </c>
      <c r="S812" s="44" t="str">
        <f>MID(Tabla1[[#This Row],[Aplicación]],6,2)</f>
        <v>07</v>
      </c>
      <c r="T812" s="44" t="str">
        <f>VLOOKUP(Tabla1[[#This Row],[AREA]],Hoja1!A:B,2,FALSE)</f>
        <v>07. Medio ambiente y desarrollo sostenible</v>
      </c>
      <c r="U812" s="44" t="str">
        <f>MID(Tabla1[[#This Row],[Aplicación]],9,4)</f>
        <v>1721</v>
      </c>
      <c r="V812" s="44" t="str">
        <f>VLOOKUP(Tabla1[[#This Row],[PROGRAMA]],Hoja1!A:B,2,FALSE)</f>
        <v>1721. Protección del medio ambiente</v>
      </c>
      <c r="W812" s="44" t="str">
        <f>MID(Tabla1[[#This Row],[Aplicación]],14,2)</f>
        <v>22</v>
      </c>
      <c r="X812" s="44" t="str">
        <f>MID(Tabla1[[#This Row],[Aplicación]],14,6)</f>
        <v>22199</v>
      </c>
    </row>
    <row r="813" spans="1:24" x14ac:dyDescent="0.25">
      <c r="A813" s="33">
        <v>220200006333</v>
      </c>
      <c r="B813" s="34" t="s">
        <v>316</v>
      </c>
      <c r="C813" s="35">
        <v>43903</v>
      </c>
      <c r="D813" s="33">
        <v>22020001025</v>
      </c>
      <c r="E813" s="34" t="s">
        <v>1106</v>
      </c>
      <c r="F813" s="36">
        <v>36.950000000000003</v>
      </c>
      <c r="G813" s="34" t="s">
        <v>356</v>
      </c>
      <c r="H813" s="34" t="s">
        <v>1616</v>
      </c>
      <c r="I813" s="33" t="s">
        <v>317</v>
      </c>
      <c r="J813" s="34" t="s">
        <v>211</v>
      </c>
      <c r="K813" s="34" t="s">
        <v>211</v>
      </c>
      <c r="L813" s="34" t="s">
        <v>12</v>
      </c>
      <c r="M813" s="34" t="s">
        <v>13</v>
      </c>
      <c r="N813" s="34" t="s">
        <v>14</v>
      </c>
      <c r="O813" s="37" t="s">
        <v>3145</v>
      </c>
      <c r="P813" s="37" t="s">
        <v>674</v>
      </c>
      <c r="Q813" s="44" t="str">
        <f>MID(Tabla1[[#This Row],[Aplicación]],14,1)</f>
        <v>2</v>
      </c>
      <c r="R813" s="44" t="s">
        <v>662</v>
      </c>
      <c r="S813" s="44" t="str">
        <f>MID(Tabla1[[#This Row],[Aplicación]],6,2)</f>
        <v>07</v>
      </c>
      <c r="T813" s="44" t="str">
        <f>VLOOKUP(Tabla1[[#This Row],[AREA]],Hoja1!A:B,2,FALSE)</f>
        <v>07. Medio ambiente y desarrollo sostenible</v>
      </c>
      <c r="U813" s="44" t="str">
        <f>MID(Tabla1[[#This Row],[Aplicación]],9,4)</f>
        <v>1711</v>
      </c>
      <c r="V813" s="44" t="str">
        <f>VLOOKUP(Tabla1[[#This Row],[PROGRAMA]],Hoja1!A:B,2,FALSE)</f>
        <v>1711. Parques y jardines</v>
      </c>
      <c r="W813" s="44" t="str">
        <f>MID(Tabla1[[#This Row],[Aplicación]],14,2)</f>
        <v>21</v>
      </c>
      <c r="X813" s="44" t="str">
        <f>MID(Tabla1[[#This Row],[Aplicación]],14,6)</f>
        <v>214</v>
      </c>
    </row>
    <row r="814" spans="1:24" x14ac:dyDescent="0.25">
      <c r="A814" s="33">
        <v>220200008976</v>
      </c>
      <c r="B814" s="34" t="s">
        <v>316</v>
      </c>
      <c r="C814" s="35">
        <v>43913</v>
      </c>
      <c r="D814" s="33">
        <v>22020001025</v>
      </c>
      <c r="E814" s="34" t="s">
        <v>1106</v>
      </c>
      <c r="F814" s="36">
        <v>21.1</v>
      </c>
      <c r="G814" s="34" t="s">
        <v>356</v>
      </c>
      <c r="H814" s="34" t="s">
        <v>1617</v>
      </c>
      <c r="I814" s="33" t="s">
        <v>317</v>
      </c>
      <c r="J814" s="34" t="s">
        <v>211</v>
      </c>
      <c r="K814" s="34" t="s">
        <v>211</v>
      </c>
      <c r="L814" s="34" t="s">
        <v>12</v>
      </c>
      <c r="M814" s="34" t="s">
        <v>13</v>
      </c>
      <c r="N814" s="34" t="s">
        <v>14</v>
      </c>
      <c r="O814" s="37" t="s">
        <v>3145</v>
      </c>
      <c r="P814" s="37" t="s">
        <v>674</v>
      </c>
      <c r="Q814" s="44" t="str">
        <f>MID(Tabla1[[#This Row],[Aplicación]],14,1)</f>
        <v>2</v>
      </c>
      <c r="R814" s="44" t="s">
        <v>662</v>
      </c>
      <c r="S814" s="44" t="str">
        <f>MID(Tabla1[[#This Row],[Aplicación]],6,2)</f>
        <v>07</v>
      </c>
      <c r="T814" s="44" t="str">
        <f>VLOOKUP(Tabla1[[#This Row],[AREA]],Hoja1!A:B,2,FALSE)</f>
        <v>07. Medio ambiente y desarrollo sostenible</v>
      </c>
      <c r="U814" s="44" t="str">
        <f>MID(Tabla1[[#This Row],[Aplicación]],9,4)</f>
        <v>1711</v>
      </c>
      <c r="V814" s="44" t="str">
        <f>VLOOKUP(Tabla1[[#This Row],[PROGRAMA]],Hoja1!A:B,2,FALSE)</f>
        <v>1711. Parques y jardines</v>
      </c>
      <c r="W814" s="44" t="str">
        <f>MID(Tabla1[[#This Row],[Aplicación]],14,2)</f>
        <v>21</v>
      </c>
      <c r="X814" s="44" t="str">
        <f>MID(Tabla1[[#This Row],[Aplicación]],14,6)</f>
        <v>214</v>
      </c>
    </row>
    <row r="815" spans="1:24" x14ac:dyDescent="0.25">
      <c r="A815" s="33">
        <v>220190034290</v>
      </c>
      <c r="B815" s="34" t="s">
        <v>9</v>
      </c>
      <c r="C815" s="35">
        <v>43908</v>
      </c>
      <c r="D815" s="33">
        <v>22019002923</v>
      </c>
      <c r="E815" s="34" t="s">
        <v>937</v>
      </c>
      <c r="F815" s="36">
        <v>5041.66</v>
      </c>
      <c r="G815" s="34" t="s">
        <v>818</v>
      </c>
      <c r="H815" s="34" t="s">
        <v>819</v>
      </c>
      <c r="I815" s="33" t="s">
        <v>209</v>
      </c>
      <c r="J815" s="34" t="s">
        <v>233</v>
      </c>
      <c r="K815" s="34" t="s">
        <v>233</v>
      </c>
      <c r="L815" s="34" t="s">
        <v>12</v>
      </c>
      <c r="M815" s="34" t="s">
        <v>13</v>
      </c>
      <c r="N815" s="34" t="s">
        <v>14</v>
      </c>
      <c r="O815" s="37" t="s">
        <v>3127</v>
      </c>
      <c r="P815" s="37" t="s">
        <v>674</v>
      </c>
      <c r="Q815" s="44" t="str">
        <f>MID(Tabla1[[#This Row],[Aplicación]],14,1)</f>
        <v>6</v>
      </c>
      <c r="R815" s="44" t="s">
        <v>663</v>
      </c>
      <c r="S815" s="44" t="str">
        <f>MID(Tabla1[[#This Row],[Aplicación]],6,2)</f>
        <v>07</v>
      </c>
      <c r="T815" s="44" t="str">
        <f>VLOOKUP(Tabla1[[#This Row],[AREA]],Hoja1!A:B,2,FALSE)</f>
        <v>07. Medio ambiente y desarrollo sostenible</v>
      </c>
      <c r="U815" s="44" t="str">
        <f>MID(Tabla1[[#This Row],[Aplicación]],9,4)</f>
        <v>1711</v>
      </c>
      <c r="V815" s="44" t="str">
        <f>VLOOKUP(Tabla1[[#This Row],[PROGRAMA]],Hoja1!A:B,2,FALSE)</f>
        <v>1711. Parques y jardines</v>
      </c>
      <c r="W815" s="44" t="str">
        <f>MID(Tabla1[[#This Row],[Aplicación]],14,2)</f>
        <v>61</v>
      </c>
      <c r="X815" s="44" t="str">
        <f>MID(Tabla1[[#This Row],[Aplicación]],14,6)</f>
        <v>610</v>
      </c>
    </row>
    <row r="816" spans="1:24" x14ac:dyDescent="0.25">
      <c r="A816" s="33">
        <v>220199000722</v>
      </c>
      <c r="B816" s="34" t="s">
        <v>9</v>
      </c>
      <c r="C816" s="35">
        <v>43832</v>
      </c>
      <c r="D816" s="33">
        <v>22020001107</v>
      </c>
      <c r="E816" s="34" t="s">
        <v>1721</v>
      </c>
      <c r="F816" s="36">
        <v>7643.17</v>
      </c>
      <c r="G816" s="34" t="s">
        <v>107</v>
      </c>
      <c r="H816" s="34" t="s">
        <v>1722</v>
      </c>
      <c r="I816" s="33" t="s">
        <v>209</v>
      </c>
      <c r="J816" s="34" t="s">
        <v>210</v>
      </c>
      <c r="K816" s="34" t="s">
        <v>210</v>
      </c>
      <c r="L816" s="34" t="s">
        <v>12</v>
      </c>
      <c r="M816" s="34" t="s">
        <v>13</v>
      </c>
      <c r="N816" s="34" t="s">
        <v>14</v>
      </c>
      <c r="O816" s="37" t="s">
        <v>3127</v>
      </c>
      <c r="P816" s="37" t="s">
        <v>674</v>
      </c>
      <c r="Q816" s="44" t="str">
        <f>MID(Tabla1[[#This Row],[Aplicación]],14,1)</f>
        <v>2</v>
      </c>
      <c r="R816" s="44" t="s">
        <v>662</v>
      </c>
      <c r="S816" s="44" t="str">
        <f>MID(Tabla1[[#This Row],[Aplicación]],6,2)</f>
        <v>07</v>
      </c>
      <c r="T816" s="44" t="str">
        <f>VLOOKUP(Tabla1[[#This Row],[AREA]],Hoja1!A:B,2,FALSE)</f>
        <v>07. Medio ambiente y desarrollo sostenible</v>
      </c>
      <c r="U816" s="44" t="str">
        <f>MID(Tabla1[[#This Row],[Aplicación]],9,4)</f>
        <v>1721</v>
      </c>
      <c r="V816" s="44" t="str">
        <f>VLOOKUP(Tabla1[[#This Row],[PROGRAMA]],Hoja1!A:B,2,FALSE)</f>
        <v>1721. Protección del medio ambiente</v>
      </c>
      <c r="W816" s="44" t="str">
        <f>MID(Tabla1[[#This Row],[Aplicación]],14,2)</f>
        <v>22</v>
      </c>
      <c r="X816" s="44" t="str">
        <f>MID(Tabla1[[#This Row],[Aplicación]],14,6)</f>
        <v>22799</v>
      </c>
    </row>
    <row r="817" spans="1:24" x14ac:dyDescent="0.25">
      <c r="A817" s="33">
        <v>220199000723</v>
      </c>
      <c r="B817" s="34" t="s">
        <v>9</v>
      </c>
      <c r="C817" s="35">
        <v>43832</v>
      </c>
      <c r="D817" s="33">
        <v>22020001108</v>
      </c>
      <c r="E817" s="34" t="s">
        <v>1721</v>
      </c>
      <c r="F817" s="36">
        <v>3800.12</v>
      </c>
      <c r="G817" s="34" t="s">
        <v>107</v>
      </c>
      <c r="H817" s="34" t="s">
        <v>1742</v>
      </c>
      <c r="I817" s="33" t="s">
        <v>209</v>
      </c>
      <c r="J817" s="34" t="s">
        <v>210</v>
      </c>
      <c r="K817" s="34" t="s">
        <v>210</v>
      </c>
      <c r="L817" s="34" t="s">
        <v>1128</v>
      </c>
      <c r="M817" s="34" t="s">
        <v>13</v>
      </c>
      <c r="N817" s="38" t="s">
        <v>14</v>
      </c>
      <c r="O817" s="37" t="s">
        <v>3127</v>
      </c>
      <c r="P817" s="37" t="s">
        <v>674</v>
      </c>
      <c r="Q817" s="44" t="str">
        <f>MID(Tabla1[[#This Row],[Aplicación]],14,1)</f>
        <v>2</v>
      </c>
      <c r="R817" s="44" t="s">
        <v>662</v>
      </c>
      <c r="S817" s="44" t="str">
        <f>MID(Tabla1[[#This Row],[Aplicación]],6,2)</f>
        <v>07</v>
      </c>
      <c r="T817" s="44" t="str">
        <f>VLOOKUP(Tabla1[[#This Row],[AREA]],Hoja1!A:B,2,FALSE)</f>
        <v>07. Medio ambiente y desarrollo sostenible</v>
      </c>
      <c r="U817" s="44" t="str">
        <f>MID(Tabla1[[#This Row],[Aplicación]],9,4)</f>
        <v>1721</v>
      </c>
      <c r="V817" s="44" t="str">
        <f>VLOOKUP(Tabla1[[#This Row],[PROGRAMA]],Hoja1!A:B,2,FALSE)</f>
        <v>1721. Protección del medio ambiente</v>
      </c>
      <c r="W817" s="44" t="str">
        <f>MID(Tabla1[[#This Row],[Aplicación]],14,2)</f>
        <v>22</v>
      </c>
      <c r="X817" s="44" t="str">
        <f>MID(Tabla1[[#This Row],[Aplicación]],14,6)</f>
        <v>22799</v>
      </c>
    </row>
    <row r="818" spans="1:24" x14ac:dyDescent="0.25">
      <c r="A818" s="33">
        <v>220200009222</v>
      </c>
      <c r="B818" s="34" t="s">
        <v>316</v>
      </c>
      <c r="C818" s="35">
        <v>43915</v>
      </c>
      <c r="D818" s="33">
        <v>22020001025</v>
      </c>
      <c r="E818" s="34" t="s">
        <v>1106</v>
      </c>
      <c r="F818" s="36">
        <v>769.73</v>
      </c>
      <c r="G818" s="34" t="s">
        <v>365</v>
      </c>
      <c r="H818" s="34" t="s">
        <v>87</v>
      </c>
      <c r="I818" s="33" t="s">
        <v>317</v>
      </c>
      <c r="J818" s="34" t="s">
        <v>211</v>
      </c>
      <c r="K818" s="34" t="s">
        <v>211</v>
      </c>
      <c r="L818" s="34" t="s">
        <v>12</v>
      </c>
      <c r="M818" s="34" t="s">
        <v>13</v>
      </c>
      <c r="N818" s="34" t="s">
        <v>14</v>
      </c>
      <c r="O818" s="37" t="s">
        <v>3145</v>
      </c>
      <c r="P818" s="37" t="s">
        <v>674</v>
      </c>
      <c r="Q818" s="44" t="str">
        <f>MID(Tabla1[[#This Row],[Aplicación]],14,1)</f>
        <v>2</v>
      </c>
      <c r="R818" s="44" t="s">
        <v>662</v>
      </c>
      <c r="S818" s="44" t="str">
        <f>MID(Tabla1[[#This Row],[Aplicación]],6,2)</f>
        <v>07</v>
      </c>
      <c r="T818" s="44" t="str">
        <f>VLOOKUP(Tabla1[[#This Row],[AREA]],Hoja1!A:B,2,FALSE)</f>
        <v>07. Medio ambiente y desarrollo sostenible</v>
      </c>
      <c r="U818" s="44" t="str">
        <f>MID(Tabla1[[#This Row],[Aplicación]],9,4)</f>
        <v>1711</v>
      </c>
      <c r="V818" s="44" t="str">
        <f>VLOOKUP(Tabla1[[#This Row],[PROGRAMA]],Hoja1!A:B,2,FALSE)</f>
        <v>1711. Parques y jardines</v>
      </c>
      <c r="W818" s="44" t="str">
        <f>MID(Tabla1[[#This Row],[Aplicación]],14,2)</f>
        <v>21</v>
      </c>
      <c r="X818" s="44" t="str">
        <f>MID(Tabla1[[#This Row],[Aplicación]],14,6)</f>
        <v>214</v>
      </c>
    </row>
    <row r="819" spans="1:24" x14ac:dyDescent="0.25">
      <c r="A819" s="33">
        <v>220200006345</v>
      </c>
      <c r="B819" s="34" t="s">
        <v>316</v>
      </c>
      <c r="C819" s="35">
        <v>43903</v>
      </c>
      <c r="D819" s="33">
        <v>22020001025</v>
      </c>
      <c r="E819" s="34" t="s">
        <v>1106</v>
      </c>
      <c r="F819" s="36">
        <v>382.56</v>
      </c>
      <c r="G819" s="34" t="s">
        <v>365</v>
      </c>
      <c r="H819" s="34" t="s">
        <v>87</v>
      </c>
      <c r="I819" s="33" t="s">
        <v>317</v>
      </c>
      <c r="J819" s="34" t="s">
        <v>211</v>
      </c>
      <c r="K819" s="34" t="s">
        <v>211</v>
      </c>
      <c r="L819" s="34" t="s">
        <v>12</v>
      </c>
      <c r="M819" s="34" t="s">
        <v>13</v>
      </c>
      <c r="N819" s="34" t="s">
        <v>14</v>
      </c>
      <c r="O819" s="37" t="s">
        <v>3145</v>
      </c>
      <c r="P819" s="37" t="s">
        <v>674</v>
      </c>
      <c r="Q819" s="44" t="str">
        <f>MID(Tabla1[[#This Row],[Aplicación]],14,1)</f>
        <v>2</v>
      </c>
      <c r="R819" s="44" t="s">
        <v>662</v>
      </c>
      <c r="S819" s="44" t="str">
        <f>MID(Tabla1[[#This Row],[Aplicación]],6,2)</f>
        <v>07</v>
      </c>
      <c r="T819" s="44" t="str">
        <f>VLOOKUP(Tabla1[[#This Row],[AREA]],Hoja1!A:B,2,FALSE)</f>
        <v>07. Medio ambiente y desarrollo sostenible</v>
      </c>
      <c r="U819" s="44" t="str">
        <f>MID(Tabla1[[#This Row],[Aplicación]],9,4)</f>
        <v>1711</v>
      </c>
      <c r="V819" s="44" t="str">
        <f>VLOOKUP(Tabla1[[#This Row],[PROGRAMA]],Hoja1!A:B,2,FALSE)</f>
        <v>1711. Parques y jardines</v>
      </c>
      <c r="W819" s="44" t="str">
        <f>MID(Tabla1[[#This Row],[Aplicación]],14,2)</f>
        <v>21</v>
      </c>
      <c r="X819" s="44" t="str">
        <f>MID(Tabla1[[#This Row],[Aplicación]],14,6)</f>
        <v>214</v>
      </c>
    </row>
    <row r="820" spans="1:24" x14ac:dyDescent="0.25">
      <c r="A820" s="33">
        <v>220200006343</v>
      </c>
      <c r="B820" s="34" t="s">
        <v>316</v>
      </c>
      <c r="C820" s="35">
        <v>43903</v>
      </c>
      <c r="D820" s="33">
        <v>22020001025</v>
      </c>
      <c r="E820" s="34" t="s">
        <v>1106</v>
      </c>
      <c r="F820" s="36">
        <v>142.36000000000001</v>
      </c>
      <c r="G820" s="34" t="s">
        <v>365</v>
      </c>
      <c r="H820" s="34" t="s">
        <v>797</v>
      </c>
      <c r="I820" s="33" t="s">
        <v>317</v>
      </c>
      <c r="J820" s="34" t="s">
        <v>211</v>
      </c>
      <c r="K820" s="34" t="s">
        <v>211</v>
      </c>
      <c r="L820" s="34" t="s">
        <v>12</v>
      </c>
      <c r="M820" s="34" t="s">
        <v>13</v>
      </c>
      <c r="N820" s="34" t="s">
        <v>14</v>
      </c>
      <c r="O820" s="37" t="s">
        <v>3145</v>
      </c>
      <c r="P820" s="37" t="s">
        <v>674</v>
      </c>
      <c r="Q820" s="44" t="str">
        <f>MID(Tabla1[[#This Row],[Aplicación]],14,1)</f>
        <v>2</v>
      </c>
      <c r="R820" s="44" t="s">
        <v>662</v>
      </c>
      <c r="S820" s="44" t="str">
        <f>MID(Tabla1[[#This Row],[Aplicación]],6,2)</f>
        <v>07</v>
      </c>
      <c r="T820" s="44" t="str">
        <f>VLOOKUP(Tabla1[[#This Row],[AREA]],Hoja1!A:B,2,FALSE)</f>
        <v>07. Medio ambiente y desarrollo sostenible</v>
      </c>
      <c r="U820" s="44" t="str">
        <f>MID(Tabla1[[#This Row],[Aplicación]],9,4)</f>
        <v>1711</v>
      </c>
      <c r="V820" s="44" t="str">
        <f>VLOOKUP(Tabla1[[#This Row],[PROGRAMA]],Hoja1!A:B,2,FALSE)</f>
        <v>1711. Parques y jardines</v>
      </c>
      <c r="W820" s="44" t="str">
        <f>MID(Tabla1[[#This Row],[Aplicación]],14,2)</f>
        <v>21</v>
      </c>
      <c r="X820" s="44" t="str">
        <f>MID(Tabla1[[#This Row],[Aplicación]],14,6)</f>
        <v>214</v>
      </c>
    </row>
    <row r="821" spans="1:24" x14ac:dyDescent="0.25">
      <c r="A821" s="33">
        <v>220200003340</v>
      </c>
      <c r="B821" s="34" t="s">
        <v>316</v>
      </c>
      <c r="C821" s="35">
        <v>43894</v>
      </c>
      <c r="D821" s="33">
        <v>22020001025</v>
      </c>
      <c r="E821" s="34" t="s">
        <v>1106</v>
      </c>
      <c r="F821" s="36">
        <v>123.85</v>
      </c>
      <c r="G821" s="34" t="s">
        <v>365</v>
      </c>
      <c r="H821" s="34" t="s">
        <v>88</v>
      </c>
      <c r="I821" s="33" t="s">
        <v>317</v>
      </c>
      <c r="J821" s="34" t="s">
        <v>211</v>
      </c>
      <c r="K821" s="34" t="s">
        <v>211</v>
      </c>
      <c r="L821" s="34" t="s">
        <v>12</v>
      </c>
      <c r="M821" s="34" t="s">
        <v>13</v>
      </c>
      <c r="N821" s="34" t="s">
        <v>14</v>
      </c>
      <c r="O821" s="37" t="s">
        <v>3145</v>
      </c>
      <c r="P821" s="37" t="s">
        <v>674</v>
      </c>
      <c r="Q821" s="44" t="str">
        <f>MID(Tabla1[[#This Row],[Aplicación]],14,1)</f>
        <v>2</v>
      </c>
      <c r="R821" s="44" t="s">
        <v>662</v>
      </c>
      <c r="S821" s="44" t="str">
        <f>MID(Tabla1[[#This Row],[Aplicación]],6,2)</f>
        <v>07</v>
      </c>
      <c r="T821" s="44" t="str">
        <f>VLOOKUP(Tabla1[[#This Row],[AREA]],Hoja1!A:B,2,FALSE)</f>
        <v>07. Medio ambiente y desarrollo sostenible</v>
      </c>
      <c r="U821" s="44" t="str">
        <f>MID(Tabla1[[#This Row],[Aplicación]],9,4)</f>
        <v>1711</v>
      </c>
      <c r="V821" s="44" t="str">
        <f>VLOOKUP(Tabla1[[#This Row],[PROGRAMA]],Hoja1!A:B,2,FALSE)</f>
        <v>1711. Parques y jardines</v>
      </c>
      <c r="W821" s="44" t="str">
        <f>MID(Tabla1[[#This Row],[Aplicación]],14,2)</f>
        <v>21</v>
      </c>
      <c r="X821" s="44" t="str">
        <f>MID(Tabla1[[#This Row],[Aplicación]],14,6)</f>
        <v>214</v>
      </c>
    </row>
    <row r="822" spans="1:24" x14ac:dyDescent="0.25">
      <c r="A822" s="33">
        <v>220200003336</v>
      </c>
      <c r="B822" s="34" t="s">
        <v>316</v>
      </c>
      <c r="C822" s="35">
        <v>43894</v>
      </c>
      <c r="D822" s="33">
        <v>22020001800</v>
      </c>
      <c r="E822" s="34" t="s">
        <v>1106</v>
      </c>
      <c r="F822" s="36">
        <v>94.05</v>
      </c>
      <c r="G822" s="34" t="s">
        <v>365</v>
      </c>
      <c r="H822" s="34" t="s">
        <v>718</v>
      </c>
      <c r="I822" s="33" t="s">
        <v>317</v>
      </c>
      <c r="J822" s="34" t="s">
        <v>211</v>
      </c>
      <c r="K822" s="34" t="s">
        <v>211</v>
      </c>
      <c r="L822" s="34" t="s">
        <v>15</v>
      </c>
      <c r="M822" s="34" t="s">
        <v>13</v>
      </c>
      <c r="N822" s="34" t="s">
        <v>14</v>
      </c>
      <c r="O822" s="37" t="s">
        <v>3145</v>
      </c>
      <c r="P822" s="37" t="s">
        <v>674</v>
      </c>
      <c r="Q822" s="44" t="str">
        <f>MID(Tabla1[[#This Row],[Aplicación]],14,1)</f>
        <v>2</v>
      </c>
      <c r="R822" s="44" t="s">
        <v>662</v>
      </c>
      <c r="S822" s="44" t="str">
        <f>MID(Tabla1[[#This Row],[Aplicación]],6,2)</f>
        <v>07</v>
      </c>
      <c r="T822" s="44" t="str">
        <f>VLOOKUP(Tabla1[[#This Row],[AREA]],Hoja1!A:B,2,FALSE)</f>
        <v>07. Medio ambiente y desarrollo sostenible</v>
      </c>
      <c r="U822" s="44" t="str">
        <f>MID(Tabla1[[#This Row],[Aplicación]],9,4)</f>
        <v>1711</v>
      </c>
      <c r="V822" s="44" t="str">
        <f>VLOOKUP(Tabla1[[#This Row],[PROGRAMA]],Hoja1!A:B,2,FALSE)</f>
        <v>1711. Parques y jardines</v>
      </c>
      <c r="W822" s="44" t="str">
        <f>MID(Tabla1[[#This Row],[Aplicación]],14,2)</f>
        <v>21</v>
      </c>
      <c r="X822" s="44" t="str">
        <f>MID(Tabla1[[#This Row],[Aplicación]],14,6)</f>
        <v>214</v>
      </c>
    </row>
    <row r="823" spans="1:24" x14ac:dyDescent="0.25">
      <c r="A823" s="33">
        <v>220200008988</v>
      </c>
      <c r="B823" s="34" t="s">
        <v>316</v>
      </c>
      <c r="C823" s="35">
        <v>43913</v>
      </c>
      <c r="D823" s="33">
        <v>22020001800</v>
      </c>
      <c r="E823" s="34" t="s">
        <v>1106</v>
      </c>
      <c r="F823" s="36">
        <v>13.36</v>
      </c>
      <c r="G823" s="34" t="s">
        <v>365</v>
      </c>
      <c r="H823" s="34" t="s">
        <v>718</v>
      </c>
      <c r="I823" s="33" t="s">
        <v>317</v>
      </c>
      <c r="J823" s="34" t="s">
        <v>211</v>
      </c>
      <c r="K823" s="34" t="s">
        <v>211</v>
      </c>
      <c r="L823" s="34" t="s">
        <v>15</v>
      </c>
      <c r="M823" s="34" t="s">
        <v>13</v>
      </c>
      <c r="N823" s="34" t="s">
        <v>14</v>
      </c>
      <c r="O823" s="37" t="s">
        <v>3145</v>
      </c>
      <c r="P823" s="37" t="s">
        <v>674</v>
      </c>
      <c r="Q823" s="44" t="str">
        <f>MID(Tabla1[[#This Row],[Aplicación]],14,1)</f>
        <v>2</v>
      </c>
      <c r="R823" s="44" t="s">
        <v>662</v>
      </c>
      <c r="S823" s="44" t="str">
        <f>MID(Tabla1[[#This Row],[Aplicación]],6,2)</f>
        <v>07</v>
      </c>
      <c r="T823" s="44" t="str">
        <f>VLOOKUP(Tabla1[[#This Row],[AREA]],Hoja1!A:B,2,FALSE)</f>
        <v>07. Medio ambiente y desarrollo sostenible</v>
      </c>
      <c r="U823" s="44" t="str">
        <f>MID(Tabla1[[#This Row],[Aplicación]],9,4)</f>
        <v>1711</v>
      </c>
      <c r="V823" s="44" t="str">
        <f>VLOOKUP(Tabla1[[#This Row],[PROGRAMA]],Hoja1!A:B,2,FALSE)</f>
        <v>1711. Parques y jardines</v>
      </c>
      <c r="W823" s="44" t="str">
        <f>MID(Tabla1[[#This Row],[Aplicación]],14,2)</f>
        <v>21</v>
      </c>
      <c r="X823" s="44" t="str">
        <f>MID(Tabla1[[#This Row],[Aplicación]],14,6)</f>
        <v>214</v>
      </c>
    </row>
    <row r="824" spans="1:24" x14ac:dyDescent="0.25">
      <c r="A824" s="33">
        <v>220200006824</v>
      </c>
      <c r="B824" s="34" t="s">
        <v>316</v>
      </c>
      <c r="C824" s="35">
        <v>43907</v>
      </c>
      <c r="D824" s="33">
        <v>22020001026</v>
      </c>
      <c r="E824" s="34" t="s">
        <v>1107</v>
      </c>
      <c r="F824" s="36">
        <v>926.91</v>
      </c>
      <c r="G824" s="34" t="s">
        <v>434</v>
      </c>
      <c r="H824" s="34" t="s">
        <v>1833</v>
      </c>
      <c r="I824" s="33" t="s">
        <v>317</v>
      </c>
      <c r="J824" s="34" t="s">
        <v>211</v>
      </c>
      <c r="K824" s="34" t="s">
        <v>211</v>
      </c>
      <c r="L824" s="34" t="s">
        <v>12</v>
      </c>
      <c r="M824" s="34" t="s">
        <v>13</v>
      </c>
      <c r="N824" s="34" t="s">
        <v>14</v>
      </c>
      <c r="O824" s="37" t="s">
        <v>3145</v>
      </c>
      <c r="P824" s="37" t="s">
        <v>674</v>
      </c>
      <c r="Q824" s="44" t="str">
        <f>MID(Tabla1[[#This Row],[Aplicación]],14,1)</f>
        <v>2</v>
      </c>
      <c r="R824" s="44" t="s">
        <v>662</v>
      </c>
      <c r="S824" s="44" t="str">
        <f>MID(Tabla1[[#This Row],[Aplicación]],6,2)</f>
        <v>07</v>
      </c>
      <c r="T824" s="44" t="str">
        <f>VLOOKUP(Tabla1[[#This Row],[AREA]],Hoja1!A:B,2,FALSE)</f>
        <v>07. Medio ambiente y desarrollo sostenible</v>
      </c>
      <c r="U824" s="44" t="str">
        <f>MID(Tabla1[[#This Row],[Aplicación]],9,4)</f>
        <v>1711</v>
      </c>
      <c r="V824" s="44" t="str">
        <f>VLOOKUP(Tabla1[[#This Row],[PROGRAMA]],Hoja1!A:B,2,FALSE)</f>
        <v>1711. Parques y jardines</v>
      </c>
      <c r="W824" s="44" t="str">
        <f>MID(Tabla1[[#This Row],[Aplicación]],14,2)</f>
        <v>21</v>
      </c>
      <c r="X824" s="44" t="str">
        <f>MID(Tabla1[[#This Row],[Aplicación]],14,6)</f>
        <v>213</v>
      </c>
    </row>
    <row r="825" spans="1:24" x14ac:dyDescent="0.25">
      <c r="A825" s="33">
        <v>220200004332</v>
      </c>
      <c r="B825" s="34" t="s">
        <v>316</v>
      </c>
      <c r="C825" s="35">
        <v>43899</v>
      </c>
      <c r="D825" s="33">
        <v>22020001026</v>
      </c>
      <c r="E825" s="34" t="s">
        <v>1107</v>
      </c>
      <c r="F825" s="36">
        <v>689.72</v>
      </c>
      <c r="G825" s="34" t="s">
        <v>434</v>
      </c>
      <c r="H825" s="34" t="s">
        <v>435</v>
      </c>
      <c r="I825" s="33" t="s">
        <v>317</v>
      </c>
      <c r="J825" s="34" t="s">
        <v>211</v>
      </c>
      <c r="K825" s="34" t="s">
        <v>211</v>
      </c>
      <c r="L825" s="34" t="s">
        <v>15</v>
      </c>
      <c r="M825" s="34" t="s">
        <v>13</v>
      </c>
      <c r="N825" s="34" t="s">
        <v>14</v>
      </c>
      <c r="O825" s="37" t="s">
        <v>3145</v>
      </c>
      <c r="P825" s="37" t="s">
        <v>674</v>
      </c>
      <c r="Q825" s="44" t="str">
        <f>MID(Tabla1[[#This Row],[Aplicación]],14,1)</f>
        <v>2</v>
      </c>
      <c r="R825" s="44" t="s">
        <v>662</v>
      </c>
      <c r="S825" s="44" t="str">
        <f>MID(Tabla1[[#This Row],[Aplicación]],6,2)</f>
        <v>07</v>
      </c>
      <c r="T825" s="44" t="str">
        <f>VLOOKUP(Tabla1[[#This Row],[AREA]],Hoja1!A:B,2,FALSE)</f>
        <v>07. Medio ambiente y desarrollo sostenible</v>
      </c>
      <c r="U825" s="44" t="str">
        <f>MID(Tabla1[[#This Row],[Aplicación]],9,4)</f>
        <v>1711</v>
      </c>
      <c r="V825" s="44" t="str">
        <f>VLOOKUP(Tabla1[[#This Row],[PROGRAMA]],Hoja1!A:B,2,FALSE)</f>
        <v>1711. Parques y jardines</v>
      </c>
      <c r="W825" s="44" t="str">
        <f>MID(Tabla1[[#This Row],[Aplicación]],14,2)</f>
        <v>21</v>
      </c>
      <c r="X825" s="44" t="str">
        <f>MID(Tabla1[[#This Row],[Aplicación]],14,6)</f>
        <v>213</v>
      </c>
    </row>
    <row r="826" spans="1:24" x14ac:dyDescent="0.25">
      <c r="A826" s="33">
        <v>220200006827</v>
      </c>
      <c r="B826" s="34" t="s">
        <v>316</v>
      </c>
      <c r="C826" s="35">
        <v>43907</v>
      </c>
      <c r="D826" s="33">
        <v>22020001026</v>
      </c>
      <c r="E826" s="34" t="s">
        <v>1107</v>
      </c>
      <c r="F826" s="36">
        <v>148.53</v>
      </c>
      <c r="G826" s="34" t="s">
        <v>434</v>
      </c>
      <c r="H826" s="34" t="s">
        <v>408</v>
      </c>
      <c r="I826" s="33" t="s">
        <v>317</v>
      </c>
      <c r="J826" s="34" t="s">
        <v>211</v>
      </c>
      <c r="K826" s="34" t="s">
        <v>211</v>
      </c>
      <c r="L826" s="34" t="s">
        <v>12</v>
      </c>
      <c r="M826" s="34" t="s">
        <v>13</v>
      </c>
      <c r="N826" s="34" t="s">
        <v>14</v>
      </c>
      <c r="O826" s="37" t="s">
        <v>3145</v>
      </c>
      <c r="P826" s="37" t="s">
        <v>674</v>
      </c>
      <c r="Q826" s="44" t="str">
        <f>MID(Tabla1[[#This Row],[Aplicación]],14,1)</f>
        <v>2</v>
      </c>
      <c r="R826" s="44" t="s">
        <v>662</v>
      </c>
      <c r="S826" s="44" t="str">
        <f>MID(Tabla1[[#This Row],[Aplicación]],6,2)</f>
        <v>07</v>
      </c>
      <c r="T826" s="44" t="str">
        <f>VLOOKUP(Tabla1[[#This Row],[AREA]],Hoja1!A:B,2,FALSE)</f>
        <v>07. Medio ambiente y desarrollo sostenible</v>
      </c>
      <c r="U826" s="44" t="str">
        <f>MID(Tabla1[[#This Row],[Aplicación]],9,4)</f>
        <v>1711</v>
      </c>
      <c r="V826" s="44" t="str">
        <f>VLOOKUP(Tabla1[[#This Row],[PROGRAMA]],Hoja1!A:B,2,FALSE)</f>
        <v>1711. Parques y jardines</v>
      </c>
      <c r="W826" s="44" t="str">
        <f>MID(Tabla1[[#This Row],[Aplicación]],14,2)</f>
        <v>21</v>
      </c>
      <c r="X826" s="44" t="str">
        <f>MID(Tabla1[[#This Row],[Aplicación]],14,6)</f>
        <v>213</v>
      </c>
    </row>
    <row r="827" spans="1:24" x14ac:dyDescent="0.25">
      <c r="A827" s="33">
        <v>220200008982</v>
      </c>
      <c r="B827" s="34" t="s">
        <v>316</v>
      </c>
      <c r="C827" s="35">
        <v>43913</v>
      </c>
      <c r="D827" s="33">
        <v>22020001026</v>
      </c>
      <c r="E827" s="34" t="s">
        <v>1107</v>
      </c>
      <c r="F827" s="36">
        <v>37.89</v>
      </c>
      <c r="G827" s="34" t="s">
        <v>434</v>
      </c>
      <c r="H827" s="34" t="s">
        <v>408</v>
      </c>
      <c r="I827" s="33" t="s">
        <v>317</v>
      </c>
      <c r="J827" s="34" t="s">
        <v>211</v>
      </c>
      <c r="K827" s="34" t="s">
        <v>211</v>
      </c>
      <c r="L827" s="34" t="s">
        <v>12</v>
      </c>
      <c r="M827" s="34" t="s">
        <v>13</v>
      </c>
      <c r="N827" s="34" t="s">
        <v>14</v>
      </c>
      <c r="O827" s="37" t="s">
        <v>3145</v>
      </c>
      <c r="P827" s="37" t="s">
        <v>674</v>
      </c>
      <c r="Q827" s="44" t="str">
        <f>MID(Tabla1[[#This Row],[Aplicación]],14,1)</f>
        <v>2</v>
      </c>
      <c r="R827" s="44" t="s">
        <v>662</v>
      </c>
      <c r="S827" s="44" t="str">
        <f>MID(Tabla1[[#This Row],[Aplicación]],6,2)</f>
        <v>07</v>
      </c>
      <c r="T827" s="44" t="str">
        <f>VLOOKUP(Tabla1[[#This Row],[AREA]],Hoja1!A:B,2,FALSE)</f>
        <v>07. Medio ambiente y desarrollo sostenible</v>
      </c>
      <c r="U827" s="44" t="str">
        <f>MID(Tabla1[[#This Row],[Aplicación]],9,4)</f>
        <v>1711</v>
      </c>
      <c r="V827" s="44" t="str">
        <f>VLOOKUP(Tabla1[[#This Row],[PROGRAMA]],Hoja1!A:B,2,FALSE)</f>
        <v>1711. Parques y jardines</v>
      </c>
      <c r="W827" s="44" t="str">
        <f>MID(Tabla1[[#This Row],[Aplicación]],14,2)</f>
        <v>21</v>
      </c>
      <c r="X827" s="44" t="str">
        <f>MID(Tabla1[[#This Row],[Aplicación]],14,6)</f>
        <v>213</v>
      </c>
    </row>
    <row r="828" spans="1:24" x14ac:dyDescent="0.25">
      <c r="A828" s="33">
        <v>220200008978</v>
      </c>
      <c r="B828" s="34" t="s">
        <v>316</v>
      </c>
      <c r="C828" s="35">
        <v>43913</v>
      </c>
      <c r="D828" s="33">
        <v>22020001798</v>
      </c>
      <c r="E828" s="34" t="s">
        <v>1517</v>
      </c>
      <c r="F828" s="36">
        <v>103.5</v>
      </c>
      <c r="G828" s="34" t="s">
        <v>219</v>
      </c>
      <c r="H828" s="34" t="s">
        <v>86</v>
      </c>
      <c r="I828" s="33" t="s">
        <v>317</v>
      </c>
      <c r="J828" s="34" t="s">
        <v>211</v>
      </c>
      <c r="K828" s="34" t="s">
        <v>211</v>
      </c>
      <c r="L828" s="34" t="s">
        <v>15</v>
      </c>
      <c r="M828" s="34" t="s">
        <v>13</v>
      </c>
      <c r="N828" s="34" t="s">
        <v>14</v>
      </c>
      <c r="O828" s="37" t="s">
        <v>3145</v>
      </c>
      <c r="P828" s="37" t="s">
        <v>674</v>
      </c>
      <c r="Q828" s="44" t="str">
        <f>MID(Tabla1[[#This Row],[Aplicación]],14,1)</f>
        <v>2</v>
      </c>
      <c r="R828" s="44" t="s">
        <v>662</v>
      </c>
      <c r="S828" s="44" t="str">
        <f>MID(Tabla1[[#This Row],[Aplicación]],6,2)</f>
        <v>07</v>
      </c>
      <c r="T828" s="44" t="str">
        <f>VLOOKUP(Tabla1[[#This Row],[AREA]],Hoja1!A:B,2,FALSE)</f>
        <v>07. Medio ambiente y desarrollo sostenible</v>
      </c>
      <c r="U828" s="44" t="str">
        <f>MID(Tabla1[[#This Row],[Aplicación]],9,4)</f>
        <v>1711</v>
      </c>
      <c r="V828" s="44" t="str">
        <f>VLOOKUP(Tabla1[[#This Row],[PROGRAMA]],Hoja1!A:B,2,FALSE)</f>
        <v>1711. Parques y jardines</v>
      </c>
      <c r="W828" s="44" t="str">
        <f>MID(Tabla1[[#This Row],[Aplicación]],14,2)</f>
        <v>22</v>
      </c>
      <c r="X828" s="44" t="str">
        <f>MID(Tabla1[[#This Row],[Aplicación]],14,6)</f>
        <v>22199</v>
      </c>
    </row>
    <row r="829" spans="1:24" x14ac:dyDescent="0.25">
      <c r="A829" s="33">
        <v>220200006336</v>
      </c>
      <c r="B829" s="34" t="s">
        <v>316</v>
      </c>
      <c r="C829" s="35">
        <v>43903</v>
      </c>
      <c r="D829" s="33">
        <v>22020001798</v>
      </c>
      <c r="E829" s="34" t="s">
        <v>1517</v>
      </c>
      <c r="F829" s="36">
        <v>101.77</v>
      </c>
      <c r="G829" s="34" t="s">
        <v>219</v>
      </c>
      <c r="H829" s="34" t="s">
        <v>86</v>
      </c>
      <c r="I829" s="33" t="s">
        <v>317</v>
      </c>
      <c r="J829" s="34" t="s">
        <v>211</v>
      </c>
      <c r="K829" s="34" t="s">
        <v>211</v>
      </c>
      <c r="L829" s="34" t="s">
        <v>15</v>
      </c>
      <c r="M829" s="34" t="s">
        <v>13</v>
      </c>
      <c r="N829" s="34" t="s">
        <v>14</v>
      </c>
      <c r="O829" s="37" t="s">
        <v>3145</v>
      </c>
      <c r="P829" s="37" t="s">
        <v>674</v>
      </c>
      <c r="Q829" s="44" t="str">
        <f>MID(Tabla1[[#This Row],[Aplicación]],14,1)</f>
        <v>2</v>
      </c>
      <c r="R829" s="44" t="s">
        <v>662</v>
      </c>
      <c r="S829" s="44" t="str">
        <f>MID(Tabla1[[#This Row],[Aplicación]],6,2)</f>
        <v>07</v>
      </c>
      <c r="T829" s="44" t="str">
        <f>VLOOKUP(Tabla1[[#This Row],[AREA]],Hoja1!A:B,2,FALSE)</f>
        <v>07. Medio ambiente y desarrollo sostenible</v>
      </c>
      <c r="U829" s="44" t="str">
        <f>MID(Tabla1[[#This Row],[Aplicación]],9,4)</f>
        <v>1711</v>
      </c>
      <c r="V829" s="44" t="str">
        <f>VLOOKUP(Tabla1[[#This Row],[PROGRAMA]],Hoja1!A:B,2,FALSE)</f>
        <v>1711. Parques y jardines</v>
      </c>
      <c r="W829" s="44" t="str">
        <f>MID(Tabla1[[#This Row],[Aplicación]],14,2)</f>
        <v>22</v>
      </c>
      <c r="X829" s="44" t="str">
        <f>MID(Tabla1[[#This Row],[Aplicación]],14,6)</f>
        <v>22199</v>
      </c>
    </row>
    <row r="830" spans="1:24" x14ac:dyDescent="0.25">
      <c r="A830" s="33">
        <v>220190058127</v>
      </c>
      <c r="B830" s="34" t="s">
        <v>9</v>
      </c>
      <c r="C830" s="35">
        <v>43908</v>
      </c>
      <c r="D830" s="33">
        <v>22019007314</v>
      </c>
      <c r="E830" s="34" t="s">
        <v>1947</v>
      </c>
      <c r="F830" s="36">
        <v>1684.88</v>
      </c>
      <c r="G830" s="34" t="s">
        <v>205</v>
      </c>
      <c r="H830" s="34" t="s">
        <v>1948</v>
      </c>
      <c r="I830" s="33" t="s">
        <v>209</v>
      </c>
      <c r="J830" s="34" t="s">
        <v>1249</v>
      </c>
      <c r="K830" s="34" t="s">
        <v>211</v>
      </c>
      <c r="L830" s="34" t="s">
        <v>12</v>
      </c>
      <c r="M830" s="34" t="s">
        <v>13</v>
      </c>
      <c r="N830" s="34" t="s">
        <v>14</v>
      </c>
      <c r="O830" s="37" t="s">
        <v>3127</v>
      </c>
      <c r="P830" s="37" t="s">
        <v>674</v>
      </c>
      <c r="Q830" s="44" t="str">
        <f>MID(Tabla1[[#This Row],[Aplicación]],14,1)</f>
        <v>6</v>
      </c>
      <c r="R830" s="44" t="s">
        <v>663</v>
      </c>
      <c r="S830" s="44" t="str">
        <f>MID(Tabla1[[#This Row],[Aplicación]],6,2)</f>
        <v>07</v>
      </c>
      <c r="T830" s="44" t="str">
        <f>VLOOKUP(Tabla1[[#This Row],[AREA]],Hoja1!A:B,2,FALSE)</f>
        <v>07. Medio ambiente y desarrollo sostenible</v>
      </c>
      <c r="U830" s="44" t="str">
        <f>MID(Tabla1[[#This Row],[Aplicación]],9,4)</f>
        <v>1721</v>
      </c>
      <c r="V830" s="44" t="str">
        <f>VLOOKUP(Tabla1[[#This Row],[PROGRAMA]],Hoja1!A:B,2,FALSE)</f>
        <v>1721. Protección del medio ambiente</v>
      </c>
      <c r="W830" s="44" t="str">
        <f>MID(Tabla1[[#This Row],[Aplicación]],14,2)</f>
        <v>62</v>
      </c>
      <c r="X830" s="44" t="str">
        <f>MID(Tabla1[[#This Row],[Aplicación]],14,6)</f>
        <v>623</v>
      </c>
    </row>
    <row r="831" spans="1:24" x14ac:dyDescent="0.25">
      <c r="A831" s="33">
        <v>220190058128</v>
      </c>
      <c r="B831" s="34" t="s">
        <v>9</v>
      </c>
      <c r="C831" s="35">
        <v>43908</v>
      </c>
      <c r="D831" s="33">
        <v>22019007315</v>
      </c>
      <c r="E831" s="34" t="s">
        <v>1947</v>
      </c>
      <c r="F831" s="36">
        <v>1334.2</v>
      </c>
      <c r="G831" s="34" t="s">
        <v>205</v>
      </c>
      <c r="H831" s="34" t="s">
        <v>1993</v>
      </c>
      <c r="I831" s="33" t="s">
        <v>209</v>
      </c>
      <c r="J831" s="34" t="s">
        <v>1249</v>
      </c>
      <c r="K831" s="34" t="s">
        <v>211</v>
      </c>
      <c r="L831" s="34" t="s">
        <v>12</v>
      </c>
      <c r="M831" s="34" t="s">
        <v>13</v>
      </c>
      <c r="N831" s="34" t="s">
        <v>14</v>
      </c>
      <c r="O831" s="37" t="s">
        <v>3127</v>
      </c>
      <c r="P831" s="37" t="s">
        <v>674</v>
      </c>
      <c r="Q831" s="44" t="str">
        <f>MID(Tabla1[[#This Row],[Aplicación]],14,1)</f>
        <v>6</v>
      </c>
      <c r="R831" s="44" t="s">
        <v>663</v>
      </c>
      <c r="S831" s="44" t="str">
        <f>MID(Tabla1[[#This Row],[Aplicación]],6,2)</f>
        <v>07</v>
      </c>
      <c r="T831" s="44" t="str">
        <f>VLOOKUP(Tabla1[[#This Row],[AREA]],Hoja1!A:B,2,FALSE)</f>
        <v>07. Medio ambiente y desarrollo sostenible</v>
      </c>
      <c r="U831" s="44" t="str">
        <f>MID(Tabla1[[#This Row],[Aplicación]],9,4)</f>
        <v>1721</v>
      </c>
      <c r="V831" s="44" t="str">
        <f>VLOOKUP(Tabla1[[#This Row],[PROGRAMA]],Hoja1!A:B,2,FALSE)</f>
        <v>1721. Protección del medio ambiente</v>
      </c>
      <c r="W831" s="44" t="str">
        <f>MID(Tabla1[[#This Row],[Aplicación]],14,2)</f>
        <v>62</v>
      </c>
      <c r="X831" s="44" t="str">
        <f>MID(Tabla1[[#This Row],[Aplicación]],14,6)</f>
        <v>623</v>
      </c>
    </row>
    <row r="832" spans="1:24" x14ac:dyDescent="0.25">
      <c r="A832" s="33">
        <v>220190058130</v>
      </c>
      <c r="B832" s="34" t="s">
        <v>9</v>
      </c>
      <c r="C832" s="35">
        <v>43908</v>
      </c>
      <c r="D832" s="33">
        <v>22019007319</v>
      </c>
      <c r="E832" s="34" t="s">
        <v>1947</v>
      </c>
      <c r="F832" s="36">
        <v>1334.2</v>
      </c>
      <c r="G832" s="34" t="s">
        <v>205</v>
      </c>
      <c r="H832" s="34" t="s">
        <v>2000</v>
      </c>
      <c r="I832" s="33" t="s">
        <v>209</v>
      </c>
      <c r="J832" s="34" t="s">
        <v>1249</v>
      </c>
      <c r="K832" s="34" t="s">
        <v>211</v>
      </c>
      <c r="L832" s="34" t="s">
        <v>12</v>
      </c>
      <c r="M832" s="34" t="s">
        <v>13</v>
      </c>
      <c r="N832" s="34" t="s">
        <v>14</v>
      </c>
      <c r="O832" s="37" t="s">
        <v>3127</v>
      </c>
      <c r="P832" s="37" t="s">
        <v>674</v>
      </c>
      <c r="Q832" s="44" t="str">
        <f>MID(Tabla1[[#This Row],[Aplicación]],14,1)</f>
        <v>6</v>
      </c>
      <c r="R832" s="44" t="s">
        <v>663</v>
      </c>
      <c r="S832" s="44" t="str">
        <f>MID(Tabla1[[#This Row],[Aplicación]],6,2)</f>
        <v>07</v>
      </c>
      <c r="T832" s="44" t="str">
        <f>VLOOKUP(Tabla1[[#This Row],[AREA]],Hoja1!A:B,2,FALSE)</f>
        <v>07. Medio ambiente y desarrollo sostenible</v>
      </c>
      <c r="U832" s="44" t="str">
        <f>MID(Tabla1[[#This Row],[Aplicación]],9,4)</f>
        <v>1721</v>
      </c>
      <c r="V832" s="44" t="str">
        <f>VLOOKUP(Tabla1[[#This Row],[PROGRAMA]],Hoja1!A:B,2,FALSE)</f>
        <v>1721. Protección del medio ambiente</v>
      </c>
      <c r="W832" s="44" t="str">
        <f>MID(Tabla1[[#This Row],[Aplicación]],14,2)</f>
        <v>62</v>
      </c>
      <c r="X832" s="44" t="str">
        <f>MID(Tabla1[[#This Row],[Aplicación]],14,6)</f>
        <v>623</v>
      </c>
    </row>
    <row r="833" spans="1:24" x14ac:dyDescent="0.25">
      <c r="A833" s="33">
        <v>220200006328</v>
      </c>
      <c r="B833" s="34" t="s">
        <v>316</v>
      </c>
      <c r="C833" s="35">
        <v>43903</v>
      </c>
      <c r="D833" s="33">
        <v>22020001798</v>
      </c>
      <c r="E833" s="34" t="s">
        <v>1517</v>
      </c>
      <c r="F833" s="36">
        <v>1416.99</v>
      </c>
      <c r="G833" s="34" t="s">
        <v>388</v>
      </c>
      <c r="H833" s="34" t="s">
        <v>86</v>
      </c>
      <c r="I833" s="33" t="s">
        <v>317</v>
      </c>
      <c r="J833" s="34" t="s">
        <v>211</v>
      </c>
      <c r="K833" s="34" t="s">
        <v>211</v>
      </c>
      <c r="L833" s="34" t="s">
        <v>15</v>
      </c>
      <c r="M833" s="34" t="s">
        <v>13</v>
      </c>
      <c r="N833" s="34" t="s">
        <v>14</v>
      </c>
      <c r="O833" s="37" t="s">
        <v>3145</v>
      </c>
      <c r="P833" s="37" t="s">
        <v>674</v>
      </c>
      <c r="Q833" s="44" t="str">
        <f>MID(Tabla1[[#This Row],[Aplicación]],14,1)</f>
        <v>2</v>
      </c>
      <c r="R833" s="44" t="s">
        <v>662</v>
      </c>
      <c r="S833" s="44" t="str">
        <f>MID(Tabla1[[#This Row],[Aplicación]],6,2)</f>
        <v>07</v>
      </c>
      <c r="T833" s="44" t="str">
        <f>VLOOKUP(Tabla1[[#This Row],[AREA]],Hoja1!A:B,2,FALSE)</f>
        <v>07. Medio ambiente y desarrollo sostenible</v>
      </c>
      <c r="U833" s="44" t="str">
        <f>MID(Tabla1[[#This Row],[Aplicación]],9,4)</f>
        <v>1711</v>
      </c>
      <c r="V833" s="44" t="str">
        <f>VLOOKUP(Tabla1[[#This Row],[PROGRAMA]],Hoja1!A:B,2,FALSE)</f>
        <v>1711. Parques y jardines</v>
      </c>
      <c r="W833" s="44" t="str">
        <f>MID(Tabla1[[#This Row],[Aplicación]],14,2)</f>
        <v>22</v>
      </c>
      <c r="X833" s="44" t="str">
        <f>MID(Tabla1[[#This Row],[Aplicación]],14,6)</f>
        <v>22199</v>
      </c>
    </row>
    <row r="834" spans="1:24" x14ac:dyDescent="0.25">
      <c r="A834" s="33">
        <v>220200004334</v>
      </c>
      <c r="B834" s="34" t="s">
        <v>316</v>
      </c>
      <c r="C834" s="35">
        <v>43899</v>
      </c>
      <c r="D834" s="33">
        <v>22020001798</v>
      </c>
      <c r="E834" s="34" t="s">
        <v>1517</v>
      </c>
      <c r="F834" s="36">
        <v>831.52</v>
      </c>
      <c r="G834" s="34" t="s">
        <v>388</v>
      </c>
      <c r="H834" s="34" t="s">
        <v>86</v>
      </c>
      <c r="I834" s="33" t="s">
        <v>317</v>
      </c>
      <c r="J834" s="34" t="s">
        <v>211</v>
      </c>
      <c r="K834" s="34" t="s">
        <v>211</v>
      </c>
      <c r="L834" s="34" t="s">
        <v>15</v>
      </c>
      <c r="M834" s="34" t="s">
        <v>13</v>
      </c>
      <c r="N834" s="34" t="s">
        <v>14</v>
      </c>
      <c r="O834" s="37" t="s">
        <v>3145</v>
      </c>
      <c r="P834" s="37" t="s">
        <v>674</v>
      </c>
      <c r="Q834" s="44" t="str">
        <f>MID(Tabla1[[#This Row],[Aplicación]],14,1)</f>
        <v>2</v>
      </c>
      <c r="R834" s="44" t="s">
        <v>662</v>
      </c>
      <c r="S834" s="44" t="str">
        <f>MID(Tabla1[[#This Row],[Aplicación]],6,2)</f>
        <v>07</v>
      </c>
      <c r="T834" s="44" t="str">
        <f>VLOOKUP(Tabla1[[#This Row],[AREA]],Hoja1!A:B,2,FALSE)</f>
        <v>07. Medio ambiente y desarrollo sostenible</v>
      </c>
      <c r="U834" s="44" t="str">
        <f>MID(Tabla1[[#This Row],[Aplicación]],9,4)</f>
        <v>1711</v>
      </c>
      <c r="V834" s="44" t="str">
        <f>VLOOKUP(Tabla1[[#This Row],[PROGRAMA]],Hoja1!A:B,2,FALSE)</f>
        <v>1711. Parques y jardines</v>
      </c>
      <c r="W834" s="44" t="str">
        <f>MID(Tabla1[[#This Row],[Aplicación]],14,2)</f>
        <v>22</v>
      </c>
      <c r="X834" s="44" t="str">
        <f>MID(Tabla1[[#This Row],[Aplicación]],14,6)</f>
        <v>22199</v>
      </c>
    </row>
    <row r="835" spans="1:24" x14ac:dyDescent="0.25">
      <c r="A835" s="33">
        <v>220200002210</v>
      </c>
      <c r="B835" s="34" t="s">
        <v>9</v>
      </c>
      <c r="C835" s="35">
        <v>43885</v>
      </c>
      <c r="D835" s="33">
        <v>22020001808</v>
      </c>
      <c r="E835" s="34" t="s">
        <v>2057</v>
      </c>
      <c r="F835" s="36">
        <v>2500</v>
      </c>
      <c r="G835" s="34" t="s">
        <v>199</v>
      </c>
      <c r="H835" s="34" t="s">
        <v>2058</v>
      </c>
      <c r="I835" s="33" t="s">
        <v>209</v>
      </c>
      <c r="J835" s="34" t="s">
        <v>211</v>
      </c>
      <c r="K835" s="34" t="s">
        <v>211</v>
      </c>
      <c r="L835" s="34" t="s">
        <v>15</v>
      </c>
      <c r="M835" s="34" t="s">
        <v>10</v>
      </c>
      <c r="N835" s="34" t="s">
        <v>11</v>
      </c>
      <c r="O835" s="37" t="s">
        <v>3146</v>
      </c>
      <c r="P835" s="37" t="s">
        <v>674</v>
      </c>
      <c r="Q835" s="44" t="str">
        <f>MID(Tabla1[[#This Row],[Aplicación]],14,1)</f>
        <v>2</v>
      </c>
      <c r="R835" s="44" t="s">
        <v>662</v>
      </c>
      <c r="S835" s="44" t="str">
        <f>MID(Tabla1[[#This Row],[Aplicación]],6,2)</f>
        <v>07</v>
      </c>
      <c r="T835" s="44" t="str">
        <f>VLOOKUP(Tabla1[[#This Row],[AREA]],Hoja1!A:B,2,FALSE)</f>
        <v>07. Medio ambiente y desarrollo sostenible</v>
      </c>
      <c r="U835" s="44" t="str">
        <f>MID(Tabla1[[#This Row],[Aplicación]],9,4)</f>
        <v>1711</v>
      </c>
      <c r="V835" s="44" t="str">
        <f>VLOOKUP(Tabla1[[#This Row],[PROGRAMA]],Hoja1!A:B,2,FALSE)</f>
        <v>1711. Parques y jardines</v>
      </c>
      <c r="W835" s="44" t="str">
        <f>MID(Tabla1[[#This Row],[Aplicación]],14,2)</f>
        <v>22</v>
      </c>
      <c r="X835" s="44" t="str">
        <f>MID(Tabla1[[#This Row],[Aplicación]],14,6)</f>
        <v>22110</v>
      </c>
    </row>
    <row r="836" spans="1:24" x14ac:dyDescent="0.25">
      <c r="A836" s="33">
        <v>220200002211</v>
      </c>
      <c r="B836" s="34" t="s">
        <v>9</v>
      </c>
      <c r="C836" s="35">
        <v>43885</v>
      </c>
      <c r="D836" s="33">
        <v>22020001809</v>
      </c>
      <c r="E836" s="34" t="s">
        <v>2060</v>
      </c>
      <c r="F836" s="36">
        <v>3000</v>
      </c>
      <c r="G836" s="34" t="s">
        <v>694</v>
      </c>
      <c r="H836" s="34" t="s">
        <v>2061</v>
      </c>
      <c r="I836" s="33" t="s">
        <v>209</v>
      </c>
      <c r="J836" s="34" t="s">
        <v>211</v>
      </c>
      <c r="K836" s="34" t="s">
        <v>211</v>
      </c>
      <c r="L836" s="34" t="s">
        <v>15</v>
      </c>
      <c r="M836" s="34" t="s">
        <v>10</v>
      </c>
      <c r="N836" s="34" t="s">
        <v>11</v>
      </c>
      <c r="O836" s="37" t="s">
        <v>3146</v>
      </c>
      <c r="P836" s="37" t="s">
        <v>674</v>
      </c>
      <c r="Q836" s="44" t="str">
        <f>MID(Tabla1[[#This Row],[Aplicación]],14,1)</f>
        <v>2</v>
      </c>
      <c r="R836" s="44" t="s">
        <v>662</v>
      </c>
      <c r="S836" s="44" t="str">
        <f>MID(Tabla1[[#This Row],[Aplicación]],6,2)</f>
        <v>07</v>
      </c>
      <c r="T836" s="44" t="str">
        <f>VLOOKUP(Tabla1[[#This Row],[AREA]],Hoja1!A:B,2,FALSE)</f>
        <v>07. Medio ambiente y desarrollo sostenible</v>
      </c>
      <c r="U836" s="44" t="str">
        <f>MID(Tabla1[[#This Row],[Aplicación]],9,4)</f>
        <v>1711</v>
      </c>
      <c r="V836" s="44" t="str">
        <f>VLOOKUP(Tabla1[[#This Row],[PROGRAMA]],Hoja1!A:B,2,FALSE)</f>
        <v>1711. Parques y jardines</v>
      </c>
      <c r="W836" s="44" t="str">
        <f>MID(Tabla1[[#This Row],[Aplicación]],14,2)</f>
        <v>22</v>
      </c>
      <c r="X836" s="44" t="str">
        <f>MID(Tabla1[[#This Row],[Aplicación]],14,6)</f>
        <v>22113</v>
      </c>
    </row>
    <row r="837" spans="1:24" x14ac:dyDescent="0.25">
      <c r="A837" s="33">
        <v>220200002212</v>
      </c>
      <c r="B837" s="34" t="s">
        <v>9</v>
      </c>
      <c r="C837" s="35">
        <v>43885</v>
      </c>
      <c r="D837" s="33">
        <v>22020001814</v>
      </c>
      <c r="E837" s="34" t="s">
        <v>1106</v>
      </c>
      <c r="F837" s="36">
        <v>5000</v>
      </c>
      <c r="G837" s="34" t="s">
        <v>433</v>
      </c>
      <c r="H837" s="34" t="s">
        <v>2062</v>
      </c>
      <c r="I837" s="33" t="s">
        <v>209</v>
      </c>
      <c r="J837" s="34" t="s">
        <v>211</v>
      </c>
      <c r="K837" s="34" t="s">
        <v>211</v>
      </c>
      <c r="L837" s="34" t="s">
        <v>12</v>
      </c>
      <c r="M837" s="34" t="s">
        <v>10</v>
      </c>
      <c r="N837" s="34" t="s">
        <v>11</v>
      </c>
      <c r="O837" s="37" t="s">
        <v>3146</v>
      </c>
      <c r="P837" s="37" t="s">
        <v>674</v>
      </c>
      <c r="Q837" s="44" t="str">
        <f>MID(Tabla1[[#This Row],[Aplicación]],14,1)</f>
        <v>2</v>
      </c>
      <c r="R837" s="44" t="s">
        <v>662</v>
      </c>
      <c r="S837" s="44" t="str">
        <f>MID(Tabla1[[#This Row],[Aplicación]],6,2)</f>
        <v>07</v>
      </c>
      <c r="T837" s="44" t="str">
        <f>VLOOKUP(Tabla1[[#This Row],[AREA]],Hoja1!A:B,2,FALSE)</f>
        <v>07. Medio ambiente y desarrollo sostenible</v>
      </c>
      <c r="U837" s="44" t="str">
        <f>MID(Tabla1[[#This Row],[Aplicación]],9,4)</f>
        <v>1711</v>
      </c>
      <c r="V837" s="44" t="str">
        <f>VLOOKUP(Tabla1[[#This Row],[PROGRAMA]],Hoja1!A:B,2,FALSE)</f>
        <v>1711. Parques y jardines</v>
      </c>
      <c r="W837" s="44" t="str">
        <f>MID(Tabla1[[#This Row],[Aplicación]],14,2)</f>
        <v>21</v>
      </c>
      <c r="X837" s="44" t="str">
        <f>MID(Tabla1[[#This Row],[Aplicación]],14,6)</f>
        <v>214</v>
      </c>
    </row>
    <row r="838" spans="1:24" x14ac:dyDescent="0.25">
      <c r="A838" s="33">
        <v>220200002213</v>
      </c>
      <c r="B838" s="34" t="s">
        <v>9</v>
      </c>
      <c r="C838" s="35">
        <v>43885</v>
      </c>
      <c r="D838" s="33">
        <v>22020001815</v>
      </c>
      <c r="E838" s="34" t="s">
        <v>1517</v>
      </c>
      <c r="F838" s="36">
        <v>1200</v>
      </c>
      <c r="G838" s="34" t="s">
        <v>384</v>
      </c>
      <c r="H838" s="34" t="s">
        <v>2063</v>
      </c>
      <c r="I838" s="33" t="s">
        <v>209</v>
      </c>
      <c r="J838" s="34" t="s">
        <v>211</v>
      </c>
      <c r="K838" s="34" t="s">
        <v>211</v>
      </c>
      <c r="L838" s="34" t="s">
        <v>15</v>
      </c>
      <c r="M838" s="34" t="s">
        <v>10</v>
      </c>
      <c r="N838" s="34" t="s">
        <v>11</v>
      </c>
      <c r="O838" s="37" t="s">
        <v>3146</v>
      </c>
      <c r="P838" s="37" t="s">
        <v>674</v>
      </c>
      <c r="Q838" s="44" t="str">
        <f>MID(Tabla1[[#This Row],[Aplicación]],14,1)</f>
        <v>2</v>
      </c>
      <c r="R838" s="44" t="s">
        <v>662</v>
      </c>
      <c r="S838" s="44" t="str">
        <f>MID(Tabla1[[#This Row],[Aplicación]],6,2)</f>
        <v>07</v>
      </c>
      <c r="T838" s="44" t="str">
        <f>VLOOKUP(Tabla1[[#This Row],[AREA]],Hoja1!A:B,2,FALSE)</f>
        <v>07. Medio ambiente y desarrollo sostenible</v>
      </c>
      <c r="U838" s="44" t="str">
        <f>MID(Tabla1[[#This Row],[Aplicación]],9,4)</f>
        <v>1711</v>
      </c>
      <c r="V838" s="44" t="str">
        <f>VLOOKUP(Tabla1[[#This Row],[PROGRAMA]],Hoja1!A:B,2,FALSE)</f>
        <v>1711. Parques y jardines</v>
      </c>
      <c r="W838" s="44" t="str">
        <f>MID(Tabla1[[#This Row],[Aplicación]],14,2)</f>
        <v>22</v>
      </c>
      <c r="X838" s="44" t="str">
        <f>MID(Tabla1[[#This Row],[Aplicación]],14,6)</f>
        <v>22199</v>
      </c>
    </row>
    <row r="839" spans="1:24" x14ac:dyDescent="0.25">
      <c r="A839" s="33">
        <v>220200002214</v>
      </c>
      <c r="B839" s="34" t="s">
        <v>9</v>
      </c>
      <c r="C839" s="35">
        <v>43885</v>
      </c>
      <c r="D839" s="33">
        <v>22020001816</v>
      </c>
      <c r="E839" s="34" t="s">
        <v>966</v>
      </c>
      <c r="F839" s="36">
        <v>1200</v>
      </c>
      <c r="G839" s="34" t="s">
        <v>118</v>
      </c>
      <c r="H839" s="34" t="s">
        <v>2064</v>
      </c>
      <c r="I839" s="33" t="s">
        <v>209</v>
      </c>
      <c r="J839" s="34" t="s">
        <v>211</v>
      </c>
      <c r="K839" s="34" t="s">
        <v>211</v>
      </c>
      <c r="L839" s="34" t="s">
        <v>12</v>
      </c>
      <c r="M839" s="34" t="s">
        <v>10</v>
      </c>
      <c r="N839" s="34" t="s">
        <v>11</v>
      </c>
      <c r="O839" s="37" t="s">
        <v>3146</v>
      </c>
      <c r="P839" s="37" t="s">
        <v>674</v>
      </c>
      <c r="Q839" s="44" t="str">
        <f>MID(Tabla1[[#This Row],[Aplicación]],14,1)</f>
        <v>2</v>
      </c>
      <c r="R839" s="44" t="s">
        <v>662</v>
      </c>
      <c r="S839" s="44" t="str">
        <f>MID(Tabla1[[#This Row],[Aplicación]],6,2)</f>
        <v>07</v>
      </c>
      <c r="T839" s="44" t="str">
        <f>VLOOKUP(Tabla1[[#This Row],[AREA]],Hoja1!A:B,2,FALSE)</f>
        <v>07. Medio ambiente y desarrollo sostenible</v>
      </c>
      <c r="U839" s="44" t="str">
        <f>MID(Tabla1[[#This Row],[Aplicación]],9,4)</f>
        <v>1711</v>
      </c>
      <c r="V839" s="44" t="str">
        <f>VLOOKUP(Tabla1[[#This Row],[PROGRAMA]],Hoja1!A:B,2,FALSE)</f>
        <v>1711. Parques y jardines</v>
      </c>
      <c r="W839" s="44" t="str">
        <f>MID(Tabla1[[#This Row],[Aplicación]],14,2)</f>
        <v>22</v>
      </c>
      <c r="X839" s="44" t="str">
        <f>MID(Tabla1[[#This Row],[Aplicación]],14,6)</f>
        <v>22799</v>
      </c>
    </row>
    <row r="840" spans="1:24" x14ac:dyDescent="0.25">
      <c r="A840" s="33">
        <v>220200002215</v>
      </c>
      <c r="B840" s="34" t="s">
        <v>9</v>
      </c>
      <c r="C840" s="35">
        <v>43885</v>
      </c>
      <c r="D840" s="33">
        <v>22020001817</v>
      </c>
      <c r="E840" s="34" t="s">
        <v>1107</v>
      </c>
      <c r="F840" s="36">
        <v>1500</v>
      </c>
      <c r="G840" s="34" t="s">
        <v>410</v>
      </c>
      <c r="H840" s="34" t="s">
        <v>2067</v>
      </c>
      <c r="I840" s="33" t="s">
        <v>209</v>
      </c>
      <c r="J840" s="34" t="s">
        <v>211</v>
      </c>
      <c r="K840" s="34" t="s">
        <v>211</v>
      </c>
      <c r="L840" s="34" t="s">
        <v>12</v>
      </c>
      <c r="M840" s="34" t="s">
        <v>10</v>
      </c>
      <c r="N840" s="34" t="s">
        <v>11</v>
      </c>
      <c r="O840" s="37" t="s">
        <v>3146</v>
      </c>
      <c r="P840" s="37" t="s">
        <v>674</v>
      </c>
      <c r="Q840" s="44" t="str">
        <f>MID(Tabla1[[#This Row],[Aplicación]],14,1)</f>
        <v>2</v>
      </c>
      <c r="R840" s="44" t="s">
        <v>662</v>
      </c>
      <c r="S840" s="44" t="str">
        <f>MID(Tabla1[[#This Row],[Aplicación]],6,2)</f>
        <v>07</v>
      </c>
      <c r="T840" s="44" t="str">
        <f>VLOOKUP(Tabla1[[#This Row],[AREA]],Hoja1!A:B,2,FALSE)</f>
        <v>07. Medio ambiente y desarrollo sostenible</v>
      </c>
      <c r="U840" s="44" t="str">
        <f>MID(Tabla1[[#This Row],[Aplicación]],9,4)</f>
        <v>1711</v>
      </c>
      <c r="V840" s="44" t="str">
        <f>VLOOKUP(Tabla1[[#This Row],[PROGRAMA]],Hoja1!A:B,2,FALSE)</f>
        <v>1711. Parques y jardines</v>
      </c>
      <c r="W840" s="44" t="str">
        <f>MID(Tabla1[[#This Row],[Aplicación]],14,2)</f>
        <v>21</v>
      </c>
      <c r="X840" s="44" t="str">
        <f>MID(Tabla1[[#This Row],[Aplicación]],14,6)</f>
        <v>213</v>
      </c>
    </row>
    <row r="841" spans="1:24" x14ac:dyDescent="0.25">
      <c r="A841" s="33">
        <v>220200002216</v>
      </c>
      <c r="B841" s="34" t="s">
        <v>9</v>
      </c>
      <c r="C841" s="35">
        <v>43885</v>
      </c>
      <c r="D841" s="33">
        <v>22020001822</v>
      </c>
      <c r="E841" s="34" t="s">
        <v>1107</v>
      </c>
      <c r="F841" s="36">
        <v>3000</v>
      </c>
      <c r="G841" s="34" t="s">
        <v>746</v>
      </c>
      <c r="H841" s="34" t="s">
        <v>2069</v>
      </c>
      <c r="I841" s="33" t="s">
        <v>209</v>
      </c>
      <c r="J841" s="34" t="s">
        <v>247</v>
      </c>
      <c r="K841" s="34" t="s">
        <v>247</v>
      </c>
      <c r="L841" s="34" t="s">
        <v>12</v>
      </c>
      <c r="M841" s="34" t="s">
        <v>10</v>
      </c>
      <c r="N841" s="34" t="s">
        <v>11</v>
      </c>
      <c r="O841" s="37" t="s">
        <v>3146</v>
      </c>
      <c r="P841" s="37" t="s">
        <v>674</v>
      </c>
      <c r="Q841" s="44" t="str">
        <f>MID(Tabla1[[#This Row],[Aplicación]],14,1)</f>
        <v>2</v>
      </c>
      <c r="R841" s="44" t="s">
        <v>662</v>
      </c>
      <c r="S841" s="44" t="str">
        <f>MID(Tabla1[[#This Row],[Aplicación]],6,2)</f>
        <v>07</v>
      </c>
      <c r="T841" s="44" t="str">
        <f>VLOOKUP(Tabla1[[#This Row],[AREA]],Hoja1!A:B,2,FALSE)</f>
        <v>07. Medio ambiente y desarrollo sostenible</v>
      </c>
      <c r="U841" s="44" t="str">
        <f>MID(Tabla1[[#This Row],[Aplicación]],9,4)</f>
        <v>1711</v>
      </c>
      <c r="V841" s="44" t="str">
        <f>VLOOKUP(Tabla1[[#This Row],[PROGRAMA]],Hoja1!A:B,2,FALSE)</f>
        <v>1711. Parques y jardines</v>
      </c>
      <c r="W841" s="44" t="str">
        <f>MID(Tabla1[[#This Row],[Aplicación]],14,2)</f>
        <v>21</v>
      </c>
      <c r="X841" s="44" t="str">
        <f>MID(Tabla1[[#This Row],[Aplicación]],14,6)</f>
        <v>213</v>
      </c>
    </row>
    <row r="842" spans="1:24" x14ac:dyDescent="0.25">
      <c r="A842" s="33">
        <v>220200002217</v>
      </c>
      <c r="B842" s="34" t="s">
        <v>9</v>
      </c>
      <c r="C842" s="35">
        <v>43885</v>
      </c>
      <c r="D842" s="33">
        <v>22020001830</v>
      </c>
      <c r="E842" s="34" t="s">
        <v>1106</v>
      </c>
      <c r="F842" s="36">
        <v>1800</v>
      </c>
      <c r="G842" s="34" t="s">
        <v>693</v>
      </c>
      <c r="H842" s="34" t="s">
        <v>2070</v>
      </c>
      <c r="I842" s="33" t="s">
        <v>209</v>
      </c>
      <c r="J842" s="34" t="s">
        <v>1334</v>
      </c>
      <c r="K842" s="34" t="s">
        <v>211</v>
      </c>
      <c r="L842" s="34" t="s">
        <v>12</v>
      </c>
      <c r="M842" s="34" t="s">
        <v>10</v>
      </c>
      <c r="N842" s="34" t="s">
        <v>11</v>
      </c>
      <c r="O842" s="37" t="s">
        <v>3146</v>
      </c>
      <c r="P842" s="37" t="s">
        <v>674</v>
      </c>
      <c r="Q842" s="44" t="str">
        <f>MID(Tabla1[[#This Row],[Aplicación]],14,1)</f>
        <v>2</v>
      </c>
      <c r="R842" s="44" t="s">
        <v>662</v>
      </c>
      <c r="S842" s="44" t="str">
        <f>MID(Tabla1[[#This Row],[Aplicación]],6,2)</f>
        <v>07</v>
      </c>
      <c r="T842" s="44" t="str">
        <f>VLOOKUP(Tabla1[[#This Row],[AREA]],Hoja1!A:B,2,FALSE)</f>
        <v>07. Medio ambiente y desarrollo sostenible</v>
      </c>
      <c r="U842" s="44" t="str">
        <f>MID(Tabla1[[#This Row],[Aplicación]],9,4)</f>
        <v>1711</v>
      </c>
      <c r="V842" s="44" t="str">
        <f>VLOOKUP(Tabla1[[#This Row],[PROGRAMA]],Hoja1!A:B,2,FALSE)</f>
        <v>1711. Parques y jardines</v>
      </c>
      <c r="W842" s="44" t="str">
        <f>MID(Tabla1[[#This Row],[Aplicación]],14,2)</f>
        <v>21</v>
      </c>
      <c r="X842" s="44" t="str">
        <f>MID(Tabla1[[#This Row],[Aplicación]],14,6)</f>
        <v>214</v>
      </c>
    </row>
    <row r="843" spans="1:24" x14ac:dyDescent="0.25">
      <c r="A843" s="33">
        <v>220200002218</v>
      </c>
      <c r="B843" s="34" t="s">
        <v>9</v>
      </c>
      <c r="C843" s="35">
        <v>43885</v>
      </c>
      <c r="D843" s="33">
        <v>22020001858</v>
      </c>
      <c r="E843" s="34" t="s">
        <v>1107</v>
      </c>
      <c r="F843" s="36">
        <v>1000</v>
      </c>
      <c r="G843" s="34" t="s">
        <v>399</v>
      </c>
      <c r="H843" s="34" t="s">
        <v>2071</v>
      </c>
      <c r="I843" s="33" t="s">
        <v>209</v>
      </c>
      <c r="J843" s="34" t="s">
        <v>1109</v>
      </c>
      <c r="K843" s="34" t="s">
        <v>211</v>
      </c>
      <c r="L843" s="34" t="s">
        <v>12</v>
      </c>
      <c r="M843" s="34" t="s">
        <v>10</v>
      </c>
      <c r="N843" s="34" t="s">
        <v>11</v>
      </c>
      <c r="O843" s="37" t="s">
        <v>3146</v>
      </c>
      <c r="P843" s="37" t="s">
        <v>674</v>
      </c>
      <c r="Q843" s="44" t="str">
        <f>MID(Tabla1[[#This Row],[Aplicación]],14,1)</f>
        <v>2</v>
      </c>
      <c r="R843" s="44" t="s">
        <v>662</v>
      </c>
      <c r="S843" s="44" t="str">
        <f>MID(Tabla1[[#This Row],[Aplicación]],6,2)</f>
        <v>07</v>
      </c>
      <c r="T843" s="44" t="str">
        <f>VLOOKUP(Tabla1[[#This Row],[AREA]],Hoja1!A:B,2,FALSE)</f>
        <v>07. Medio ambiente y desarrollo sostenible</v>
      </c>
      <c r="U843" s="44" t="str">
        <f>MID(Tabla1[[#This Row],[Aplicación]],9,4)</f>
        <v>1711</v>
      </c>
      <c r="V843" s="44" t="str">
        <f>VLOOKUP(Tabla1[[#This Row],[PROGRAMA]],Hoja1!A:B,2,FALSE)</f>
        <v>1711. Parques y jardines</v>
      </c>
      <c r="W843" s="44" t="str">
        <f>MID(Tabla1[[#This Row],[Aplicación]],14,2)</f>
        <v>21</v>
      </c>
      <c r="X843" s="44" t="str">
        <f>MID(Tabla1[[#This Row],[Aplicación]],14,6)</f>
        <v>213</v>
      </c>
    </row>
    <row r="844" spans="1:24" x14ac:dyDescent="0.25">
      <c r="A844" s="33">
        <v>220200002219</v>
      </c>
      <c r="B844" s="34" t="s">
        <v>9</v>
      </c>
      <c r="C844" s="35">
        <v>43885</v>
      </c>
      <c r="D844" s="33">
        <v>22020001860</v>
      </c>
      <c r="E844" s="34" t="s">
        <v>1106</v>
      </c>
      <c r="F844" s="36">
        <v>300</v>
      </c>
      <c r="G844" s="34" t="s">
        <v>467</v>
      </c>
      <c r="H844" s="34" t="s">
        <v>2072</v>
      </c>
      <c r="I844" s="33" t="s">
        <v>209</v>
      </c>
      <c r="J844" s="34" t="s">
        <v>211</v>
      </c>
      <c r="K844" s="34" t="s">
        <v>211</v>
      </c>
      <c r="L844" s="34" t="s">
        <v>12</v>
      </c>
      <c r="M844" s="34" t="s">
        <v>10</v>
      </c>
      <c r="N844" s="34" t="s">
        <v>11</v>
      </c>
      <c r="O844" s="37" t="s">
        <v>3146</v>
      </c>
      <c r="P844" s="37" t="s">
        <v>674</v>
      </c>
      <c r="Q844" s="44" t="str">
        <f>MID(Tabla1[[#This Row],[Aplicación]],14,1)</f>
        <v>2</v>
      </c>
      <c r="R844" s="44" t="s">
        <v>662</v>
      </c>
      <c r="S844" s="44" t="str">
        <f>MID(Tabla1[[#This Row],[Aplicación]],6,2)</f>
        <v>07</v>
      </c>
      <c r="T844" s="44" t="str">
        <f>VLOOKUP(Tabla1[[#This Row],[AREA]],Hoja1!A:B,2,FALSE)</f>
        <v>07. Medio ambiente y desarrollo sostenible</v>
      </c>
      <c r="U844" s="44" t="str">
        <f>MID(Tabla1[[#This Row],[Aplicación]],9,4)</f>
        <v>1711</v>
      </c>
      <c r="V844" s="44" t="str">
        <f>VLOOKUP(Tabla1[[#This Row],[PROGRAMA]],Hoja1!A:B,2,FALSE)</f>
        <v>1711. Parques y jardines</v>
      </c>
      <c r="W844" s="44" t="str">
        <f>MID(Tabla1[[#This Row],[Aplicación]],14,2)</f>
        <v>21</v>
      </c>
      <c r="X844" s="44" t="str">
        <f>MID(Tabla1[[#This Row],[Aplicación]],14,6)</f>
        <v>214</v>
      </c>
    </row>
    <row r="845" spans="1:24" x14ac:dyDescent="0.25">
      <c r="A845" s="33">
        <v>220200002220</v>
      </c>
      <c r="B845" s="34" t="s">
        <v>9</v>
      </c>
      <c r="C845" s="35">
        <v>43885</v>
      </c>
      <c r="D845" s="33">
        <v>22020001861</v>
      </c>
      <c r="E845" s="34" t="s">
        <v>1517</v>
      </c>
      <c r="F845" s="36">
        <v>250</v>
      </c>
      <c r="G845" s="34" t="s">
        <v>320</v>
      </c>
      <c r="H845" s="34" t="s">
        <v>2073</v>
      </c>
      <c r="I845" s="33" t="s">
        <v>209</v>
      </c>
      <c r="J845" s="34" t="s">
        <v>211</v>
      </c>
      <c r="K845" s="34" t="s">
        <v>211</v>
      </c>
      <c r="L845" s="34" t="s">
        <v>15</v>
      </c>
      <c r="M845" s="34" t="s">
        <v>10</v>
      </c>
      <c r="N845" s="34" t="s">
        <v>11</v>
      </c>
      <c r="O845" s="37" t="s">
        <v>3146</v>
      </c>
      <c r="P845" s="37" t="s">
        <v>674</v>
      </c>
      <c r="Q845" s="44" t="str">
        <f>MID(Tabla1[[#This Row],[Aplicación]],14,1)</f>
        <v>2</v>
      </c>
      <c r="R845" s="44" t="s">
        <v>662</v>
      </c>
      <c r="S845" s="44" t="str">
        <f>MID(Tabla1[[#This Row],[Aplicación]],6,2)</f>
        <v>07</v>
      </c>
      <c r="T845" s="44" t="str">
        <f>VLOOKUP(Tabla1[[#This Row],[AREA]],Hoja1!A:B,2,FALSE)</f>
        <v>07. Medio ambiente y desarrollo sostenible</v>
      </c>
      <c r="U845" s="44" t="str">
        <f>MID(Tabla1[[#This Row],[Aplicación]],9,4)</f>
        <v>1711</v>
      </c>
      <c r="V845" s="44" t="str">
        <f>VLOOKUP(Tabla1[[#This Row],[PROGRAMA]],Hoja1!A:B,2,FALSE)</f>
        <v>1711. Parques y jardines</v>
      </c>
      <c r="W845" s="44" t="str">
        <f>MID(Tabla1[[#This Row],[Aplicación]],14,2)</f>
        <v>22</v>
      </c>
      <c r="X845" s="44" t="str">
        <f>MID(Tabla1[[#This Row],[Aplicación]],14,6)</f>
        <v>22199</v>
      </c>
    </row>
    <row r="846" spans="1:24" x14ac:dyDescent="0.25">
      <c r="A846" s="33">
        <v>220200002223</v>
      </c>
      <c r="B846" s="34" t="s">
        <v>9</v>
      </c>
      <c r="C846" s="35">
        <v>43885</v>
      </c>
      <c r="D846" s="33">
        <v>22020001862</v>
      </c>
      <c r="E846" s="34" t="s">
        <v>966</v>
      </c>
      <c r="F846" s="36">
        <v>260</v>
      </c>
      <c r="G846" s="34" t="s">
        <v>863</v>
      </c>
      <c r="H846" s="34" t="s">
        <v>2083</v>
      </c>
      <c r="I846" s="33" t="s">
        <v>209</v>
      </c>
      <c r="J846" s="34" t="s">
        <v>2084</v>
      </c>
      <c r="K846" s="34" t="s">
        <v>211</v>
      </c>
      <c r="L846" s="34" t="s">
        <v>12</v>
      </c>
      <c r="M846" s="34" t="s">
        <v>10</v>
      </c>
      <c r="N846" s="34" t="s">
        <v>11</v>
      </c>
      <c r="O846" s="37" t="s">
        <v>3146</v>
      </c>
      <c r="P846" s="37" t="s">
        <v>674</v>
      </c>
      <c r="Q846" s="44" t="str">
        <f>MID(Tabla1[[#This Row],[Aplicación]],14,1)</f>
        <v>2</v>
      </c>
      <c r="R846" s="44" t="s">
        <v>662</v>
      </c>
      <c r="S846" s="44" t="str">
        <f>MID(Tabla1[[#This Row],[Aplicación]],6,2)</f>
        <v>07</v>
      </c>
      <c r="T846" s="44" t="str">
        <f>VLOOKUP(Tabla1[[#This Row],[AREA]],Hoja1!A:B,2,FALSE)</f>
        <v>07. Medio ambiente y desarrollo sostenible</v>
      </c>
      <c r="U846" s="44" t="str">
        <f>MID(Tabla1[[#This Row],[Aplicación]],9,4)</f>
        <v>1711</v>
      </c>
      <c r="V846" s="44" t="str">
        <f>VLOOKUP(Tabla1[[#This Row],[PROGRAMA]],Hoja1!A:B,2,FALSE)</f>
        <v>1711. Parques y jardines</v>
      </c>
      <c r="W846" s="44" t="str">
        <f>MID(Tabla1[[#This Row],[Aplicación]],14,2)</f>
        <v>22</v>
      </c>
      <c r="X846" s="44" t="str">
        <f>MID(Tabla1[[#This Row],[Aplicación]],14,6)</f>
        <v>22799</v>
      </c>
    </row>
    <row r="847" spans="1:24" x14ac:dyDescent="0.25">
      <c r="A847" s="33">
        <v>220200002224</v>
      </c>
      <c r="B847" s="34" t="s">
        <v>9</v>
      </c>
      <c r="C847" s="35">
        <v>43885</v>
      </c>
      <c r="D847" s="33">
        <v>22020001863</v>
      </c>
      <c r="E847" s="34" t="s">
        <v>966</v>
      </c>
      <c r="F847" s="36">
        <v>1100</v>
      </c>
      <c r="G847" s="34" t="s">
        <v>114</v>
      </c>
      <c r="H847" s="34" t="s">
        <v>2085</v>
      </c>
      <c r="I847" s="33" t="s">
        <v>209</v>
      </c>
      <c r="J847" s="34" t="s">
        <v>211</v>
      </c>
      <c r="K847" s="34" t="s">
        <v>211</v>
      </c>
      <c r="L847" s="34" t="s">
        <v>12</v>
      </c>
      <c r="M847" s="34" t="s">
        <v>10</v>
      </c>
      <c r="N847" s="34" t="s">
        <v>11</v>
      </c>
      <c r="O847" s="37" t="s">
        <v>3146</v>
      </c>
      <c r="P847" s="37" t="s">
        <v>674</v>
      </c>
      <c r="Q847" s="44" t="str">
        <f>MID(Tabla1[[#This Row],[Aplicación]],14,1)</f>
        <v>2</v>
      </c>
      <c r="R847" s="44" t="s">
        <v>662</v>
      </c>
      <c r="S847" s="44" t="str">
        <f>MID(Tabla1[[#This Row],[Aplicación]],6,2)</f>
        <v>07</v>
      </c>
      <c r="T847" s="44" t="str">
        <f>VLOOKUP(Tabla1[[#This Row],[AREA]],Hoja1!A:B,2,FALSE)</f>
        <v>07. Medio ambiente y desarrollo sostenible</v>
      </c>
      <c r="U847" s="44" t="str">
        <f>MID(Tabla1[[#This Row],[Aplicación]],9,4)</f>
        <v>1711</v>
      </c>
      <c r="V847" s="44" t="str">
        <f>VLOOKUP(Tabla1[[#This Row],[PROGRAMA]],Hoja1!A:B,2,FALSE)</f>
        <v>1711. Parques y jardines</v>
      </c>
      <c r="W847" s="44" t="str">
        <f>MID(Tabla1[[#This Row],[Aplicación]],14,2)</f>
        <v>22</v>
      </c>
      <c r="X847" s="44" t="str">
        <f>MID(Tabla1[[#This Row],[Aplicación]],14,6)</f>
        <v>22799</v>
      </c>
    </row>
    <row r="848" spans="1:24" x14ac:dyDescent="0.25">
      <c r="A848" s="33">
        <v>220200002225</v>
      </c>
      <c r="B848" s="34" t="s">
        <v>9</v>
      </c>
      <c r="C848" s="35">
        <v>43885</v>
      </c>
      <c r="D848" s="33">
        <v>22020001864</v>
      </c>
      <c r="E848" s="34" t="s">
        <v>1517</v>
      </c>
      <c r="F848" s="36">
        <v>1500</v>
      </c>
      <c r="G848" s="34" t="s">
        <v>421</v>
      </c>
      <c r="H848" s="34" t="s">
        <v>2086</v>
      </c>
      <c r="I848" s="33" t="s">
        <v>209</v>
      </c>
      <c r="J848" s="34" t="s">
        <v>2087</v>
      </c>
      <c r="K848" s="34" t="s">
        <v>233</v>
      </c>
      <c r="L848" s="34" t="s">
        <v>15</v>
      </c>
      <c r="M848" s="34" t="s">
        <v>10</v>
      </c>
      <c r="N848" s="34" t="s">
        <v>11</v>
      </c>
      <c r="O848" s="37" t="s">
        <v>3146</v>
      </c>
      <c r="P848" s="37" t="s">
        <v>674</v>
      </c>
      <c r="Q848" s="44" t="str">
        <f>MID(Tabla1[[#This Row],[Aplicación]],14,1)</f>
        <v>2</v>
      </c>
      <c r="R848" s="44" t="s">
        <v>662</v>
      </c>
      <c r="S848" s="44" t="str">
        <f>MID(Tabla1[[#This Row],[Aplicación]],6,2)</f>
        <v>07</v>
      </c>
      <c r="T848" s="44" t="str">
        <f>VLOOKUP(Tabla1[[#This Row],[AREA]],Hoja1!A:B,2,FALSE)</f>
        <v>07. Medio ambiente y desarrollo sostenible</v>
      </c>
      <c r="U848" s="44" t="str">
        <f>MID(Tabla1[[#This Row],[Aplicación]],9,4)</f>
        <v>1711</v>
      </c>
      <c r="V848" s="44" t="str">
        <f>VLOOKUP(Tabla1[[#This Row],[PROGRAMA]],Hoja1!A:B,2,FALSE)</f>
        <v>1711. Parques y jardines</v>
      </c>
      <c r="W848" s="44" t="str">
        <f>MID(Tabla1[[#This Row],[Aplicación]],14,2)</f>
        <v>22</v>
      </c>
      <c r="X848" s="44" t="str">
        <f>MID(Tabla1[[#This Row],[Aplicación]],14,6)</f>
        <v>22199</v>
      </c>
    </row>
    <row r="849" spans="1:24" x14ac:dyDescent="0.25">
      <c r="A849" s="33">
        <v>220200002226</v>
      </c>
      <c r="B849" s="34" t="s">
        <v>9</v>
      </c>
      <c r="C849" s="35">
        <v>43885</v>
      </c>
      <c r="D849" s="33">
        <v>22020001934</v>
      </c>
      <c r="E849" s="34" t="s">
        <v>1517</v>
      </c>
      <c r="F849" s="36">
        <v>102</v>
      </c>
      <c r="G849" s="34" t="s">
        <v>436</v>
      </c>
      <c r="H849" s="34" t="s">
        <v>2090</v>
      </c>
      <c r="I849" s="33" t="s">
        <v>209</v>
      </c>
      <c r="J849" s="34" t="s">
        <v>1398</v>
      </c>
      <c r="K849" s="34" t="s">
        <v>211</v>
      </c>
      <c r="L849" s="34" t="s">
        <v>15</v>
      </c>
      <c r="M849" s="34" t="s">
        <v>10</v>
      </c>
      <c r="N849" s="34" t="s">
        <v>11</v>
      </c>
      <c r="O849" s="37" t="s">
        <v>3146</v>
      </c>
      <c r="P849" s="37" t="s">
        <v>674</v>
      </c>
      <c r="Q849" s="44" t="str">
        <f>MID(Tabla1[[#This Row],[Aplicación]],14,1)</f>
        <v>2</v>
      </c>
      <c r="R849" s="44" t="s">
        <v>662</v>
      </c>
      <c r="S849" s="44" t="str">
        <f>MID(Tabla1[[#This Row],[Aplicación]],6,2)</f>
        <v>07</v>
      </c>
      <c r="T849" s="44" t="str">
        <f>VLOOKUP(Tabla1[[#This Row],[AREA]],Hoja1!A:B,2,FALSE)</f>
        <v>07. Medio ambiente y desarrollo sostenible</v>
      </c>
      <c r="U849" s="44" t="str">
        <f>MID(Tabla1[[#This Row],[Aplicación]],9,4)</f>
        <v>1711</v>
      </c>
      <c r="V849" s="44" t="str">
        <f>VLOOKUP(Tabla1[[#This Row],[PROGRAMA]],Hoja1!A:B,2,FALSE)</f>
        <v>1711. Parques y jardines</v>
      </c>
      <c r="W849" s="44" t="str">
        <f>MID(Tabla1[[#This Row],[Aplicación]],14,2)</f>
        <v>22</v>
      </c>
      <c r="X849" s="44" t="str">
        <f>MID(Tabla1[[#This Row],[Aplicación]],14,6)</f>
        <v>22199</v>
      </c>
    </row>
    <row r="850" spans="1:24" x14ac:dyDescent="0.25">
      <c r="A850" s="33">
        <v>220190058129</v>
      </c>
      <c r="B850" s="34" t="s">
        <v>9</v>
      </c>
      <c r="C850" s="35">
        <v>43908</v>
      </c>
      <c r="D850" s="33">
        <v>22019007316</v>
      </c>
      <c r="E850" s="34" t="s">
        <v>1947</v>
      </c>
      <c r="F850" s="36">
        <v>1149.56</v>
      </c>
      <c r="G850" s="34" t="s">
        <v>205</v>
      </c>
      <c r="H850" s="34" t="s">
        <v>2093</v>
      </c>
      <c r="I850" s="33" t="s">
        <v>209</v>
      </c>
      <c r="J850" s="34" t="s">
        <v>1249</v>
      </c>
      <c r="K850" s="34" t="s">
        <v>211</v>
      </c>
      <c r="L850" s="34" t="s">
        <v>12</v>
      </c>
      <c r="M850" s="34" t="s">
        <v>13</v>
      </c>
      <c r="N850" s="34" t="s">
        <v>14</v>
      </c>
      <c r="O850" s="37" t="s">
        <v>3127</v>
      </c>
      <c r="P850" s="37" t="s">
        <v>674</v>
      </c>
      <c r="Q850" s="44" t="str">
        <f>MID(Tabla1[[#This Row],[Aplicación]],14,1)</f>
        <v>6</v>
      </c>
      <c r="R850" s="44" t="s">
        <v>663</v>
      </c>
      <c r="S850" s="44" t="str">
        <f>MID(Tabla1[[#This Row],[Aplicación]],6,2)</f>
        <v>07</v>
      </c>
      <c r="T850" s="44" t="str">
        <f>VLOOKUP(Tabla1[[#This Row],[AREA]],Hoja1!A:B,2,FALSE)</f>
        <v>07. Medio ambiente y desarrollo sostenible</v>
      </c>
      <c r="U850" s="44" t="str">
        <f>MID(Tabla1[[#This Row],[Aplicación]],9,4)</f>
        <v>1721</v>
      </c>
      <c r="V850" s="44" t="str">
        <f>VLOOKUP(Tabla1[[#This Row],[PROGRAMA]],Hoja1!A:B,2,FALSE)</f>
        <v>1721. Protección del medio ambiente</v>
      </c>
      <c r="W850" s="44" t="str">
        <f>MID(Tabla1[[#This Row],[Aplicación]],14,2)</f>
        <v>62</v>
      </c>
      <c r="X850" s="44" t="str">
        <f>MID(Tabla1[[#This Row],[Aplicación]],14,6)</f>
        <v>623</v>
      </c>
    </row>
    <row r="851" spans="1:24" x14ac:dyDescent="0.25">
      <c r="A851" s="33">
        <v>220200002227</v>
      </c>
      <c r="B851" s="34" t="s">
        <v>9</v>
      </c>
      <c r="C851" s="35">
        <v>43885</v>
      </c>
      <c r="D851" s="33">
        <v>22020002025</v>
      </c>
      <c r="E851" s="34" t="s">
        <v>2094</v>
      </c>
      <c r="F851" s="36">
        <v>2000</v>
      </c>
      <c r="G851" s="34" t="s">
        <v>2095</v>
      </c>
      <c r="H851" s="34" t="s">
        <v>2096</v>
      </c>
      <c r="I851" s="33" t="s">
        <v>209</v>
      </c>
      <c r="J851" s="34" t="s">
        <v>983</v>
      </c>
      <c r="K851" s="34" t="s">
        <v>307</v>
      </c>
      <c r="L851" s="34" t="s">
        <v>15</v>
      </c>
      <c r="M851" s="34" t="s">
        <v>10</v>
      </c>
      <c r="N851" s="34" t="s">
        <v>11</v>
      </c>
      <c r="O851" s="37" t="s">
        <v>3146</v>
      </c>
      <c r="P851" s="37" t="s">
        <v>674</v>
      </c>
      <c r="Q851" s="44" t="str">
        <f>MID(Tabla1[[#This Row],[Aplicación]],14,1)</f>
        <v>2</v>
      </c>
      <c r="R851" s="44" t="s">
        <v>662</v>
      </c>
      <c r="S851" s="44" t="str">
        <f>MID(Tabla1[[#This Row],[Aplicación]],6,2)</f>
        <v>07</v>
      </c>
      <c r="T851" s="44" t="str">
        <f>VLOOKUP(Tabla1[[#This Row],[AREA]],Hoja1!A:B,2,FALSE)</f>
        <v>07. Medio ambiente y desarrollo sostenible</v>
      </c>
      <c r="U851" s="44" t="str">
        <f>MID(Tabla1[[#This Row],[Aplicación]],9,4)</f>
        <v>1711</v>
      </c>
      <c r="V851" s="44" t="str">
        <f>VLOOKUP(Tabla1[[#This Row],[PROGRAMA]],Hoja1!A:B,2,FALSE)</f>
        <v>1711. Parques y jardines</v>
      </c>
      <c r="W851" s="44" t="str">
        <f>MID(Tabla1[[#This Row],[Aplicación]],14,2)</f>
        <v>20</v>
      </c>
      <c r="X851" s="44" t="str">
        <f>MID(Tabla1[[#This Row],[Aplicación]],14,6)</f>
        <v>203</v>
      </c>
    </row>
    <row r="852" spans="1:24" x14ac:dyDescent="0.25">
      <c r="A852" s="33">
        <v>220200002228</v>
      </c>
      <c r="B852" s="34" t="s">
        <v>9</v>
      </c>
      <c r="C852" s="35">
        <v>43885</v>
      </c>
      <c r="D852" s="33">
        <v>22020002044</v>
      </c>
      <c r="E852" s="34" t="s">
        <v>1517</v>
      </c>
      <c r="F852" s="36">
        <v>500</v>
      </c>
      <c r="G852" s="34" t="s">
        <v>162</v>
      </c>
      <c r="H852" s="34" t="s">
        <v>2097</v>
      </c>
      <c r="I852" s="33" t="s">
        <v>209</v>
      </c>
      <c r="J852" s="34" t="s">
        <v>211</v>
      </c>
      <c r="K852" s="34" t="s">
        <v>211</v>
      </c>
      <c r="L852" s="34" t="s">
        <v>15</v>
      </c>
      <c r="M852" s="34" t="s">
        <v>10</v>
      </c>
      <c r="N852" s="34" t="s">
        <v>11</v>
      </c>
      <c r="O852" s="37" t="s">
        <v>3146</v>
      </c>
      <c r="P852" s="37" t="s">
        <v>674</v>
      </c>
      <c r="Q852" s="44" t="str">
        <f>MID(Tabla1[[#This Row],[Aplicación]],14,1)</f>
        <v>2</v>
      </c>
      <c r="R852" s="44" t="s">
        <v>662</v>
      </c>
      <c r="S852" s="44" t="str">
        <f>MID(Tabla1[[#This Row],[Aplicación]],6,2)</f>
        <v>07</v>
      </c>
      <c r="T852" s="44" t="str">
        <f>VLOOKUP(Tabla1[[#This Row],[AREA]],Hoja1!A:B,2,FALSE)</f>
        <v>07. Medio ambiente y desarrollo sostenible</v>
      </c>
      <c r="U852" s="44" t="str">
        <f>MID(Tabla1[[#This Row],[Aplicación]],9,4)</f>
        <v>1711</v>
      </c>
      <c r="V852" s="44" t="str">
        <f>VLOOKUP(Tabla1[[#This Row],[PROGRAMA]],Hoja1!A:B,2,FALSE)</f>
        <v>1711. Parques y jardines</v>
      </c>
      <c r="W852" s="44" t="str">
        <f>MID(Tabla1[[#This Row],[Aplicación]],14,2)</f>
        <v>22</v>
      </c>
      <c r="X852" s="44" t="str">
        <f>MID(Tabla1[[#This Row],[Aplicación]],14,6)</f>
        <v>22199</v>
      </c>
    </row>
    <row r="853" spans="1:24" x14ac:dyDescent="0.25">
      <c r="A853" s="33">
        <v>220199000006</v>
      </c>
      <c r="B853" s="34" t="s">
        <v>9</v>
      </c>
      <c r="C853" s="35">
        <v>43832</v>
      </c>
      <c r="D853" s="33">
        <v>22020000089</v>
      </c>
      <c r="E853" s="34" t="s">
        <v>1497</v>
      </c>
      <c r="F853" s="36">
        <v>1000</v>
      </c>
      <c r="G853" s="34" t="s">
        <v>144</v>
      </c>
      <c r="H853" s="34" t="s">
        <v>2118</v>
      </c>
      <c r="I853" s="33" t="s">
        <v>209</v>
      </c>
      <c r="J853" s="34" t="s">
        <v>802</v>
      </c>
      <c r="K853" s="34" t="s">
        <v>210</v>
      </c>
      <c r="L853" s="34" t="s">
        <v>12</v>
      </c>
      <c r="M853" s="34" t="s">
        <v>13</v>
      </c>
      <c r="N853" s="34" t="s">
        <v>14</v>
      </c>
      <c r="O853" s="37" t="s">
        <v>3127</v>
      </c>
      <c r="P853" s="37" t="s">
        <v>674</v>
      </c>
      <c r="Q853" s="44" t="str">
        <f>MID(Tabla1[[#This Row],[Aplicación]],14,1)</f>
        <v>2</v>
      </c>
      <c r="R853" s="44" t="s">
        <v>662</v>
      </c>
      <c r="S853" s="44" t="str">
        <f>MID(Tabla1[[#This Row],[Aplicación]],6,2)</f>
        <v>07</v>
      </c>
      <c r="T853" s="44" t="str">
        <f>VLOOKUP(Tabla1[[#This Row],[AREA]],Hoja1!A:B,2,FALSE)</f>
        <v>07. Medio ambiente y desarrollo sostenible</v>
      </c>
      <c r="U853" s="44" t="str">
        <f>MID(Tabla1[[#This Row],[Aplicación]],9,4)</f>
        <v>1721</v>
      </c>
      <c r="V853" s="44" t="str">
        <f>VLOOKUP(Tabla1[[#This Row],[PROGRAMA]],Hoja1!A:B,2,FALSE)</f>
        <v>1721. Protección del medio ambiente</v>
      </c>
      <c r="W853" s="44" t="str">
        <f>MID(Tabla1[[#This Row],[Aplicación]],14,2)</f>
        <v>20</v>
      </c>
      <c r="X853" s="44" t="str">
        <f>MID(Tabla1[[#This Row],[Aplicación]],14,6)</f>
        <v>203</v>
      </c>
    </row>
    <row r="854" spans="1:24" x14ac:dyDescent="0.25">
      <c r="A854" s="33">
        <v>220190058126</v>
      </c>
      <c r="B854" s="34" t="s">
        <v>9</v>
      </c>
      <c r="C854" s="35">
        <v>43908</v>
      </c>
      <c r="D854" s="33">
        <v>22019007313</v>
      </c>
      <c r="E854" s="34" t="s">
        <v>1947</v>
      </c>
      <c r="F854" s="36">
        <v>992.82</v>
      </c>
      <c r="G854" s="34" t="s">
        <v>205</v>
      </c>
      <c r="H854" s="34" t="s">
        <v>2127</v>
      </c>
      <c r="I854" s="33" t="s">
        <v>209</v>
      </c>
      <c r="J854" s="34" t="s">
        <v>1249</v>
      </c>
      <c r="K854" s="34" t="s">
        <v>211</v>
      </c>
      <c r="L854" s="34" t="s">
        <v>12</v>
      </c>
      <c r="M854" s="34" t="s">
        <v>13</v>
      </c>
      <c r="N854" s="34" t="s">
        <v>14</v>
      </c>
      <c r="O854" s="37" t="s">
        <v>3127</v>
      </c>
      <c r="P854" s="37" t="s">
        <v>674</v>
      </c>
      <c r="Q854" s="44" t="str">
        <f>MID(Tabla1[[#This Row],[Aplicación]],14,1)</f>
        <v>6</v>
      </c>
      <c r="R854" s="44" t="s">
        <v>663</v>
      </c>
      <c r="S854" s="44" t="str">
        <f>MID(Tabla1[[#This Row],[Aplicación]],6,2)</f>
        <v>07</v>
      </c>
      <c r="T854" s="44" t="str">
        <f>VLOOKUP(Tabla1[[#This Row],[AREA]],Hoja1!A:B,2,FALSE)</f>
        <v>07. Medio ambiente y desarrollo sostenible</v>
      </c>
      <c r="U854" s="44" t="str">
        <f>MID(Tabla1[[#This Row],[Aplicación]],9,4)</f>
        <v>1721</v>
      </c>
      <c r="V854" s="44" t="str">
        <f>VLOOKUP(Tabla1[[#This Row],[PROGRAMA]],Hoja1!A:B,2,FALSE)</f>
        <v>1721. Protección del medio ambiente</v>
      </c>
      <c r="W854" s="44" t="str">
        <f>MID(Tabla1[[#This Row],[Aplicación]],14,2)</f>
        <v>62</v>
      </c>
      <c r="X854" s="44" t="str">
        <f>MID(Tabla1[[#This Row],[Aplicación]],14,6)</f>
        <v>623</v>
      </c>
    </row>
    <row r="855" spans="1:24" x14ac:dyDescent="0.25">
      <c r="A855" s="33">
        <v>220200004328</v>
      </c>
      <c r="B855" s="34" t="s">
        <v>316</v>
      </c>
      <c r="C855" s="35">
        <v>43899</v>
      </c>
      <c r="D855" s="33">
        <v>22020001026</v>
      </c>
      <c r="E855" s="34" t="s">
        <v>1107</v>
      </c>
      <c r="F855" s="36">
        <v>2542.2800000000002</v>
      </c>
      <c r="G855" s="34" t="s">
        <v>364</v>
      </c>
      <c r="H855" s="34" t="s">
        <v>408</v>
      </c>
      <c r="I855" s="33" t="s">
        <v>317</v>
      </c>
      <c r="J855" s="34" t="s">
        <v>211</v>
      </c>
      <c r="K855" s="34" t="s">
        <v>211</v>
      </c>
      <c r="L855" s="34" t="s">
        <v>12</v>
      </c>
      <c r="M855" s="34" t="s">
        <v>13</v>
      </c>
      <c r="N855" s="34" t="s">
        <v>14</v>
      </c>
      <c r="O855" s="37" t="s">
        <v>3145</v>
      </c>
      <c r="P855" s="37" t="s">
        <v>674</v>
      </c>
      <c r="Q855" s="44" t="str">
        <f>MID(Tabla1[[#This Row],[Aplicación]],14,1)</f>
        <v>2</v>
      </c>
      <c r="R855" s="44" t="s">
        <v>662</v>
      </c>
      <c r="S855" s="44" t="str">
        <f>MID(Tabla1[[#This Row],[Aplicación]],6,2)</f>
        <v>07</v>
      </c>
      <c r="T855" s="44" t="str">
        <f>VLOOKUP(Tabla1[[#This Row],[AREA]],Hoja1!A:B,2,FALSE)</f>
        <v>07. Medio ambiente y desarrollo sostenible</v>
      </c>
      <c r="U855" s="44" t="str">
        <f>MID(Tabla1[[#This Row],[Aplicación]],9,4)</f>
        <v>1711</v>
      </c>
      <c r="V855" s="44" t="str">
        <f>VLOOKUP(Tabla1[[#This Row],[PROGRAMA]],Hoja1!A:B,2,FALSE)</f>
        <v>1711. Parques y jardines</v>
      </c>
      <c r="W855" s="44" t="str">
        <f>MID(Tabla1[[#This Row],[Aplicación]],14,2)</f>
        <v>21</v>
      </c>
      <c r="X855" s="44" t="str">
        <f>MID(Tabla1[[#This Row],[Aplicación]],14,6)</f>
        <v>213</v>
      </c>
    </row>
    <row r="856" spans="1:24" x14ac:dyDescent="0.25">
      <c r="A856" s="33">
        <v>220200008986</v>
      </c>
      <c r="B856" s="34" t="s">
        <v>316</v>
      </c>
      <c r="C856" s="35">
        <v>43913</v>
      </c>
      <c r="D856" s="33">
        <v>22020001026</v>
      </c>
      <c r="E856" s="34" t="s">
        <v>1107</v>
      </c>
      <c r="F856" s="36">
        <v>2254.52</v>
      </c>
      <c r="G856" s="34" t="s">
        <v>364</v>
      </c>
      <c r="H856" s="34" t="s">
        <v>408</v>
      </c>
      <c r="I856" s="33" t="s">
        <v>317</v>
      </c>
      <c r="J856" s="34" t="s">
        <v>211</v>
      </c>
      <c r="K856" s="34" t="s">
        <v>211</v>
      </c>
      <c r="L856" s="34" t="s">
        <v>12</v>
      </c>
      <c r="M856" s="34" t="s">
        <v>13</v>
      </c>
      <c r="N856" s="34" t="s">
        <v>14</v>
      </c>
      <c r="O856" s="37" t="s">
        <v>3145</v>
      </c>
      <c r="P856" s="37" t="s">
        <v>674</v>
      </c>
      <c r="Q856" s="44" t="str">
        <f>MID(Tabla1[[#This Row],[Aplicación]],14,1)</f>
        <v>2</v>
      </c>
      <c r="R856" s="44" t="s">
        <v>662</v>
      </c>
      <c r="S856" s="44" t="str">
        <f>MID(Tabla1[[#This Row],[Aplicación]],6,2)</f>
        <v>07</v>
      </c>
      <c r="T856" s="44" t="str">
        <f>VLOOKUP(Tabla1[[#This Row],[AREA]],Hoja1!A:B,2,FALSE)</f>
        <v>07. Medio ambiente y desarrollo sostenible</v>
      </c>
      <c r="U856" s="44" t="str">
        <f>MID(Tabla1[[#This Row],[Aplicación]],9,4)</f>
        <v>1711</v>
      </c>
      <c r="V856" s="44" t="str">
        <f>VLOOKUP(Tabla1[[#This Row],[PROGRAMA]],Hoja1!A:B,2,FALSE)</f>
        <v>1711. Parques y jardines</v>
      </c>
      <c r="W856" s="44" t="str">
        <f>MID(Tabla1[[#This Row],[Aplicación]],14,2)</f>
        <v>21</v>
      </c>
      <c r="X856" s="44" t="str">
        <f>MID(Tabla1[[#This Row],[Aplicación]],14,6)</f>
        <v>213</v>
      </c>
    </row>
    <row r="857" spans="1:24" x14ac:dyDescent="0.25">
      <c r="A857" s="33">
        <v>220200006812</v>
      </c>
      <c r="B857" s="34" t="s">
        <v>316</v>
      </c>
      <c r="C857" s="35">
        <v>43907</v>
      </c>
      <c r="D857" s="33">
        <v>22020001026</v>
      </c>
      <c r="E857" s="34" t="s">
        <v>1107</v>
      </c>
      <c r="F857" s="36">
        <v>2157.9699999999998</v>
      </c>
      <c r="G857" s="34" t="s">
        <v>364</v>
      </c>
      <c r="H857" s="34" t="s">
        <v>408</v>
      </c>
      <c r="I857" s="33" t="s">
        <v>317</v>
      </c>
      <c r="J857" s="34" t="s">
        <v>211</v>
      </c>
      <c r="K857" s="34" t="s">
        <v>211</v>
      </c>
      <c r="L857" s="34" t="s">
        <v>12</v>
      </c>
      <c r="M857" s="34" t="s">
        <v>13</v>
      </c>
      <c r="N857" s="34" t="s">
        <v>14</v>
      </c>
      <c r="O857" s="37" t="s">
        <v>3145</v>
      </c>
      <c r="P857" s="37" t="s">
        <v>674</v>
      </c>
      <c r="Q857" s="44" t="str">
        <f>MID(Tabla1[[#This Row],[Aplicación]],14,1)</f>
        <v>2</v>
      </c>
      <c r="R857" s="44" t="s">
        <v>662</v>
      </c>
      <c r="S857" s="44" t="str">
        <f>MID(Tabla1[[#This Row],[Aplicación]],6,2)</f>
        <v>07</v>
      </c>
      <c r="T857" s="44" t="str">
        <f>VLOOKUP(Tabla1[[#This Row],[AREA]],Hoja1!A:B,2,FALSE)</f>
        <v>07. Medio ambiente y desarrollo sostenible</v>
      </c>
      <c r="U857" s="44" t="str">
        <f>MID(Tabla1[[#This Row],[Aplicación]],9,4)</f>
        <v>1711</v>
      </c>
      <c r="V857" s="44" t="str">
        <f>VLOOKUP(Tabla1[[#This Row],[PROGRAMA]],Hoja1!A:B,2,FALSE)</f>
        <v>1711. Parques y jardines</v>
      </c>
      <c r="W857" s="44" t="str">
        <f>MID(Tabla1[[#This Row],[Aplicación]],14,2)</f>
        <v>21</v>
      </c>
      <c r="X857" s="44" t="str">
        <f>MID(Tabla1[[#This Row],[Aplicación]],14,6)</f>
        <v>213</v>
      </c>
    </row>
    <row r="858" spans="1:24" x14ac:dyDescent="0.25">
      <c r="A858" s="33">
        <v>220200008984</v>
      </c>
      <c r="B858" s="34" t="s">
        <v>316</v>
      </c>
      <c r="C858" s="35">
        <v>43913</v>
      </c>
      <c r="D858" s="33">
        <v>22020001026</v>
      </c>
      <c r="E858" s="34" t="s">
        <v>1107</v>
      </c>
      <c r="F858" s="36">
        <v>1899</v>
      </c>
      <c r="G858" s="34" t="s">
        <v>364</v>
      </c>
      <c r="H858" s="34" t="s">
        <v>408</v>
      </c>
      <c r="I858" s="33" t="s">
        <v>317</v>
      </c>
      <c r="J858" s="34" t="s">
        <v>211</v>
      </c>
      <c r="K858" s="34" t="s">
        <v>211</v>
      </c>
      <c r="L858" s="34" t="s">
        <v>12</v>
      </c>
      <c r="M858" s="34" t="s">
        <v>13</v>
      </c>
      <c r="N858" s="34" t="s">
        <v>14</v>
      </c>
      <c r="O858" s="37" t="s">
        <v>3145</v>
      </c>
      <c r="P858" s="37" t="s">
        <v>674</v>
      </c>
      <c r="Q858" s="44" t="str">
        <f>MID(Tabla1[[#This Row],[Aplicación]],14,1)</f>
        <v>2</v>
      </c>
      <c r="R858" s="44" t="s">
        <v>662</v>
      </c>
      <c r="S858" s="44" t="str">
        <f>MID(Tabla1[[#This Row],[Aplicación]],6,2)</f>
        <v>07</v>
      </c>
      <c r="T858" s="44" t="str">
        <f>VLOOKUP(Tabla1[[#This Row],[AREA]],Hoja1!A:B,2,FALSE)</f>
        <v>07. Medio ambiente y desarrollo sostenible</v>
      </c>
      <c r="U858" s="44" t="str">
        <f>MID(Tabla1[[#This Row],[Aplicación]],9,4)</f>
        <v>1711</v>
      </c>
      <c r="V858" s="44" t="str">
        <f>VLOOKUP(Tabla1[[#This Row],[PROGRAMA]],Hoja1!A:B,2,FALSE)</f>
        <v>1711. Parques y jardines</v>
      </c>
      <c r="W858" s="44" t="str">
        <f>MID(Tabla1[[#This Row],[Aplicación]],14,2)</f>
        <v>21</v>
      </c>
      <c r="X858" s="44" t="str">
        <f>MID(Tabla1[[#This Row],[Aplicación]],14,6)</f>
        <v>213</v>
      </c>
    </row>
    <row r="859" spans="1:24" x14ac:dyDescent="0.25">
      <c r="A859" s="33">
        <v>220200004338</v>
      </c>
      <c r="B859" s="34" t="s">
        <v>316</v>
      </c>
      <c r="C859" s="35">
        <v>43899</v>
      </c>
      <c r="D859" s="33">
        <v>22020001026</v>
      </c>
      <c r="E859" s="34" t="s">
        <v>1107</v>
      </c>
      <c r="F859" s="36">
        <v>1432.47</v>
      </c>
      <c r="G859" s="34" t="s">
        <v>364</v>
      </c>
      <c r="H859" s="34" t="s">
        <v>408</v>
      </c>
      <c r="I859" s="33" t="s">
        <v>317</v>
      </c>
      <c r="J859" s="34" t="s">
        <v>211</v>
      </c>
      <c r="K859" s="34" t="s">
        <v>211</v>
      </c>
      <c r="L859" s="34" t="s">
        <v>12</v>
      </c>
      <c r="M859" s="34" t="s">
        <v>13</v>
      </c>
      <c r="N859" s="34" t="s">
        <v>14</v>
      </c>
      <c r="O859" s="37" t="s">
        <v>3145</v>
      </c>
      <c r="P859" s="37" t="s">
        <v>674</v>
      </c>
      <c r="Q859" s="44" t="str">
        <f>MID(Tabla1[[#This Row],[Aplicación]],14,1)</f>
        <v>2</v>
      </c>
      <c r="R859" s="44" t="s">
        <v>662</v>
      </c>
      <c r="S859" s="44" t="str">
        <f>MID(Tabla1[[#This Row],[Aplicación]],6,2)</f>
        <v>07</v>
      </c>
      <c r="T859" s="44" t="str">
        <f>VLOOKUP(Tabla1[[#This Row],[AREA]],Hoja1!A:B,2,FALSE)</f>
        <v>07. Medio ambiente y desarrollo sostenible</v>
      </c>
      <c r="U859" s="44" t="str">
        <f>MID(Tabla1[[#This Row],[Aplicación]],9,4)</f>
        <v>1711</v>
      </c>
      <c r="V859" s="44" t="str">
        <f>VLOOKUP(Tabla1[[#This Row],[PROGRAMA]],Hoja1!A:B,2,FALSE)</f>
        <v>1711. Parques y jardines</v>
      </c>
      <c r="W859" s="44" t="str">
        <f>MID(Tabla1[[#This Row],[Aplicación]],14,2)</f>
        <v>21</v>
      </c>
      <c r="X859" s="44" t="str">
        <f>MID(Tabla1[[#This Row],[Aplicación]],14,6)</f>
        <v>213</v>
      </c>
    </row>
    <row r="860" spans="1:24" x14ac:dyDescent="0.25">
      <c r="A860" s="33">
        <v>220200004340</v>
      </c>
      <c r="B860" s="34" t="s">
        <v>316</v>
      </c>
      <c r="C860" s="35">
        <v>43899</v>
      </c>
      <c r="D860" s="33">
        <v>22020001026</v>
      </c>
      <c r="E860" s="34" t="s">
        <v>1107</v>
      </c>
      <c r="F860" s="36">
        <v>1042.44</v>
      </c>
      <c r="G860" s="34" t="s">
        <v>364</v>
      </c>
      <c r="H860" s="34" t="s">
        <v>2143</v>
      </c>
      <c r="I860" s="33" t="s">
        <v>317</v>
      </c>
      <c r="J860" s="34" t="s">
        <v>211</v>
      </c>
      <c r="K860" s="34" t="s">
        <v>211</v>
      </c>
      <c r="L860" s="34" t="s">
        <v>15</v>
      </c>
      <c r="M860" s="34" t="s">
        <v>13</v>
      </c>
      <c r="N860" s="34" t="s">
        <v>14</v>
      </c>
      <c r="O860" s="37" t="s">
        <v>3145</v>
      </c>
      <c r="P860" s="37" t="s">
        <v>674</v>
      </c>
      <c r="Q860" s="44" t="str">
        <f>MID(Tabla1[[#This Row],[Aplicación]],14,1)</f>
        <v>2</v>
      </c>
      <c r="R860" s="44" t="s">
        <v>662</v>
      </c>
      <c r="S860" s="44" t="str">
        <f>MID(Tabla1[[#This Row],[Aplicación]],6,2)</f>
        <v>07</v>
      </c>
      <c r="T860" s="44" t="str">
        <f>VLOOKUP(Tabla1[[#This Row],[AREA]],Hoja1!A:B,2,FALSE)</f>
        <v>07. Medio ambiente y desarrollo sostenible</v>
      </c>
      <c r="U860" s="44" t="str">
        <f>MID(Tabla1[[#This Row],[Aplicación]],9,4)</f>
        <v>1711</v>
      </c>
      <c r="V860" s="44" t="str">
        <f>VLOOKUP(Tabla1[[#This Row],[PROGRAMA]],Hoja1!A:B,2,FALSE)</f>
        <v>1711. Parques y jardines</v>
      </c>
      <c r="W860" s="44" t="str">
        <f>MID(Tabla1[[#This Row],[Aplicación]],14,2)</f>
        <v>21</v>
      </c>
      <c r="X860" s="44" t="str">
        <f>MID(Tabla1[[#This Row],[Aplicación]],14,6)</f>
        <v>213</v>
      </c>
    </row>
    <row r="861" spans="1:24" x14ac:dyDescent="0.25">
      <c r="A861" s="33">
        <v>220200006814</v>
      </c>
      <c r="B861" s="34" t="s">
        <v>316</v>
      </c>
      <c r="C861" s="35">
        <v>43907</v>
      </c>
      <c r="D861" s="33">
        <v>22020001026</v>
      </c>
      <c r="E861" s="34" t="s">
        <v>1107</v>
      </c>
      <c r="F861" s="36">
        <v>781.15</v>
      </c>
      <c r="G861" s="34" t="s">
        <v>364</v>
      </c>
      <c r="H861" s="34" t="s">
        <v>435</v>
      </c>
      <c r="I861" s="33" t="s">
        <v>317</v>
      </c>
      <c r="J861" s="34" t="s">
        <v>211</v>
      </c>
      <c r="K861" s="34" t="s">
        <v>211</v>
      </c>
      <c r="L861" s="34" t="s">
        <v>15</v>
      </c>
      <c r="M861" s="34" t="s">
        <v>13</v>
      </c>
      <c r="N861" s="34" t="s">
        <v>14</v>
      </c>
      <c r="O861" s="37" t="s">
        <v>3145</v>
      </c>
      <c r="P861" s="37" t="s">
        <v>674</v>
      </c>
      <c r="Q861" s="44" t="str">
        <f>MID(Tabla1[[#This Row],[Aplicación]],14,1)</f>
        <v>2</v>
      </c>
      <c r="R861" s="44" t="s">
        <v>662</v>
      </c>
      <c r="S861" s="44" t="str">
        <f>MID(Tabla1[[#This Row],[Aplicación]],6,2)</f>
        <v>07</v>
      </c>
      <c r="T861" s="44" t="str">
        <f>VLOOKUP(Tabla1[[#This Row],[AREA]],Hoja1!A:B,2,FALSE)</f>
        <v>07. Medio ambiente y desarrollo sostenible</v>
      </c>
      <c r="U861" s="44" t="str">
        <f>MID(Tabla1[[#This Row],[Aplicación]],9,4)</f>
        <v>1711</v>
      </c>
      <c r="V861" s="44" t="str">
        <f>VLOOKUP(Tabla1[[#This Row],[PROGRAMA]],Hoja1!A:B,2,FALSE)</f>
        <v>1711. Parques y jardines</v>
      </c>
      <c r="W861" s="44" t="str">
        <f>MID(Tabla1[[#This Row],[Aplicación]],14,2)</f>
        <v>21</v>
      </c>
      <c r="X861" s="44" t="str">
        <f>MID(Tabla1[[#This Row],[Aplicación]],14,6)</f>
        <v>213</v>
      </c>
    </row>
    <row r="862" spans="1:24" x14ac:dyDescent="0.25">
      <c r="A862" s="33">
        <v>220200004342</v>
      </c>
      <c r="B862" s="34" t="s">
        <v>316</v>
      </c>
      <c r="C862" s="35">
        <v>43899</v>
      </c>
      <c r="D862" s="33">
        <v>22020001026</v>
      </c>
      <c r="E862" s="34" t="s">
        <v>1107</v>
      </c>
      <c r="F862" s="36">
        <v>446.08</v>
      </c>
      <c r="G862" s="34" t="s">
        <v>364</v>
      </c>
      <c r="H862" s="34" t="s">
        <v>2143</v>
      </c>
      <c r="I862" s="33" t="s">
        <v>317</v>
      </c>
      <c r="J862" s="34" t="s">
        <v>211</v>
      </c>
      <c r="K862" s="34" t="s">
        <v>211</v>
      </c>
      <c r="L862" s="34" t="s">
        <v>15</v>
      </c>
      <c r="M862" s="34" t="s">
        <v>13</v>
      </c>
      <c r="N862" s="34" t="s">
        <v>14</v>
      </c>
      <c r="O862" s="37" t="s">
        <v>3145</v>
      </c>
      <c r="P862" s="37" t="s">
        <v>674</v>
      </c>
      <c r="Q862" s="44" t="str">
        <f>MID(Tabla1[[#This Row],[Aplicación]],14,1)</f>
        <v>2</v>
      </c>
      <c r="R862" s="44" t="s">
        <v>662</v>
      </c>
      <c r="S862" s="44" t="str">
        <f>MID(Tabla1[[#This Row],[Aplicación]],6,2)</f>
        <v>07</v>
      </c>
      <c r="T862" s="44" t="str">
        <f>VLOOKUP(Tabla1[[#This Row],[AREA]],Hoja1!A:B,2,FALSE)</f>
        <v>07. Medio ambiente y desarrollo sostenible</v>
      </c>
      <c r="U862" s="44" t="str">
        <f>MID(Tabla1[[#This Row],[Aplicación]],9,4)</f>
        <v>1711</v>
      </c>
      <c r="V862" s="44" t="str">
        <f>VLOOKUP(Tabla1[[#This Row],[PROGRAMA]],Hoja1!A:B,2,FALSE)</f>
        <v>1711. Parques y jardines</v>
      </c>
      <c r="W862" s="44" t="str">
        <f>MID(Tabla1[[#This Row],[Aplicación]],14,2)</f>
        <v>21</v>
      </c>
      <c r="X862" s="44" t="str">
        <f>MID(Tabla1[[#This Row],[Aplicación]],14,6)</f>
        <v>213</v>
      </c>
    </row>
    <row r="863" spans="1:24" x14ac:dyDescent="0.25">
      <c r="A863" s="33">
        <v>220200002364</v>
      </c>
      <c r="B863" s="34" t="s">
        <v>9</v>
      </c>
      <c r="C863" s="35">
        <v>43885</v>
      </c>
      <c r="D863" s="33">
        <v>22020001883</v>
      </c>
      <c r="E863" s="34" t="s">
        <v>2094</v>
      </c>
      <c r="F863" s="36">
        <v>3000</v>
      </c>
      <c r="G863" s="34" t="s">
        <v>733</v>
      </c>
      <c r="H863" s="34" t="s">
        <v>2162</v>
      </c>
      <c r="I863" s="33" t="s">
        <v>209</v>
      </c>
      <c r="J863" s="34" t="s">
        <v>2163</v>
      </c>
      <c r="K863" s="34" t="s">
        <v>211</v>
      </c>
      <c r="L863" s="34" t="s">
        <v>15</v>
      </c>
      <c r="M863" s="34" t="s">
        <v>10</v>
      </c>
      <c r="N863" s="34" t="s">
        <v>11</v>
      </c>
      <c r="O863" s="37" t="s">
        <v>3146</v>
      </c>
      <c r="P863" s="37" t="s">
        <v>674</v>
      </c>
      <c r="Q863" s="44" t="str">
        <f>MID(Tabla1[[#This Row],[Aplicación]],14,1)</f>
        <v>2</v>
      </c>
      <c r="R863" s="44" t="s">
        <v>662</v>
      </c>
      <c r="S863" s="44" t="str">
        <f>MID(Tabla1[[#This Row],[Aplicación]],6,2)</f>
        <v>07</v>
      </c>
      <c r="T863" s="44" t="str">
        <f>VLOOKUP(Tabla1[[#This Row],[AREA]],Hoja1!A:B,2,FALSE)</f>
        <v>07. Medio ambiente y desarrollo sostenible</v>
      </c>
      <c r="U863" s="44" t="str">
        <f>MID(Tabla1[[#This Row],[Aplicación]],9,4)</f>
        <v>1711</v>
      </c>
      <c r="V863" s="44" t="str">
        <f>VLOOKUP(Tabla1[[#This Row],[PROGRAMA]],Hoja1!A:B,2,FALSE)</f>
        <v>1711. Parques y jardines</v>
      </c>
      <c r="W863" s="44" t="str">
        <f>MID(Tabla1[[#This Row],[Aplicación]],14,2)</f>
        <v>20</v>
      </c>
      <c r="X863" s="44" t="str">
        <f>MID(Tabla1[[#This Row],[Aplicación]],14,6)</f>
        <v>203</v>
      </c>
    </row>
    <row r="864" spans="1:24" x14ac:dyDescent="0.25">
      <c r="A864" s="33">
        <v>220200006331</v>
      </c>
      <c r="B864" s="34" t="s">
        <v>316</v>
      </c>
      <c r="C864" s="35">
        <v>43903</v>
      </c>
      <c r="D864" s="33">
        <v>22020001025</v>
      </c>
      <c r="E864" s="34" t="s">
        <v>1106</v>
      </c>
      <c r="F864" s="36">
        <v>119.73</v>
      </c>
      <c r="G864" s="34" t="s">
        <v>389</v>
      </c>
      <c r="H864" s="34" t="s">
        <v>2172</v>
      </c>
      <c r="I864" s="33" t="s">
        <v>317</v>
      </c>
      <c r="J864" s="34" t="s">
        <v>211</v>
      </c>
      <c r="K864" s="34" t="s">
        <v>211</v>
      </c>
      <c r="L864" s="34" t="s">
        <v>12</v>
      </c>
      <c r="M864" s="34" t="s">
        <v>13</v>
      </c>
      <c r="N864" s="34" t="s">
        <v>14</v>
      </c>
      <c r="O864" s="37" t="s">
        <v>3145</v>
      </c>
      <c r="P864" s="37" t="s">
        <v>674</v>
      </c>
      <c r="Q864" s="44" t="str">
        <f>MID(Tabla1[[#This Row],[Aplicación]],14,1)</f>
        <v>2</v>
      </c>
      <c r="R864" s="44" t="s">
        <v>662</v>
      </c>
      <c r="S864" s="44" t="str">
        <f>MID(Tabla1[[#This Row],[Aplicación]],6,2)</f>
        <v>07</v>
      </c>
      <c r="T864" s="44" t="str">
        <f>VLOOKUP(Tabla1[[#This Row],[AREA]],Hoja1!A:B,2,FALSE)</f>
        <v>07. Medio ambiente y desarrollo sostenible</v>
      </c>
      <c r="U864" s="44" t="str">
        <f>MID(Tabla1[[#This Row],[Aplicación]],9,4)</f>
        <v>1711</v>
      </c>
      <c r="V864" s="44" t="str">
        <f>VLOOKUP(Tabla1[[#This Row],[PROGRAMA]],Hoja1!A:B,2,FALSE)</f>
        <v>1711. Parques y jardines</v>
      </c>
      <c r="W864" s="44" t="str">
        <f>MID(Tabla1[[#This Row],[Aplicación]],14,2)</f>
        <v>21</v>
      </c>
      <c r="X864" s="44" t="str">
        <f>MID(Tabla1[[#This Row],[Aplicación]],14,6)</f>
        <v>214</v>
      </c>
    </row>
    <row r="865" spans="1:24" x14ac:dyDescent="0.25">
      <c r="A865" s="33">
        <v>220200004336</v>
      </c>
      <c r="B865" s="34" t="s">
        <v>316</v>
      </c>
      <c r="C865" s="35">
        <v>43899</v>
      </c>
      <c r="D865" s="33">
        <v>22020001798</v>
      </c>
      <c r="E865" s="34" t="s">
        <v>1517</v>
      </c>
      <c r="F865" s="36">
        <v>85.85</v>
      </c>
      <c r="G865" s="34" t="s">
        <v>398</v>
      </c>
      <c r="H865" s="34" t="s">
        <v>681</v>
      </c>
      <c r="I865" s="33" t="s">
        <v>317</v>
      </c>
      <c r="J865" s="34" t="s">
        <v>211</v>
      </c>
      <c r="K865" s="34" t="s">
        <v>211</v>
      </c>
      <c r="L865" s="34" t="s">
        <v>15</v>
      </c>
      <c r="M865" s="34" t="s">
        <v>13</v>
      </c>
      <c r="N865" s="34" t="s">
        <v>14</v>
      </c>
      <c r="O865" s="37" t="s">
        <v>3145</v>
      </c>
      <c r="P865" s="37" t="s">
        <v>674</v>
      </c>
      <c r="Q865" s="44" t="str">
        <f>MID(Tabla1[[#This Row],[Aplicación]],14,1)</f>
        <v>2</v>
      </c>
      <c r="R865" s="44" t="s">
        <v>662</v>
      </c>
      <c r="S865" s="44" t="str">
        <f>MID(Tabla1[[#This Row],[Aplicación]],6,2)</f>
        <v>07</v>
      </c>
      <c r="T865" s="44" t="str">
        <f>VLOOKUP(Tabla1[[#This Row],[AREA]],Hoja1!A:B,2,FALSE)</f>
        <v>07. Medio ambiente y desarrollo sostenible</v>
      </c>
      <c r="U865" s="44" t="str">
        <f>MID(Tabla1[[#This Row],[Aplicación]],9,4)</f>
        <v>1711</v>
      </c>
      <c r="V865" s="44" t="str">
        <f>VLOOKUP(Tabla1[[#This Row],[PROGRAMA]],Hoja1!A:B,2,FALSE)</f>
        <v>1711. Parques y jardines</v>
      </c>
      <c r="W865" s="44" t="str">
        <f>MID(Tabla1[[#This Row],[Aplicación]],14,2)</f>
        <v>22</v>
      </c>
      <c r="X865" s="44" t="str">
        <f>MID(Tabla1[[#This Row],[Aplicación]],14,6)</f>
        <v>22199</v>
      </c>
    </row>
    <row r="866" spans="1:24" x14ac:dyDescent="0.25">
      <c r="A866" s="33">
        <v>220200009231</v>
      </c>
      <c r="B866" s="34" t="s">
        <v>316</v>
      </c>
      <c r="C866" s="35">
        <v>43915</v>
      </c>
      <c r="D866" s="33">
        <v>22020001798</v>
      </c>
      <c r="E866" s="34" t="s">
        <v>1517</v>
      </c>
      <c r="F866" s="36">
        <v>61.76</v>
      </c>
      <c r="G866" s="34" t="s">
        <v>398</v>
      </c>
      <c r="H866" s="34" t="s">
        <v>681</v>
      </c>
      <c r="I866" s="33" t="s">
        <v>317</v>
      </c>
      <c r="J866" s="34" t="s">
        <v>211</v>
      </c>
      <c r="K866" s="34" t="s">
        <v>211</v>
      </c>
      <c r="L866" s="34" t="s">
        <v>15</v>
      </c>
      <c r="M866" s="34" t="s">
        <v>13</v>
      </c>
      <c r="N866" s="34" t="s">
        <v>14</v>
      </c>
      <c r="O866" s="37" t="s">
        <v>3145</v>
      </c>
      <c r="P866" s="37" t="s">
        <v>674</v>
      </c>
      <c r="Q866" s="44" t="str">
        <f>MID(Tabla1[[#This Row],[Aplicación]],14,1)</f>
        <v>2</v>
      </c>
      <c r="R866" s="44" t="s">
        <v>662</v>
      </c>
      <c r="S866" s="44" t="str">
        <f>MID(Tabla1[[#This Row],[Aplicación]],6,2)</f>
        <v>07</v>
      </c>
      <c r="T866" s="44" t="str">
        <f>VLOOKUP(Tabla1[[#This Row],[AREA]],Hoja1!A:B,2,FALSE)</f>
        <v>07. Medio ambiente y desarrollo sostenible</v>
      </c>
      <c r="U866" s="44" t="str">
        <f>MID(Tabla1[[#This Row],[Aplicación]],9,4)</f>
        <v>1711</v>
      </c>
      <c r="V866" s="44" t="str">
        <f>VLOOKUP(Tabla1[[#This Row],[PROGRAMA]],Hoja1!A:B,2,FALSE)</f>
        <v>1711. Parques y jardines</v>
      </c>
      <c r="W866" s="44" t="str">
        <f>MID(Tabla1[[#This Row],[Aplicación]],14,2)</f>
        <v>22</v>
      </c>
      <c r="X866" s="44" t="str">
        <f>MID(Tabla1[[#This Row],[Aplicación]],14,6)</f>
        <v>22199</v>
      </c>
    </row>
    <row r="867" spans="1:24" x14ac:dyDescent="0.25">
      <c r="A867" s="33">
        <v>220200006818</v>
      </c>
      <c r="B867" s="34" t="s">
        <v>316</v>
      </c>
      <c r="C867" s="35">
        <v>43907</v>
      </c>
      <c r="D867" s="33">
        <v>22020001798</v>
      </c>
      <c r="E867" s="34" t="s">
        <v>1517</v>
      </c>
      <c r="F867" s="36">
        <v>32.32</v>
      </c>
      <c r="G867" s="34" t="s">
        <v>398</v>
      </c>
      <c r="H867" s="34" t="s">
        <v>2215</v>
      </c>
      <c r="I867" s="33" t="s">
        <v>317</v>
      </c>
      <c r="J867" s="34" t="s">
        <v>211</v>
      </c>
      <c r="K867" s="34" t="s">
        <v>211</v>
      </c>
      <c r="L867" s="34" t="s">
        <v>15</v>
      </c>
      <c r="M867" s="34" t="s">
        <v>13</v>
      </c>
      <c r="N867" s="34" t="s">
        <v>14</v>
      </c>
      <c r="O867" s="37" t="s">
        <v>3145</v>
      </c>
      <c r="P867" s="37" t="s">
        <v>674</v>
      </c>
      <c r="Q867" s="44" t="str">
        <f>MID(Tabla1[[#This Row],[Aplicación]],14,1)</f>
        <v>2</v>
      </c>
      <c r="R867" s="44" t="s">
        <v>662</v>
      </c>
      <c r="S867" s="44" t="str">
        <f>MID(Tabla1[[#This Row],[Aplicación]],6,2)</f>
        <v>07</v>
      </c>
      <c r="T867" s="44" t="str">
        <f>VLOOKUP(Tabla1[[#This Row],[AREA]],Hoja1!A:B,2,FALSE)</f>
        <v>07. Medio ambiente y desarrollo sostenible</v>
      </c>
      <c r="U867" s="44" t="str">
        <f>MID(Tabla1[[#This Row],[Aplicación]],9,4)</f>
        <v>1711</v>
      </c>
      <c r="V867" s="44" t="str">
        <f>VLOOKUP(Tabla1[[#This Row],[PROGRAMA]],Hoja1!A:B,2,FALSE)</f>
        <v>1711. Parques y jardines</v>
      </c>
      <c r="W867" s="44" t="str">
        <f>MID(Tabla1[[#This Row],[Aplicación]],14,2)</f>
        <v>22</v>
      </c>
      <c r="X867" s="44" t="str">
        <f>MID(Tabla1[[#This Row],[Aplicación]],14,6)</f>
        <v>22199</v>
      </c>
    </row>
    <row r="868" spans="1:24" x14ac:dyDescent="0.25">
      <c r="A868" s="33">
        <v>220200009224</v>
      </c>
      <c r="B868" s="34" t="s">
        <v>316</v>
      </c>
      <c r="C868" s="35">
        <v>43915</v>
      </c>
      <c r="D868" s="33">
        <v>22020001807</v>
      </c>
      <c r="E868" s="34" t="s">
        <v>1044</v>
      </c>
      <c r="F868" s="36">
        <v>917.65</v>
      </c>
      <c r="G868" s="34" t="s">
        <v>394</v>
      </c>
      <c r="H868" s="34" t="s">
        <v>2219</v>
      </c>
      <c r="I868" s="33" t="s">
        <v>317</v>
      </c>
      <c r="J868" s="34" t="s">
        <v>211</v>
      </c>
      <c r="K868" s="34" t="s">
        <v>211</v>
      </c>
      <c r="L868" s="34" t="s">
        <v>15</v>
      </c>
      <c r="M868" s="34" t="s">
        <v>13</v>
      </c>
      <c r="N868" s="34" t="s">
        <v>14</v>
      </c>
      <c r="O868" s="37" t="s">
        <v>3145</v>
      </c>
      <c r="P868" s="37" t="s">
        <v>674</v>
      </c>
      <c r="Q868" s="44" t="str">
        <f>MID(Tabla1[[#This Row],[Aplicación]],14,1)</f>
        <v>6</v>
      </c>
      <c r="R868" s="44" t="s">
        <v>663</v>
      </c>
      <c r="S868" s="44" t="str">
        <f>MID(Tabla1[[#This Row],[Aplicación]],6,2)</f>
        <v>07</v>
      </c>
      <c r="T868" s="44" t="str">
        <f>VLOOKUP(Tabla1[[#This Row],[AREA]],Hoja1!A:B,2,FALSE)</f>
        <v>07. Medio ambiente y desarrollo sostenible</v>
      </c>
      <c r="U868" s="44" t="str">
        <f>MID(Tabla1[[#This Row],[Aplicación]],9,4)</f>
        <v>1711</v>
      </c>
      <c r="V868" s="44" t="str">
        <f>VLOOKUP(Tabla1[[#This Row],[PROGRAMA]],Hoja1!A:B,2,FALSE)</f>
        <v>1711. Parques y jardines</v>
      </c>
      <c r="W868" s="44" t="str">
        <f>MID(Tabla1[[#This Row],[Aplicación]],14,2)</f>
        <v>61</v>
      </c>
      <c r="X868" s="44" t="str">
        <f>MID(Tabla1[[#This Row],[Aplicación]],14,6)</f>
        <v>619</v>
      </c>
    </row>
    <row r="869" spans="1:24" x14ac:dyDescent="0.25">
      <c r="A869" s="33">
        <v>220200006822</v>
      </c>
      <c r="B869" s="34" t="s">
        <v>316</v>
      </c>
      <c r="C869" s="35">
        <v>43907</v>
      </c>
      <c r="D869" s="33">
        <v>22020001807</v>
      </c>
      <c r="E869" s="34" t="s">
        <v>1044</v>
      </c>
      <c r="F869" s="36">
        <v>559.78</v>
      </c>
      <c r="G869" s="34" t="s">
        <v>394</v>
      </c>
      <c r="H869" s="34" t="s">
        <v>798</v>
      </c>
      <c r="I869" s="33" t="s">
        <v>317</v>
      </c>
      <c r="J869" s="34" t="s">
        <v>211</v>
      </c>
      <c r="K869" s="34" t="s">
        <v>211</v>
      </c>
      <c r="L869" s="34" t="s">
        <v>15</v>
      </c>
      <c r="M869" s="34" t="s">
        <v>13</v>
      </c>
      <c r="N869" s="34" t="s">
        <v>14</v>
      </c>
      <c r="O869" s="37" t="s">
        <v>3145</v>
      </c>
      <c r="P869" s="37" t="s">
        <v>674</v>
      </c>
      <c r="Q869" s="44" t="str">
        <f>MID(Tabla1[[#This Row],[Aplicación]],14,1)</f>
        <v>6</v>
      </c>
      <c r="R869" s="44" t="s">
        <v>663</v>
      </c>
      <c r="S869" s="44" t="str">
        <f>MID(Tabla1[[#This Row],[Aplicación]],6,2)</f>
        <v>07</v>
      </c>
      <c r="T869" s="44" t="str">
        <f>VLOOKUP(Tabla1[[#This Row],[AREA]],Hoja1!A:B,2,FALSE)</f>
        <v>07. Medio ambiente y desarrollo sostenible</v>
      </c>
      <c r="U869" s="44" t="str">
        <f>MID(Tabla1[[#This Row],[Aplicación]],9,4)</f>
        <v>1711</v>
      </c>
      <c r="V869" s="44" t="str">
        <f>VLOOKUP(Tabla1[[#This Row],[PROGRAMA]],Hoja1!A:B,2,FALSE)</f>
        <v>1711. Parques y jardines</v>
      </c>
      <c r="W869" s="44" t="str">
        <f>MID(Tabla1[[#This Row],[Aplicación]],14,2)</f>
        <v>61</v>
      </c>
      <c r="X869" s="44" t="str">
        <f>MID(Tabla1[[#This Row],[Aplicación]],14,6)</f>
        <v>619</v>
      </c>
    </row>
    <row r="870" spans="1:24" x14ac:dyDescent="0.25">
      <c r="A870" s="33">
        <v>220200002666</v>
      </c>
      <c r="B870" s="34" t="s">
        <v>9</v>
      </c>
      <c r="C870" s="35">
        <v>43889</v>
      </c>
      <c r="D870" s="33">
        <v>22020002101</v>
      </c>
      <c r="E870" s="34" t="s">
        <v>2249</v>
      </c>
      <c r="F870" s="36">
        <v>2333.36</v>
      </c>
      <c r="G870" s="34" t="s">
        <v>151</v>
      </c>
      <c r="H870" s="34" t="s">
        <v>2250</v>
      </c>
      <c r="I870" s="33" t="s">
        <v>209</v>
      </c>
      <c r="J870" s="34" t="s">
        <v>1560</v>
      </c>
      <c r="K870" s="34" t="s">
        <v>296</v>
      </c>
      <c r="L870" s="34" t="s">
        <v>12</v>
      </c>
      <c r="M870" s="34" t="s">
        <v>10</v>
      </c>
      <c r="N870" s="34" t="s">
        <v>11</v>
      </c>
      <c r="O870" s="37" t="s">
        <v>3146</v>
      </c>
      <c r="P870" s="37" t="s">
        <v>674</v>
      </c>
      <c r="Q870" s="44" t="str">
        <f>MID(Tabla1[[#This Row],[Aplicación]],14,1)</f>
        <v>2</v>
      </c>
      <c r="R870" s="44" t="s">
        <v>662</v>
      </c>
      <c r="S870" s="44" t="str">
        <f>MID(Tabla1[[#This Row],[Aplicación]],6,2)</f>
        <v>07</v>
      </c>
      <c r="T870" s="44" t="str">
        <f>VLOOKUP(Tabla1[[#This Row],[AREA]],Hoja1!A:B,2,FALSE)</f>
        <v>07. Medio ambiente y desarrollo sostenible</v>
      </c>
      <c r="U870" s="44" t="str">
        <f>MID(Tabla1[[#This Row],[Aplicación]],9,4)</f>
        <v>1701</v>
      </c>
      <c r="V870" s="44" t="str">
        <f>VLOOKUP(Tabla1[[#This Row],[PROGRAMA]],Hoja1!A:B,2,FALSE)</f>
        <v>1701. Dirección del área de medio ambiente</v>
      </c>
      <c r="W870" s="44" t="str">
        <f>MID(Tabla1[[#This Row],[Aplicación]],14,2)</f>
        <v>21</v>
      </c>
      <c r="X870" s="44" t="str">
        <f>MID(Tabla1[[#This Row],[Aplicación]],14,6)</f>
        <v>213</v>
      </c>
    </row>
    <row r="871" spans="1:24" x14ac:dyDescent="0.25">
      <c r="A871" s="33">
        <v>220200002667</v>
      </c>
      <c r="B871" s="34" t="s">
        <v>9</v>
      </c>
      <c r="C871" s="35">
        <v>43889</v>
      </c>
      <c r="D871" s="33">
        <v>22020002103</v>
      </c>
      <c r="E871" s="34" t="s">
        <v>2249</v>
      </c>
      <c r="F871" s="36">
        <v>862.3</v>
      </c>
      <c r="G871" s="34" t="s">
        <v>179</v>
      </c>
      <c r="H871" s="34" t="s">
        <v>2252</v>
      </c>
      <c r="I871" s="33" t="s">
        <v>209</v>
      </c>
      <c r="J871" s="34" t="s">
        <v>211</v>
      </c>
      <c r="K871" s="34" t="s">
        <v>211</v>
      </c>
      <c r="L871" s="34" t="s">
        <v>12</v>
      </c>
      <c r="M871" s="34" t="s">
        <v>10</v>
      </c>
      <c r="N871" s="34" t="s">
        <v>11</v>
      </c>
      <c r="O871" s="37" t="s">
        <v>3146</v>
      </c>
      <c r="P871" s="37" t="s">
        <v>674</v>
      </c>
      <c r="Q871" s="44" t="str">
        <f>MID(Tabla1[[#This Row],[Aplicación]],14,1)</f>
        <v>2</v>
      </c>
      <c r="R871" s="44" t="s">
        <v>662</v>
      </c>
      <c r="S871" s="44" t="str">
        <f>MID(Tabla1[[#This Row],[Aplicación]],6,2)</f>
        <v>07</v>
      </c>
      <c r="T871" s="44" t="str">
        <f>VLOOKUP(Tabla1[[#This Row],[AREA]],Hoja1!A:B,2,FALSE)</f>
        <v>07. Medio ambiente y desarrollo sostenible</v>
      </c>
      <c r="U871" s="44" t="str">
        <f>MID(Tabla1[[#This Row],[Aplicación]],9,4)</f>
        <v>1701</v>
      </c>
      <c r="V871" s="44" t="str">
        <f>VLOOKUP(Tabla1[[#This Row],[PROGRAMA]],Hoja1!A:B,2,FALSE)</f>
        <v>1701. Dirección del área de medio ambiente</v>
      </c>
      <c r="W871" s="44" t="str">
        <f>MID(Tabla1[[#This Row],[Aplicación]],14,2)</f>
        <v>21</v>
      </c>
      <c r="X871" s="44" t="str">
        <f>MID(Tabla1[[#This Row],[Aplicación]],14,6)</f>
        <v>213</v>
      </c>
    </row>
    <row r="872" spans="1:24" x14ac:dyDescent="0.25">
      <c r="A872" s="33">
        <v>220200002788</v>
      </c>
      <c r="B872" s="34" t="s">
        <v>83</v>
      </c>
      <c r="C872" s="35">
        <v>43892</v>
      </c>
      <c r="D872" s="33">
        <v>22020001174</v>
      </c>
      <c r="E872" s="34" t="s">
        <v>1721</v>
      </c>
      <c r="F872" s="36">
        <v>316.68</v>
      </c>
      <c r="G872" s="34" t="s">
        <v>107</v>
      </c>
      <c r="H872" s="34" t="s">
        <v>2255</v>
      </c>
      <c r="I872" s="33" t="s">
        <v>358</v>
      </c>
      <c r="J872" s="34" t="s">
        <v>210</v>
      </c>
      <c r="K872" s="34" t="s">
        <v>210</v>
      </c>
      <c r="L872" s="34" t="s">
        <v>12</v>
      </c>
      <c r="M872" s="34" t="s">
        <v>13</v>
      </c>
      <c r="N872" s="34" t="s">
        <v>14</v>
      </c>
      <c r="O872" s="37" t="s">
        <v>3127</v>
      </c>
      <c r="P872" s="37" t="s">
        <v>674</v>
      </c>
      <c r="Q872" s="44" t="str">
        <f>MID(Tabla1[[#This Row],[Aplicación]],14,1)</f>
        <v>2</v>
      </c>
      <c r="R872" s="44" t="s">
        <v>662</v>
      </c>
      <c r="S872" s="44" t="str">
        <f>MID(Tabla1[[#This Row],[Aplicación]],6,2)</f>
        <v>07</v>
      </c>
      <c r="T872" s="44" t="str">
        <f>VLOOKUP(Tabla1[[#This Row],[AREA]],Hoja1!A:B,2,FALSE)</f>
        <v>07. Medio ambiente y desarrollo sostenible</v>
      </c>
      <c r="U872" s="44" t="str">
        <f>MID(Tabla1[[#This Row],[Aplicación]],9,4)</f>
        <v>1721</v>
      </c>
      <c r="V872" s="44" t="str">
        <f>VLOOKUP(Tabla1[[#This Row],[PROGRAMA]],Hoja1!A:B,2,FALSE)</f>
        <v>1721. Protección del medio ambiente</v>
      </c>
      <c r="W872" s="44" t="str">
        <f>MID(Tabla1[[#This Row],[Aplicación]],14,2)</f>
        <v>22</v>
      </c>
      <c r="X872" s="44" t="str">
        <f>MID(Tabla1[[#This Row],[Aplicación]],14,6)</f>
        <v>22799</v>
      </c>
    </row>
    <row r="873" spans="1:24" x14ac:dyDescent="0.25">
      <c r="A873" s="33">
        <v>220200002789</v>
      </c>
      <c r="B873" s="34" t="s">
        <v>83</v>
      </c>
      <c r="C873" s="35">
        <v>43892</v>
      </c>
      <c r="D873" s="33">
        <v>22020001175</v>
      </c>
      <c r="E873" s="34" t="s">
        <v>1721</v>
      </c>
      <c r="F873" s="36">
        <v>636.92999999999995</v>
      </c>
      <c r="G873" s="34" t="s">
        <v>107</v>
      </c>
      <c r="H873" s="34" t="s">
        <v>2256</v>
      </c>
      <c r="I873" s="33" t="s">
        <v>358</v>
      </c>
      <c r="J873" s="34" t="s">
        <v>210</v>
      </c>
      <c r="K873" s="34" t="s">
        <v>210</v>
      </c>
      <c r="L873" s="34" t="s">
        <v>12</v>
      </c>
      <c r="M873" s="34" t="s">
        <v>13</v>
      </c>
      <c r="N873" s="34" t="s">
        <v>14</v>
      </c>
      <c r="O873" s="37" t="s">
        <v>3127</v>
      </c>
      <c r="P873" s="37" t="s">
        <v>674</v>
      </c>
      <c r="Q873" s="44" t="str">
        <f>MID(Tabla1[[#This Row],[Aplicación]],14,1)</f>
        <v>2</v>
      </c>
      <c r="R873" s="44" t="s">
        <v>662</v>
      </c>
      <c r="S873" s="44" t="str">
        <f>MID(Tabla1[[#This Row],[Aplicación]],6,2)</f>
        <v>07</v>
      </c>
      <c r="T873" s="44" t="str">
        <f>VLOOKUP(Tabla1[[#This Row],[AREA]],Hoja1!A:B,2,FALSE)</f>
        <v>07. Medio ambiente y desarrollo sostenible</v>
      </c>
      <c r="U873" s="44" t="str">
        <f>MID(Tabla1[[#This Row],[Aplicación]],9,4)</f>
        <v>1721</v>
      </c>
      <c r="V873" s="44" t="str">
        <f>VLOOKUP(Tabla1[[#This Row],[PROGRAMA]],Hoja1!A:B,2,FALSE)</f>
        <v>1721. Protección del medio ambiente</v>
      </c>
      <c r="W873" s="44" t="str">
        <f>MID(Tabla1[[#This Row],[Aplicación]],14,2)</f>
        <v>22</v>
      </c>
      <c r="X873" s="44" t="str">
        <f>MID(Tabla1[[#This Row],[Aplicación]],14,6)</f>
        <v>22799</v>
      </c>
    </row>
    <row r="874" spans="1:24" x14ac:dyDescent="0.25">
      <c r="A874" s="33">
        <v>220200002668</v>
      </c>
      <c r="B874" s="34" t="s">
        <v>9</v>
      </c>
      <c r="C874" s="35">
        <v>43889</v>
      </c>
      <c r="D874" s="33">
        <v>22020002106</v>
      </c>
      <c r="E874" s="34" t="s">
        <v>2257</v>
      </c>
      <c r="F874" s="36">
        <v>1411</v>
      </c>
      <c r="G874" s="34" t="s">
        <v>199</v>
      </c>
      <c r="H874" s="34" t="s">
        <v>2258</v>
      </c>
      <c r="I874" s="33" t="s">
        <v>209</v>
      </c>
      <c r="J874" s="34" t="s">
        <v>211</v>
      </c>
      <c r="K874" s="34" t="s">
        <v>211</v>
      </c>
      <c r="L874" s="34" t="s">
        <v>15</v>
      </c>
      <c r="M874" s="34" t="s">
        <v>10</v>
      </c>
      <c r="N874" s="34" t="s">
        <v>11</v>
      </c>
      <c r="O874" s="37" t="s">
        <v>3146</v>
      </c>
      <c r="P874" s="37" t="s">
        <v>674</v>
      </c>
      <c r="Q874" s="44" t="str">
        <f>MID(Tabla1[[#This Row],[Aplicación]],14,1)</f>
        <v>2</v>
      </c>
      <c r="R874" s="44" t="s">
        <v>662</v>
      </c>
      <c r="S874" s="44" t="str">
        <f>MID(Tabla1[[#This Row],[Aplicación]],6,2)</f>
        <v>07</v>
      </c>
      <c r="T874" s="44" t="str">
        <f>VLOOKUP(Tabla1[[#This Row],[AREA]],Hoja1!A:B,2,FALSE)</f>
        <v>07. Medio ambiente y desarrollo sostenible</v>
      </c>
      <c r="U874" s="44" t="str">
        <f>MID(Tabla1[[#This Row],[Aplicación]],9,4)</f>
        <v>1701</v>
      </c>
      <c r="V874" s="44" t="str">
        <f>VLOOKUP(Tabla1[[#This Row],[PROGRAMA]],Hoja1!A:B,2,FALSE)</f>
        <v>1701. Dirección del área de medio ambiente</v>
      </c>
      <c r="W874" s="44" t="str">
        <f>MID(Tabla1[[#This Row],[Aplicación]],14,2)</f>
        <v>22</v>
      </c>
      <c r="X874" s="44" t="str">
        <f>MID(Tabla1[[#This Row],[Aplicación]],14,6)</f>
        <v>22110</v>
      </c>
    </row>
    <row r="875" spans="1:24" x14ac:dyDescent="0.25">
      <c r="A875" s="33">
        <v>220200003080</v>
      </c>
      <c r="B875" s="34" t="s">
        <v>9</v>
      </c>
      <c r="C875" s="35">
        <v>43893</v>
      </c>
      <c r="D875" s="33">
        <v>22020002131</v>
      </c>
      <c r="E875" s="34" t="s">
        <v>2288</v>
      </c>
      <c r="F875" s="36">
        <v>7169.25</v>
      </c>
      <c r="G875" s="34" t="s">
        <v>2289</v>
      </c>
      <c r="H875" s="34" t="s">
        <v>2290</v>
      </c>
      <c r="I875" s="33" t="s">
        <v>209</v>
      </c>
      <c r="J875" s="34" t="s">
        <v>211</v>
      </c>
      <c r="K875" s="34" t="s">
        <v>211</v>
      </c>
      <c r="L875" s="34" t="s">
        <v>12</v>
      </c>
      <c r="M875" s="34" t="s">
        <v>10</v>
      </c>
      <c r="N875" s="34" t="s">
        <v>11</v>
      </c>
      <c r="O875" s="37" t="s">
        <v>3146</v>
      </c>
      <c r="P875" s="37" t="s">
        <v>674</v>
      </c>
      <c r="Q875" s="44" t="str">
        <f>MID(Tabla1[[#This Row],[Aplicación]],14,1)</f>
        <v>2</v>
      </c>
      <c r="R875" s="44" t="s">
        <v>662</v>
      </c>
      <c r="S875" s="44" t="str">
        <f>MID(Tabla1[[#This Row],[Aplicación]],6,2)</f>
        <v>07</v>
      </c>
      <c r="T875" s="44" t="str">
        <f>VLOOKUP(Tabla1[[#This Row],[AREA]],Hoja1!A:B,2,FALSE)</f>
        <v>07. Medio ambiente y desarrollo sostenible</v>
      </c>
      <c r="U875" s="44" t="str">
        <f>MID(Tabla1[[#This Row],[Aplicación]],9,4)</f>
        <v>1701</v>
      </c>
      <c r="V875" s="44" t="str">
        <f>VLOOKUP(Tabla1[[#This Row],[PROGRAMA]],Hoja1!A:B,2,FALSE)</f>
        <v>1701. Dirección del área de medio ambiente</v>
      </c>
      <c r="W875" s="44" t="str">
        <f>MID(Tabla1[[#This Row],[Aplicación]],14,2)</f>
        <v>22</v>
      </c>
      <c r="X875" s="44" t="str">
        <f>MID(Tabla1[[#This Row],[Aplicación]],14,6)</f>
        <v>22706</v>
      </c>
    </row>
    <row r="876" spans="1:24" x14ac:dyDescent="0.25">
      <c r="A876" s="33">
        <v>220190058131</v>
      </c>
      <c r="B876" s="34" t="s">
        <v>9</v>
      </c>
      <c r="C876" s="35">
        <v>43908</v>
      </c>
      <c r="D876" s="33">
        <v>22019007320</v>
      </c>
      <c r="E876" s="34" t="s">
        <v>1947</v>
      </c>
      <c r="F876" s="36">
        <v>453.75</v>
      </c>
      <c r="G876" s="34" t="s">
        <v>205</v>
      </c>
      <c r="H876" s="34" t="s">
        <v>2293</v>
      </c>
      <c r="I876" s="33" t="s">
        <v>209</v>
      </c>
      <c r="J876" s="34" t="s">
        <v>1249</v>
      </c>
      <c r="K876" s="34" t="s">
        <v>211</v>
      </c>
      <c r="L876" s="34" t="s">
        <v>12</v>
      </c>
      <c r="M876" s="34" t="s">
        <v>13</v>
      </c>
      <c r="N876" s="34" t="s">
        <v>14</v>
      </c>
      <c r="O876" s="37" t="s">
        <v>3127</v>
      </c>
      <c r="P876" s="37" t="s">
        <v>674</v>
      </c>
      <c r="Q876" s="44" t="str">
        <f>MID(Tabla1[[#This Row],[Aplicación]],14,1)</f>
        <v>6</v>
      </c>
      <c r="R876" s="44" t="s">
        <v>663</v>
      </c>
      <c r="S876" s="44" t="str">
        <f>MID(Tabla1[[#This Row],[Aplicación]],6,2)</f>
        <v>07</v>
      </c>
      <c r="T876" s="44" t="str">
        <f>VLOOKUP(Tabla1[[#This Row],[AREA]],Hoja1!A:B,2,FALSE)</f>
        <v>07. Medio ambiente y desarrollo sostenible</v>
      </c>
      <c r="U876" s="44" t="str">
        <f>MID(Tabla1[[#This Row],[Aplicación]],9,4)</f>
        <v>1721</v>
      </c>
      <c r="V876" s="44" t="str">
        <f>VLOOKUP(Tabla1[[#This Row],[PROGRAMA]],Hoja1!A:B,2,FALSE)</f>
        <v>1721. Protección del medio ambiente</v>
      </c>
      <c r="W876" s="44" t="str">
        <f>MID(Tabla1[[#This Row],[Aplicación]],14,2)</f>
        <v>62</v>
      </c>
      <c r="X876" s="44" t="str">
        <f>MID(Tabla1[[#This Row],[Aplicación]],14,6)</f>
        <v>623</v>
      </c>
    </row>
    <row r="877" spans="1:24" x14ac:dyDescent="0.25">
      <c r="A877" s="33">
        <v>220200003091</v>
      </c>
      <c r="B877" s="34" t="s">
        <v>9</v>
      </c>
      <c r="C877" s="35">
        <v>43893</v>
      </c>
      <c r="D877" s="33">
        <v>22020002209</v>
      </c>
      <c r="E877" s="34" t="s">
        <v>966</v>
      </c>
      <c r="F877" s="36">
        <v>700</v>
      </c>
      <c r="G877" s="34" t="s">
        <v>732</v>
      </c>
      <c r="H877" s="34" t="s">
        <v>2299</v>
      </c>
      <c r="I877" s="33" t="s">
        <v>209</v>
      </c>
      <c r="J877" s="34" t="s">
        <v>211</v>
      </c>
      <c r="K877" s="34" t="s">
        <v>211</v>
      </c>
      <c r="L877" s="34" t="s">
        <v>12</v>
      </c>
      <c r="M877" s="34" t="s">
        <v>10</v>
      </c>
      <c r="N877" s="34" t="s">
        <v>11</v>
      </c>
      <c r="O877" s="37" t="s">
        <v>3146</v>
      </c>
      <c r="P877" s="37" t="s">
        <v>674</v>
      </c>
      <c r="Q877" s="44" t="str">
        <f>MID(Tabla1[[#This Row],[Aplicación]],14,1)</f>
        <v>2</v>
      </c>
      <c r="R877" s="44" t="s">
        <v>662</v>
      </c>
      <c r="S877" s="44" t="str">
        <f>MID(Tabla1[[#This Row],[Aplicación]],6,2)</f>
        <v>07</v>
      </c>
      <c r="T877" s="44" t="str">
        <f>VLOOKUP(Tabla1[[#This Row],[AREA]],Hoja1!A:B,2,FALSE)</f>
        <v>07. Medio ambiente y desarrollo sostenible</v>
      </c>
      <c r="U877" s="44" t="str">
        <f>MID(Tabla1[[#This Row],[Aplicación]],9,4)</f>
        <v>1711</v>
      </c>
      <c r="V877" s="44" t="str">
        <f>VLOOKUP(Tabla1[[#This Row],[PROGRAMA]],Hoja1!A:B,2,FALSE)</f>
        <v>1711. Parques y jardines</v>
      </c>
      <c r="W877" s="44" t="str">
        <f>MID(Tabla1[[#This Row],[Aplicación]],14,2)</f>
        <v>22</v>
      </c>
      <c r="X877" s="44" t="str">
        <f>MID(Tabla1[[#This Row],[Aplicación]],14,6)</f>
        <v>22799</v>
      </c>
    </row>
    <row r="878" spans="1:24" x14ac:dyDescent="0.25">
      <c r="A878" s="33">
        <v>220200003092</v>
      </c>
      <c r="B878" s="34" t="s">
        <v>9</v>
      </c>
      <c r="C878" s="35">
        <v>43893</v>
      </c>
      <c r="D878" s="33">
        <v>22020002132</v>
      </c>
      <c r="E878" s="34" t="s">
        <v>2300</v>
      </c>
      <c r="F878" s="36">
        <v>7247.9</v>
      </c>
      <c r="G878" s="34" t="s">
        <v>2301</v>
      </c>
      <c r="H878" s="34" t="s">
        <v>2302</v>
      </c>
      <c r="I878" s="33" t="s">
        <v>209</v>
      </c>
      <c r="J878" s="34" t="s">
        <v>211</v>
      </c>
      <c r="K878" s="34" t="s">
        <v>211</v>
      </c>
      <c r="L878" s="34" t="s">
        <v>12</v>
      </c>
      <c r="M878" s="34" t="s">
        <v>10</v>
      </c>
      <c r="N878" s="34" t="s">
        <v>11</v>
      </c>
      <c r="O878" s="37" t="s">
        <v>3146</v>
      </c>
      <c r="P878" s="37" t="s">
        <v>674</v>
      </c>
      <c r="Q878" s="44" t="str">
        <f>MID(Tabla1[[#This Row],[Aplicación]],14,1)</f>
        <v>2</v>
      </c>
      <c r="R878" s="44" t="s">
        <v>662</v>
      </c>
      <c r="S878" s="44" t="str">
        <f>MID(Tabla1[[#This Row],[Aplicación]],6,2)</f>
        <v>07</v>
      </c>
      <c r="T878" s="44" t="str">
        <f>VLOOKUP(Tabla1[[#This Row],[AREA]],Hoja1!A:B,2,FALSE)</f>
        <v>07. Medio ambiente y desarrollo sostenible</v>
      </c>
      <c r="U878" s="44" t="str">
        <f>MID(Tabla1[[#This Row],[Aplicación]],9,4)</f>
        <v>1701</v>
      </c>
      <c r="V878" s="44" t="str">
        <f>VLOOKUP(Tabla1[[#This Row],[PROGRAMA]],Hoja1!A:B,2,FALSE)</f>
        <v>1701. Dirección del área de medio ambiente</v>
      </c>
      <c r="W878" s="44" t="str">
        <f>MID(Tabla1[[#This Row],[Aplicación]],14,2)</f>
        <v>22</v>
      </c>
      <c r="X878" s="44" t="str">
        <f>MID(Tabla1[[#This Row],[Aplicación]],14,6)</f>
        <v>22799</v>
      </c>
    </row>
    <row r="879" spans="1:24" x14ac:dyDescent="0.25">
      <c r="A879" s="33">
        <v>220200003821</v>
      </c>
      <c r="B879" s="34" t="s">
        <v>9</v>
      </c>
      <c r="C879" s="35">
        <v>43894</v>
      </c>
      <c r="D879" s="33">
        <v>22020002304</v>
      </c>
      <c r="E879" s="34" t="s">
        <v>2249</v>
      </c>
      <c r="F879" s="36">
        <v>2885.81</v>
      </c>
      <c r="G879" s="34" t="s">
        <v>118</v>
      </c>
      <c r="H879" s="34" t="s">
        <v>2325</v>
      </c>
      <c r="I879" s="33" t="s">
        <v>209</v>
      </c>
      <c r="J879" s="34" t="s">
        <v>211</v>
      </c>
      <c r="K879" s="34" t="s">
        <v>211</v>
      </c>
      <c r="L879" s="34" t="s">
        <v>12</v>
      </c>
      <c r="M879" s="34" t="s">
        <v>10</v>
      </c>
      <c r="N879" s="34" t="s">
        <v>11</v>
      </c>
      <c r="O879" s="37" t="s">
        <v>3146</v>
      </c>
      <c r="P879" s="37" t="s">
        <v>674</v>
      </c>
      <c r="Q879" s="44" t="str">
        <f>MID(Tabla1[[#This Row],[Aplicación]],14,1)</f>
        <v>2</v>
      </c>
      <c r="R879" s="44" t="s">
        <v>662</v>
      </c>
      <c r="S879" s="44" t="str">
        <f>MID(Tabla1[[#This Row],[Aplicación]],6,2)</f>
        <v>07</v>
      </c>
      <c r="T879" s="44" t="str">
        <f>VLOOKUP(Tabla1[[#This Row],[AREA]],Hoja1!A:B,2,FALSE)</f>
        <v>07. Medio ambiente y desarrollo sostenible</v>
      </c>
      <c r="U879" s="44" t="str">
        <f>MID(Tabla1[[#This Row],[Aplicación]],9,4)</f>
        <v>1701</v>
      </c>
      <c r="V879" s="44" t="str">
        <f>VLOOKUP(Tabla1[[#This Row],[PROGRAMA]],Hoja1!A:B,2,FALSE)</f>
        <v>1701. Dirección del área de medio ambiente</v>
      </c>
      <c r="W879" s="44" t="str">
        <f>MID(Tabla1[[#This Row],[Aplicación]],14,2)</f>
        <v>21</v>
      </c>
      <c r="X879" s="44" t="str">
        <f>MID(Tabla1[[#This Row],[Aplicación]],14,6)</f>
        <v>213</v>
      </c>
    </row>
    <row r="880" spans="1:24" x14ac:dyDescent="0.25">
      <c r="A880" s="33">
        <v>220200003840</v>
      </c>
      <c r="B880" s="34" t="s">
        <v>9</v>
      </c>
      <c r="C880" s="35">
        <v>43894</v>
      </c>
      <c r="D880" s="33">
        <v>22020002313</v>
      </c>
      <c r="E880" s="34" t="s">
        <v>2360</v>
      </c>
      <c r="F880" s="36">
        <v>3618.17</v>
      </c>
      <c r="G880" s="34" t="s">
        <v>107</v>
      </c>
      <c r="H880" s="34" t="s">
        <v>2361</v>
      </c>
      <c r="I880" s="33" t="s">
        <v>209</v>
      </c>
      <c r="J880" s="34" t="s">
        <v>210</v>
      </c>
      <c r="K880" s="34" t="s">
        <v>210</v>
      </c>
      <c r="L880" s="34" t="s">
        <v>15</v>
      </c>
      <c r="M880" s="34" t="s">
        <v>10</v>
      </c>
      <c r="N880" s="34" t="s">
        <v>11</v>
      </c>
      <c r="O880" s="37" t="s">
        <v>3146</v>
      </c>
      <c r="P880" s="37" t="s">
        <v>674</v>
      </c>
      <c r="Q880" s="44" t="str">
        <f>MID(Tabla1[[#This Row],[Aplicación]],14,1)</f>
        <v>2</v>
      </c>
      <c r="R880" s="44" t="s">
        <v>662</v>
      </c>
      <c r="S880" s="44" t="str">
        <f>MID(Tabla1[[#This Row],[Aplicación]],6,2)</f>
        <v>07</v>
      </c>
      <c r="T880" s="44" t="str">
        <f>VLOOKUP(Tabla1[[#This Row],[AREA]],Hoja1!A:B,2,FALSE)</f>
        <v>07. Medio ambiente y desarrollo sostenible</v>
      </c>
      <c r="U880" s="44" t="str">
        <f>MID(Tabla1[[#This Row],[Aplicación]],9,4)</f>
        <v>1721</v>
      </c>
      <c r="V880" s="44" t="str">
        <f>VLOOKUP(Tabla1[[#This Row],[PROGRAMA]],Hoja1!A:B,2,FALSE)</f>
        <v>1721. Protección del medio ambiente</v>
      </c>
      <c r="W880" s="44" t="str">
        <f>MID(Tabla1[[#This Row],[Aplicación]],14,2)</f>
        <v>22</v>
      </c>
      <c r="X880" s="44" t="str">
        <f>MID(Tabla1[[#This Row],[Aplicación]],14,6)</f>
        <v>22112</v>
      </c>
    </row>
    <row r="881" spans="1:24" x14ac:dyDescent="0.25">
      <c r="A881" s="33">
        <v>220200004237</v>
      </c>
      <c r="B881" s="34" t="s">
        <v>9</v>
      </c>
      <c r="C881" s="35">
        <v>43896</v>
      </c>
      <c r="D881" s="33">
        <v>22020001866</v>
      </c>
      <c r="E881" s="34" t="s">
        <v>1517</v>
      </c>
      <c r="F881" s="36">
        <v>5000</v>
      </c>
      <c r="G881" s="34" t="s">
        <v>736</v>
      </c>
      <c r="H881" s="34" t="s">
        <v>2362</v>
      </c>
      <c r="I881" s="33" t="s">
        <v>209</v>
      </c>
      <c r="J881" s="34" t="s">
        <v>211</v>
      </c>
      <c r="K881" s="34" t="s">
        <v>211</v>
      </c>
      <c r="L881" s="34" t="s">
        <v>15</v>
      </c>
      <c r="M881" s="34" t="s">
        <v>10</v>
      </c>
      <c r="N881" s="34" t="s">
        <v>11</v>
      </c>
      <c r="O881" s="37" t="s">
        <v>3146</v>
      </c>
      <c r="P881" s="37" t="s">
        <v>674</v>
      </c>
      <c r="Q881" s="44" t="str">
        <f>MID(Tabla1[[#This Row],[Aplicación]],14,1)</f>
        <v>2</v>
      </c>
      <c r="R881" s="44" t="s">
        <v>662</v>
      </c>
      <c r="S881" s="44" t="str">
        <f>MID(Tabla1[[#This Row],[Aplicación]],6,2)</f>
        <v>07</v>
      </c>
      <c r="T881" s="44" t="str">
        <f>VLOOKUP(Tabla1[[#This Row],[AREA]],Hoja1!A:B,2,FALSE)</f>
        <v>07. Medio ambiente y desarrollo sostenible</v>
      </c>
      <c r="U881" s="44" t="str">
        <f>MID(Tabla1[[#This Row],[Aplicación]],9,4)</f>
        <v>1711</v>
      </c>
      <c r="V881" s="44" t="str">
        <f>VLOOKUP(Tabla1[[#This Row],[PROGRAMA]],Hoja1!A:B,2,FALSE)</f>
        <v>1711. Parques y jardines</v>
      </c>
      <c r="W881" s="44" t="str">
        <f>MID(Tabla1[[#This Row],[Aplicación]],14,2)</f>
        <v>22</v>
      </c>
      <c r="X881" s="44" t="str">
        <f>MID(Tabla1[[#This Row],[Aplicación]],14,6)</f>
        <v>22199</v>
      </c>
    </row>
    <row r="882" spans="1:24" x14ac:dyDescent="0.25">
      <c r="A882" s="33">
        <v>220190058121</v>
      </c>
      <c r="B882" s="34" t="s">
        <v>9</v>
      </c>
      <c r="C882" s="35">
        <v>43908</v>
      </c>
      <c r="D882" s="33">
        <v>22019007306</v>
      </c>
      <c r="E882" s="34" t="s">
        <v>1947</v>
      </c>
      <c r="F882" s="36">
        <v>283.06</v>
      </c>
      <c r="G882" s="34" t="s">
        <v>204</v>
      </c>
      <c r="H882" s="34" t="s">
        <v>2388</v>
      </c>
      <c r="I882" s="33" t="s">
        <v>209</v>
      </c>
      <c r="J882" s="34" t="s">
        <v>210</v>
      </c>
      <c r="K882" s="34" t="s">
        <v>210</v>
      </c>
      <c r="L882" s="34" t="s">
        <v>12</v>
      </c>
      <c r="M882" s="34" t="s">
        <v>13</v>
      </c>
      <c r="N882" s="34" t="s">
        <v>14</v>
      </c>
      <c r="O882" s="37" t="s">
        <v>3127</v>
      </c>
      <c r="P882" s="37" t="s">
        <v>674</v>
      </c>
      <c r="Q882" s="44" t="str">
        <f>MID(Tabla1[[#This Row],[Aplicación]],14,1)</f>
        <v>6</v>
      </c>
      <c r="R882" s="44" t="s">
        <v>663</v>
      </c>
      <c r="S882" s="44" t="str">
        <f>MID(Tabla1[[#This Row],[Aplicación]],6,2)</f>
        <v>07</v>
      </c>
      <c r="T882" s="44" t="str">
        <f>VLOOKUP(Tabla1[[#This Row],[AREA]],Hoja1!A:B,2,FALSE)</f>
        <v>07. Medio ambiente y desarrollo sostenible</v>
      </c>
      <c r="U882" s="44" t="str">
        <f>MID(Tabla1[[#This Row],[Aplicación]],9,4)</f>
        <v>1721</v>
      </c>
      <c r="V882" s="44" t="str">
        <f>VLOOKUP(Tabla1[[#This Row],[PROGRAMA]],Hoja1!A:B,2,FALSE)</f>
        <v>1721. Protección del medio ambiente</v>
      </c>
      <c r="W882" s="44" t="str">
        <f>MID(Tabla1[[#This Row],[Aplicación]],14,2)</f>
        <v>62</v>
      </c>
      <c r="X882" s="44" t="str">
        <f>MID(Tabla1[[#This Row],[Aplicación]],14,6)</f>
        <v>623</v>
      </c>
    </row>
    <row r="883" spans="1:24" x14ac:dyDescent="0.25">
      <c r="A883" s="33">
        <v>220200004274</v>
      </c>
      <c r="B883" s="34" t="s">
        <v>9</v>
      </c>
      <c r="C883" s="35">
        <v>43896</v>
      </c>
      <c r="D883" s="33">
        <v>22020002276</v>
      </c>
      <c r="E883" s="34" t="s">
        <v>2432</v>
      </c>
      <c r="F883" s="36">
        <v>650</v>
      </c>
      <c r="G883" s="34" t="s">
        <v>338</v>
      </c>
      <c r="H883" s="34" t="s">
        <v>2433</v>
      </c>
      <c r="I883" s="33" t="s">
        <v>209</v>
      </c>
      <c r="J883" s="34" t="s">
        <v>211</v>
      </c>
      <c r="K883" s="34" t="s">
        <v>211</v>
      </c>
      <c r="L883" s="34" t="s">
        <v>15</v>
      </c>
      <c r="M883" s="34" t="s">
        <v>10</v>
      </c>
      <c r="N883" s="34" t="s">
        <v>11</v>
      </c>
      <c r="O883" s="37" t="s">
        <v>3146</v>
      </c>
      <c r="P883" s="37" t="s">
        <v>674</v>
      </c>
      <c r="Q883" s="44" t="str">
        <f>MID(Tabla1[[#This Row],[Aplicación]],14,1)</f>
        <v>2</v>
      </c>
      <c r="R883" s="44" t="s">
        <v>662</v>
      </c>
      <c r="S883" s="44" t="str">
        <f>MID(Tabla1[[#This Row],[Aplicación]],6,2)</f>
        <v>07</v>
      </c>
      <c r="T883" s="44" t="str">
        <f>VLOOKUP(Tabla1[[#This Row],[AREA]],Hoja1!A:B,2,FALSE)</f>
        <v>07. Medio ambiente y desarrollo sostenible</v>
      </c>
      <c r="U883" s="44" t="str">
        <f>MID(Tabla1[[#This Row],[Aplicación]],9,4)</f>
        <v>1711</v>
      </c>
      <c r="V883" s="44" t="str">
        <f>VLOOKUP(Tabla1[[#This Row],[PROGRAMA]],Hoja1!A:B,2,FALSE)</f>
        <v>1711. Parques y jardines</v>
      </c>
      <c r="W883" s="44" t="str">
        <f>MID(Tabla1[[#This Row],[Aplicación]],14,2)</f>
        <v>22</v>
      </c>
      <c r="X883" s="44" t="str">
        <f>MID(Tabla1[[#This Row],[Aplicación]],14,6)</f>
        <v>22106</v>
      </c>
    </row>
    <row r="884" spans="1:24" x14ac:dyDescent="0.25">
      <c r="A884" s="33">
        <v>220200004275</v>
      </c>
      <c r="B884" s="34" t="s">
        <v>9</v>
      </c>
      <c r="C884" s="35">
        <v>43896</v>
      </c>
      <c r="D884" s="33">
        <v>22020002281</v>
      </c>
      <c r="E884" s="34" t="s">
        <v>2434</v>
      </c>
      <c r="F884" s="36">
        <v>4803.1899999999996</v>
      </c>
      <c r="G884" s="34" t="s">
        <v>2435</v>
      </c>
      <c r="H884" s="34" t="s">
        <v>2436</v>
      </c>
      <c r="I884" s="33" t="s">
        <v>209</v>
      </c>
      <c r="J884" s="34" t="s">
        <v>1929</v>
      </c>
      <c r="K884" s="34" t="s">
        <v>210</v>
      </c>
      <c r="L884" s="34" t="s">
        <v>12</v>
      </c>
      <c r="M884" s="34" t="s">
        <v>10</v>
      </c>
      <c r="N884" s="34" t="s">
        <v>11</v>
      </c>
      <c r="O884" s="37" t="s">
        <v>3146</v>
      </c>
      <c r="P884" s="37" t="s">
        <v>674</v>
      </c>
      <c r="Q884" s="44" t="str">
        <f>MID(Tabla1[[#This Row],[Aplicación]],14,1)</f>
        <v>2</v>
      </c>
      <c r="R884" s="44" t="s">
        <v>662</v>
      </c>
      <c r="S884" s="44" t="str">
        <f>MID(Tabla1[[#This Row],[Aplicación]],6,2)</f>
        <v>07</v>
      </c>
      <c r="T884" s="44" t="str">
        <f>VLOOKUP(Tabla1[[#This Row],[AREA]],Hoja1!A:B,2,FALSE)</f>
        <v>07. Medio ambiente y desarrollo sostenible</v>
      </c>
      <c r="U884" s="44" t="str">
        <f>MID(Tabla1[[#This Row],[Aplicación]],9,4)</f>
        <v>1721</v>
      </c>
      <c r="V884" s="44" t="str">
        <f>VLOOKUP(Tabla1[[#This Row],[PROGRAMA]],Hoja1!A:B,2,FALSE)</f>
        <v>1721. Protección del medio ambiente</v>
      </c>
      <c r="W884" s="44" t="str">
        <f>MID(Tabla1[[#This Row],[Aplicación]],14,2)</f>
        <v>21</v>
      </c>
      <c r="X884" s="44" t="str">
        <f>MID(Tabla1[[#This Row],[Aplicación]],14,6)</f>
        <v>213</v>
      </c>
    </row>
    <row r="885" spans="1:24" x14ac:dyDescent="0.25">
      <c r="A885" s="33">
        <v>220200004826</v>
      </c>
      <c r="B885" s="34" t="s">
        <v>9</v>
      </c>
      <c r="C885" s="35">
        <v>43900</v>
      </c>
      <c r="D885" s="33">
        <v>22020002282</v>
      </c>
      <c r="E885" s="34" t="s">
        <v>1721</v>
      </c>
      <c r="F885" s="36">
        <v>952.27</v>
      </c>
      <c r="G885" s="34" t="s">
        <v>463</v>
      </c>
      <c r="H885" s="34" t="s">
        <v>2442</v>
      </c>
      <c r="I885" s="33" t="s">
        <v>209</v>
      </c>
      <c r="J885" s="34" t="s">
        <v>210</v>
      </c>
      <c r="K885" s="34" t="s">
        <v>210</v>
      </c>
      <c r="L885" s="34" t="s">
        <v>12</v>
      </c>
      <c r="M885" s="34" t="s">
        <v>10</v>
      </c>
      <c r="N885" s="34" t="s">
        <v>11</v>
      </c>
      <c r="O885" s="37" t="s">
        <v>3146</v>
      </c>
      <c r="P885" s="37" t="s">
        <v>674</v>
      </c>
      <c r="Q885" s="44" t="str">
        <f>MID(Tabla1[[#This Row],[Aplicación]],14,1)</f>
        <v>2</v>
      </c>
      <c r="R885" s="44" t="s">
        <v>662</v>
      </c>
      <c r="S885" s="44" t="str">
        <f>MID(Tabla1[[#This Row],[Aplicación]],6,2)</f>
        <v>07</v>
      </c>
      <c r="T885" s="44" t="str">
        <f>VLOOKUP(Tabla1[[#This Row],[AREA]],Hoja1!A:B,2,FALSE)</f>
        <v>07. Medio ambiente y desarrollo sostenible</v>
      </c>
      <c r="U885" s="44" t="str">
        <f>MID(Tabla1[[#This Row],[Aplicación]],9,4)</f>
        <v>1721</v>
      </c>
      <c r="V885" s="44" t="str">
        <f>VLOOKUP(Tabla1[[#This Row],[PROGRAMA]],Hoja1!A:B,2,FALSE)</f>
        <v>1721. Protección del medio ambiente</v>
      </c>
      <c r="W885" s="44" t="str">
        <f>MID(Tabla1[[#This Row],[Aplicación]],14,2)</f>
        <v>22</v>
      </c>
      <c r="X885" s="44" t="str">
        <f>MID(Tabla1[[#This Row],[Aplicación]],14,6)</f>
        <v>22799</v>
      </c>
    </row>
    <row r="886" spans="1:24" x14ac:dyDescent="0.25">
      <c r="A886" s="33">
        <v>220200004828</v>
      </c>
      <c r="B886" s="34" t="s">
        <v>9</v>
      </c>
      <c r="C886" s="35">
        <v>43900</v>
      </c>
      <c r="D886" s="33">
        <v>22020002263</v>
      </c>
      <c r="E886" s="34" t="s">
        <v>1598</v>
      </c>
      <c r="F886" s="36">
        <v>2104.2199999999998</v>
      </c>
      <c r="G886" s="34" t="s">
        <v>2443</v>
      </c>
      <c r="H886" s="34" t="s">
        <v>2444</v>
      </c>
      <c r="I886" s="33" t="s">
        <v>209</v>
      </c>
      <c r="J886" s="34" t="s">
        <v>2445</v>
      </c>
      <c r="K886" s="34" t="s">
        <v>333</v>
      </c>
      <c r="L886" s="34" t="s">
        <v>15</v>
      </c>
      <c r="M886" s="34" t="s">
        <v>10</v>
      </c>
      <c r="N886" s="34" t="s">
        <v>11</v>
      </c>
      <c r="O886" s="37" t="s">
        <v>3146</v>
      </c>
      <c r="P886" s="37" t="s">
        <v>674</v>
      </c>
      <c r="Q886" s="44" t="str">
        <f>MID(Tabla1[[#This Row],[Aplicación]],14,1)</f>
        <v>2</v>
      </c>
      <c r="R886" s="44" t="s">
        <v>662</v>
      </c>
      <c r="S886" s="44" t="str">
        <f>MID(Tabla1[[#This Row],[Aplicación]],6,2)</f>
        <v>07</v>
      </c>
      <c r="T886" s="44" t="str">
        <f>VLOOKUP(Tabla1[[#This Row],[AREA]],Hoja1!A:B,2,FALSE)</f>
        <v>07. Medio ambiente y desarrollo sostenible</v>
      </c>
      <c r="U886" s="44" t="str">
        <f>MID(Tabla1[[#This Row],[Aplicación]],9,4)</f>
        <v>1721</v>
      </c>
      <c r="V886" s="44" t="str">
        <f>VLOOKUP(Tabla1[[#This Row],[PROGRAMA]],Hoja1!A:B,2,FALSE)</f>
        <v>1721. Protección del medio ambiente</v>
      </c>
      <c r="W886" s="44" t="str">
        <f>MID(Tabla1[[#This Row],[Aplicación]],14,2)</f>
        <v>22</v>
      </c>
      <c r="X886" s="44" t="str">
        <f>MID(Tabla1[[#This Row],[Aplicación]],14,6)</f>
        <v>22199</v>
      </c>
    </row>
    <row r="887" spans="1:24" x14ac:dyDescent="0.25">
      <c r="A887" s="33">
        <v>220200004834</v>
      </c>
      <c r="B887" s="34" t="s">
        <v>9</v>
      </c>
      <c r="C887" s="35">
        <v>43900</v>
      </c>
      <c r="D887" s="33">
        <v>22020002468</v>
      </c>
      <c r="E887" s="34" t="s">
        <v>1721</v>
      </c>
      <c r="F887" s="36">
        <v>645.30999999999995</v>
      </c>
      <c r="G887" s="34" t="s">
        <v>352</v>
      </c>
      <c r="H887" s="34" t="s">
        <v>2452</v>
      </c>
      <c r="I887" s="33" t="s">
        <v>209</v>
      </c>
      <c r="J887" s="34" t="s">
        <v>211</v>
      </c>
      <c r="K887" s="34" t="s">
        <v>211</v>
      </c>
      <c r="L887" s="34" t="s">
        <v>12</v>
      </c>
      <c r="M887" s="34" t="s">
        <v>10</v>
      </c>
      <c r="N887" s="34" t="s">
        <v>11</v>
      </c>
      <c r="O887" s="37" t="s">
        <v>3146</v>
      </c>
      <c r="P887" s="37" t="s">
        <v>674</v>
      </c>
      <c r="Q887" s="44" t="str">
        <f>MID(Tabla1[[#This Row],[Aplicación]],14,1)</f>
        <v>2</v>
      </c>
      <c r="R887" s="44" t="s">
        <v>662</v>
      </c>
      <c r="S887" s="44" t="str">
        <f>MID(Tabla1[[#This Row],[Aplicación]],6,2)</f>
        <v>07</v>
      </c>
      <c r="T887" s="44" t="str">
        <f>VLOOKUP(Tabla1[[#This Row],[AREA]],Hoja1!A:B,2,FALSE)</f>
        <v>07. Medio ambiente y desarrollo sostenible</v>
      </c>
      <c r="U887" s="44" t="str">
        <f>MID(Tabla1[[#This Row],[Aplicación]],9,4)</f>
        <v>1721</v>
      </c>
      <c r="V887" s="44" t="str">
        <f>VLOOKUP(Tabla1[[#This Row],[PROGRAMA]],Hoja1!A:B,2,FALSE)</f>
        <v>1721. Protección del medio ambiente</v>
      </c>
      <c r="W887" s="44" t="str">
        <f>MID(Tabla1[[#This Row],[Aplicación]],14,2)</f>
        <v>22</v>
      </c>
      <c r="X887" s="44" t="str">
        <f>MID(Tabla1[[#This Row],[Aplicación]],14,6)</f>
        <v>22799</v>
      </c>
    </row>
    <row r="888" spans="1:24" x14ac:dyDescent="0.25">
      <c r="A888" s="33">
        <v>220200004835</v>
      </c>
      <c r="B888" s="34" t="s">
        <v>9</v>
      </c>
      <c r="C888" s="35">
        <v>43900</v>
      </c>
      <c r="D888" s="33">
        <v>22020002470</v>
      </c>
      <c r="E888" s="34" t="s">
        <v>2453</v>
      </c>
      <c r="F888" s="36">
        <v>5130.3999999999996</v>
      </c>
      <c r="G888" s="34" t="s">
        <v>351</v>
      </c>
      <c r="H888" s="34" t="s">
        <v>2454</v>
      </c>
      <c r="I888" s="33" t="s">
        <v>209</v>
      </c>
      <c r="J888" s="34" t="s">
        <v>983</v>
      </c>
      <c r="K888" s="34" t="s">
        <v>307</v>
      </c>
      <c r="L888" s="34" t="s">
        <v>12</v>
      </c>
      <c r="M888" s="34" t="s">
        <v>10</v>
      </c>
      <c r="N888" s="34" t="s">
        <v>11</v>
      </c>
      <c r="O888" s="37" t="s">
        <v>3146</v>
      </c>
      <c r="P888" s="37" t="s">
        <v>674</v>
      </c>
      <c r="Q888" s="44" t="str">
        <f>MID(Tabla1[[#This Row],[Aplicación]],14,1)</f>
        <v>2</v>
      </c>
      <c r="R888" s="44" t="s">
        <v>662</v>
      </c>
      <c r="S888" s="44" t="str">
        <f>MID(Tabla1[[#This Row],[Aplicación]],6,2)</f>
        <v>07</v>
      </c>
      <c r="T888" s="44" t="str">
        <f>VLOOKUP(Tabla1[[#This Row],[AREA]],Hoja1!A:B,2,FALSE)</f>
        <v>07. Medio ambiente y desarrollo sostenible</v>
      </c>
      <c r="U888" s="44" t="str">
        <f>MID(Tabla1[[#This Row],[Aplicación]],9,4)</f>
        <v>1721</v>
      </c>
      <c r="V888" s="44" t="str">
        <f>VLOOKUP(Tabla1[[#This Row],[PROGRAMA]],Hoja1!A:B,2,FALSE)</f>
        <v>1721. Protección del medio ambiente</v>
      </c>
      <c r="W888" s="44" t="str">
        <f>MID(Tabla1[[#This Row],[Aplicación]],14,2)</f>
        <v>22</v>
      </c>
      <c r="X888" s="44" t="str">
        <f>MID(Tabla1[[#This Row],[Aplicación]],14,6)</f>
        <v>22706</v>
      </c>
    </row>
    <row r="889" spans="1:24" x14ac:dyDescent="0.25">
      <c r="A889" s="33">
        <v>220190058122</v>
      </c>
      <c r="B889" s="34" t="s">
        <v>9</v>
      </c>
      <c r="C889" s="35">
        <v>43908</v>
      </c>
      <c r="D889" s="33">
        <v>22019007307</v>
      </c>
      <c r="E889" s="34" t="s">
        <v>1947</v>
      </c>
      <c r="F889" s="36">
        <v>224.15</v>
      </c>
      <c r="G889" s="34" t="s">
        <v>204</v>
      </c>
      <c r="H889" s="34" t="s">
        <v>2458</v>
      </c>
      <c r="I889" s="33" t="s">
        <v>209</v>
      </c>
      <c r="J889" s="34" t="s">
        <v>210</v>
      </c>
      <c r="K889" s="34" t="s">
        <v>210</v>
      </c>
      <c r="L889" s="34" t="s">
        <v>12</v>
      </c>
      <c r="M889" s="34" t="s">
        <v>13</v>
      </c>
      <c r="N889" s="34" t="s">
        <v>14</v>
      </c>
      <c r="O889" s="37" t="s">
        <v>3127</v>
      </c>
      <c r="P889" s="37" t="s">
        <v>674</v>
      </c>
      <c r="Q889" s="44" t="str">
        <f>MID(Tabla1[[#This Row],[Aplicación]],14,1)</f>
        <v>6</v>
      </c>
      <c r="R889" s="44" t="s">
        <v>663</v>
      </c>
      <c r="S889" s="44" t="str">
        <f>MID(Tabla1[[#This Row],[Aplicación]],6,2)</f>
        <v>07</v>
      </c>
      <c r="T889" s="44" t="str">
        <f>VLOOKUP(Tabla1[[#This Row],[AREA]],Hoja1!A:B,2,FALSE)</f>
        <v>07. Medio ambiente y desarrollo sostenible</v>
      </c>
      <c r="U889" s="44" t="str">
        <f>MID(Tabla1[[#This Row],[Aplicación]],9,4)</f>
        <v>1721</v>
      </c>
      <c r="V889" s="44" t="str">
        <f>VLOOKUP(Tabla1[[#This Row],[PROGRAMA]],Hoja1!A:B,2,FALSE)</f>
        <v>1721. Protección del medio ambiente</v>
      </c>
      <c r="W889" s="44" t="str">
        <f>MID(Tabla1[[#This Row],[Aplicación]],14,2)</f>
        <v>62</v>
      </c>
      <c r="X889" s="44" t="str">
        <f>MID(Tabla1[[#This Row],[Aplicación]],14,6)</f>
        <v>623</v>
      </c>
    </row>
    <row r="890" spans="1:24" x14ac:dyDescent="0.25">
      <c r="A890" s="33">
        <v>220190058124</v>
      </c>
      <c r="B890" s="34" t="s">
        <v>9</v>
      </c>
      <c r="C890" s="35">
        <v>43908</v>
      </c>
      <c r="D890" s="33">
        <v>22019007309</v>
      </c>
      <c r="E890" s="34" t="s">
        <v>1947</v>
      </c>
      <c r="F890" s="36">
        <v>224.15</v>
      </c>
      <c r="G890" s="34" t="s">
        <v>204</v>
      </c>
      <c r="H890" s="34" t="s">
        <v>2459</v>
      </c>
      <c r="I890" s="33" t="s">
        <v>209</v>
      </c>
      <c r="J890" s="34" t="s">
        <v>210</v>
      </c>
      <c r="K890" s="34" t="s">
        <v>210</v>
      </c>
      <c r="L890" s="34" t="s">
        <v>12</v>
      </c>
      <c r="M890" s="34" t="s">
        <v>13</v>
      </c>
      <c r="N890" s="34" t="s">
        <v>14</v>
      </c>
      <c r="O890" s="37" t="s">
        <v>3127</v>
      </c>
      <c r="P890" s="37" t="s">
        <v>674</v>
      </c>
      <c r="Q890" s="44" t="str">
        <f>MID(Tabla1[[#This Row],[Aplicación]],14,1)</f>
        <v>6</v>
      </c>
      <c r="R890" s="44" t="s">
        <v>663</v>
      </c>
      <c r="S890" s="44" t="str">
        <f>MID(Tabla1[[#This Row],[Aplicación]],6,2)</f>
        <v>07</v>
      </c>
      <c r="T890" s="44" t="str">
        <f>VLOOKUP(Tabla1[[#This Row],[AREA]],Hoja1!A:B,2,FALSE)</f>
        <v>07. Medio ambiente y desarrollo sostenible</v>
      </c>
      <c r="U890" s="44" t="str">
        <f>MID(Tabla1[[#This Row],[Aplicación]],9,4)</f>
        <v>1721</v>
      </c>
      <c r="V890" s="44" t="str">
        <f>VLOOKUP(Tabla1[[#This Row],[PROGRAMA]],Hoja1!A:B,2,FALSE)</f>
        <v>1721. Protección del medio ambiente</v>
      </c>
      <c r="W890" s="44" t="str">
        <f>MID(Tabla1[[#This Row],[Aplicación]],14,2)</f>
        <v>62</v>
      </c>
      <c r="X890" s="44" t="str">
        <f>MID(Tabla1[[#This Row],[Aplicación]],14,6)</f>
        <v>623</v>
      </c>
    </row>
    <row r="891" spans="1:24" x14ac:dyDescent="0.25">
      <c r="A891" s="33">
        <v>220200009233</v>
      </c>
      <c r="B891" s="34" t="s">
        <v>316</v>
      </c>
      <c r="C891" s="35">
        <v>43915</v>
      </c>
      <c r="D891" s="33">
        <v>22020001798</v>
      </c>
      <c r="E891" s="34" t="s">
        <v>1517</v>
      </c>
      <c r="F891" s="36">
        <v>0.82</v>
      </c>
      <c r="G891" s="34" t="s">
        <v>409</v>
      </c>
      <c r="H891" s="34" t="s">
        <v>86</v>
      </c>
      <c r="I891" s="33" t="s">
        <v>317</v>
      </c>
      <c r="J891" s="34" t="s">
        <v>211</v>
      </c>
      <c r="K891" s="34" t="s">
        <v>211</v>
      </c>
      <c r="L891" s="34" t="s">
        <v>15</v>
      </c>
      <c r="M891" s="34" t="s">
        <v>13</v>
      </c>
      <c r="N891" s="34" t="s">
        <v>14</v>
      </c>
      <c r="O891" s="37" t="s">
        <v>3145</v>
      </c>
      <c r="P891" s="37" t="s">
        <v>674</v>
      </c>
      <c r="Q891" s="44" t="str">
        <f>MID(Tabla1[[#This Row],[Aplicación]],14,1)</f>
        <v>2</v>
      </c>
      <c r="R891" s="44" t="s">
        <v>662</v>
      </c>
      <c r="S891" s="44" t="str">
        <f>MID(Tabla1[[#This Row],[Aplicación]],6,2)</f>
        <v>07</v>
      </c>
      <c r="T891" s="44" t="str">
        <f>VLOOKUP(Tabla1[[#This Row],[AREA]],Hoja1!A:B,2,FALSE)</f>
        <v>07. Medio ambiente y desarrollo sostenible</v>
      </c>
      <c r="U891" s="44" t="str">
        <f>MID(Tabla1[[#This Row],[Aplicación]],9,4)</f>
        <v>1711</v>
      </c>
      <c r="V891" s="44" t="str">
        <f>VLOOKUP(Tabla1[[#This Row],[PROGRAMA]],Hoja1!A:B,2,FALSE)</f>
        <v>1711. Parques y jardines</v>
      </c>
      <c r="W891" s="44" t="str">
        <f>MID(Tabla1[[#This Row],[Aplicación]],14,2)</f>
        <v>22</v>
      </c>
      <c r="X891" s="44" t="str">
        <f>MID(Tabla1[[#This Row],[Aplicación]],14,6)</f>
        <v>22199</v>
      </c>
    </row>
    <row r="892" spans="1:24" x14ac:dyDescent="0.25">
      <c r="A892" s="33">
        <v>220190058123</v>
      </c>
      <c r="B892" s="34" t="s">
        <v>9</v>
      </c>
      <c r="C892" s="35">
        <v>43908</v>
      </c>
      <c r="D892" s="33">
        <v>22019007308</v>
      </c>
      <c r="E892" s="34" t="s">
        <v>1947</v>
      </c>
      <c r="F892" s="36">
        <v>193.13</v>
      </c>
      <c r="G892" s="34" t="s">
        <v>204</v>
      </c>
      <c r="H892" s="34" t="s">
        <v>2485</v>
      </c>
      <c r="I892" s="33" t="s">
        <v>209</v>
      </c>
      <c r="J892" s="34" t="s">
        <v>210</v>
      </c>
      <c r="K892" s="34" t="s">
        <v>210</v>
      </c>
      <c r="L892" s="34" t="s">
        <v>12</v>
      </c>
      <c r="M892" s="34" t="s">
        <v>13</v>
      </c>
      <c r="N892" s="34" t="s">
        <v>14</v>
      </c>
      <c r="O892" s="37" t="s">
        <v>3127</v>
      </c>
      <c r="P892" s="37" t="s">
        <v>674</v>
      </c>
      <c r="Q892" s="44" t="str">
        <f>MID(Tabla1[[#This Row],[Aplicación]],14,1)</f>
        <v>6</v>
      </c>
      <c r="R892" s="44" t="s">
        <v>663</v>
      </c>
      <c r="S892" s="44" t="str">
        <f>MID(Tabla1[[#This Row],[Aplicación]],6,2)</f>
        <v>07</v>
      </c>
      <c r="T892" s="44" t="str">
        <f>VLOOKUP(Tabla1[[#This Row],[AREA]],Hoja1!A:B,2,FALSE)</f>
        <v>07. Medio ambiente y desarrollo sostenible</v>
      </c>
      <c r="U892" s="44" t="str">
        <f>MID(Tabla1[[#This Row],[Aplicación]],9,4)</f>
        <v>1721</v>
      </c>
      <c r="V892" s="44" t="str">
        <f>VLOOKUP(Tabla1[[#This Row],[PROGRAMA]],Hoja1!A:B,2,FALSE)</f>
        <v>1721. Protección del medio ambiente</v>
      </c>
      <c r="W892" s="44" t="str">
        <f>MID(Tabla1[[#This Row],[Aplicación]],14,2)</f>
        <v>62</v>
      </c>
      <c r="X892" s="44" t="str">
        <f>MID(Tabla1[[#This Row],[Aplicación]],14,6)</f>
        <v>623</v>
      </c>
    </row>
    <row r="893" spans="1:24" x14ac:dyDescent="0.25">
      <c r="A893" s="33">
        <v>220200004827</v>
      </c>
      <c r="B893" s="34" t="s">
        <v>9</v>
      </c>
      <c r="C893" s="35">
        <v>43900</v>
      </c>
      <c r="D893" s="33">
        <v>22020002279</v>
      </c>
      <c r="E893" s="34" t="s">
        <v>1497</v>
      </c>
      <c r="F893" s="36">
        <v>1500</v>
      </c>
      <c r="G893" s="34" t="s">
        <v>144</v>
      </c>
      <c r="H893" s="34" t="s">
        <v>2486</v>
      </c>
      <c r="I893" s="33" t="s">
        <v>209</v>
      </c>
      <c r="J893" s="34" t="s">
        <v>802</v>
      </c>
      <c r="K893" s="34" t="s">
        <v>210</v>
      </c>
      <c r="L893" s="34" t="s">
        <v>12</v>
      </c>
      <c r="M893" s="34" t="s">
        <v>13</v>
      </c>
      <c r="N893" s="34" t="s">
        <v>14</v>
      </c>
      <c r="O893" s="37" t="s">
        <v>3127</v>
      </c>
      <c r="P893" s="37" t="s">
        <v>674</v>
      </c>
      <c r="Q893" s="44" t="str">
        <f>MID(Tabla1[[#This Row],[Aplicación]],14,1)</f>
        <v>2</v>
      </c>
      <c r="R893" s="44" t="s">
        <v>662</v>
      </c>
      <c r="S893" s="44" t="str">
        <f>MID(Tabla1[[#This Row],[Aplicación]],6,2)</f>
        <v>07</v>
      </c>
      <c r="T893" s="44" t="str">
        <f>VLOOKUP(Tabla1[[#This Row],[AREA]],Hoja1!A:B,2,FALSE)</f>
        <v>07. Medio ambiente y desarrollo sostenible</v>
      </c>
      <c r="U893" s="44" t="str">
        <f>MID(Tabla1[[#This Row],[Aplicación]],9,4)</f>
        <v>1721</v>
      </c>
      <c r="V893" s="44" t="str">
        <f>VLOOKUP(Tabla1[[#This Row],[PROGRAMA]],Hoja1!A:B,2,FALSE)</f>
        <v>1721. Protección del medio ambiente</v>
      </c>
      <c r="W893" s="44" t="str">
        <f>MID(Tabla1[[#This Row],[Aplicación]],14,2)</f>
        <v>20</v>
      </c>
      <c r="X893" s="44" t="str">
        <f>MID(Tabla1[[#This Row],[Aplicación]],14,6)</f>
        <v>203</v>
      </c>
    </row>
    <row r="894" spans="1:24" x14ac:dyDescent="0.25">
      <c r="A894" s="33">
        <v>220200005676</v>
      </c>
      <c r="B894" s="34" t="s">
        <v>9</v>
      </c>
      <c r="C894" s="35">
        <v>43901</v>
      </c>
      <c r="D894" s="33">
        <v>22020002473</v>
      </c>
      <c r="E894" s="34" t="s">
        <v>1598</v>
      </c>
      <c r="F894" s="36">
        <v>4660</v>
      </c>
      <c r="G894" s="34" t="s">
        <v>2496</v>
      </c>
      <c r="H894" s="34" t="s">
        <v>2497</v>
      </c>
      <c r="I894" s="33" t="s">
        <v>209</v>
      </c>
      <c r="J894" s="34" t="s">
        <v>233</v>
      </c>
      <c r="K894" s="34" t="s">
        <v>233</v>
      </c>
      <c r="L894" s="34" t="s">
        <v>15</v>
      </c>
      <c r="M894" s="34" t="s">
        <v>10</v>
      </c>
      <c r="N894" s="34" t="s">
        <v>11</v>
      </c>
      <c r="O894" s="37" t="s">
        <v>3146</v>
      </c>
      <c r="P894" s="37" t="s">
        <v>674</v>
      </c>
      <c r="Q894" s="44" t="str">
        <f>MID(Tabla1[[#This Row],[Aplicación]],14,1)</f>
        <v>2</v>
      </c>
      <c r="R894" s="44" t="s">
        <v>662</v>
      </c>
      <c r="S894" s="44" t="str">
        <f>MID(Tabla1[[#This Row],[Aplicación]],6,2)</f>
        <v>07</v>
      </c>
      <c r="T894" s="44" t="str">
        <f>VLOOKUP(Tabla1[[#This Row],[AREA]],Hoja1!A:B,2,FALSE)</f>
        <v>07. Medio ambiente y desarrollo sostenible</v>
      </c>
      <c r="U894" s="44" t="str">
        <f>MID(Tabla1[[#This Row],[Aplicación]],9,4)</f>
        <v>1721</v>
      </c>
      <c r="V894" s="44" t="str">
        <f>VLOOKUP(Tabla1[[#This Row],[PROGRAMA]],Hoja1!A:B,2,FALSE)</f>
        <v>1721. Protección del medio ambiente</v>
      </c>
      <c r="W894" s="44" t="str">
        <f>MID(Tabla1[[#This Row],[Aplicación]],14,2)</f>
        <v>22</v>
      </c>
      <c r="X894" s="44" t="str">
        <f>MID(Tabla1[[#This Row],[Aplicación]],14,6)</f>
        <v>22199</v>
      </c>
    </row>
    <row r="895" spans="1:24" x14ac:dyDescent="0.25">
      <c r="A895" s="33">
        <v>220200005677</v>
      </c>
      <c r="B895" s="34" t="s">
        <v>9</v>
      </c>
      <c r="C895" s="35">
        <v>43901</v>
      </c>
      <c r="D895" s="33">
        <v>22020002480</v>
      </c>
      <c r="E895" s="34" t="s">
        <v>1721</v>
      </c>
      <c r="F895" s="36">
        <v>5154.6000000000004</v>
      </c>
      <c r="G895" s="34" t="s">
        <v>865</v>
      </c>
      <c r="H895" s="34" t="s">
        <v>2507</v>
      </c>
      <c r="I895" s="33" t="s">
        <v>209</v>
      </c>
      <c r="J895" s="34" t="s">
        <v>211</v>
      </c>
      <c r="K895" s="34" t="s">
        <v>211</v>
      </c>
      <c r="L895" s="34" t="s">
        <v>12</v>
      </c>
      <c r="M895" s="34" t="s">
        <v>10</v>
      </c>
      <c r="N895" s="34" t="s">
        <v>11</v>
      </c>
      <c r="O895" s="37" t="s">
        <v>3146</v>
      </c>
      <c r="P895" s="37" t="s">
        <v>674</v>
      </c>
      <c r="Q895" s="44" t="str">
        <f>MID(Tabla1[[#This Row],[Aplicación]],14,1)</f>
        <v>2</v>
      </c>
      <c r="R895" s="44" t="s">
        <v>662</v>
      </c>
      <c r="S895" s="44" t="str">
        <f>MID(Tabla1[[#This Row],[Aplicación]],6,2)</f>
        <v>07</v>
      </c>
      <c r="T895" s="44" t="str">
        <f>VLOOKUP(Tabla1[[#This Row],[AREA]],Hoja1!A:B,2,FALSE)</f>
        <v>07. Medio ambiente y desarrollo sostenible</v>
      </c>
      <c r="U895" s="44" t="str">
        <f>MID(Tabla1[[#This Row],[Aplicación]],9,4)</f>
        <v>1721</v>
      </c>
      <c r="V895" s="44" t="str">
        <f>VLOOKUP(Tabla1[[#This Row],[PROGRAMA]],Hoja1!A:B,2,FALSE)</f>
        <v>1721. Protección del medio ambiente</v>
      </c>
      <c r="W895" s="44" t="str">
        <f>MID(Tabla1[[#This Row],[Aplicación]],14,2)</f>
        <v>22</v>
      </c>
      <c r="X895" s="44" t="str">
        <f>MID(Tabla1[[#This Row],[Aplicación]],14,6)</f>
        <v>22799</v>
      </c>
    </row>
    <row r="896" spans="1:24" x14ac:dyDescent="0.25">
      <c r="A896" s="33">
        <v>220190043470</v>
      </c>
      <c r="B896" s="34" t="s">
        <v>9</v>
      </c>
      <c r="C896" s="35">
        <v>43908</v>
      </c>
      <c r="D896" s="33">
        <v>22019006657</v>
      </c>
      <c r="E896" s="34" t="s">
        <v>1044</v>
      </c>
      <c r="F896" s="36">
        <v>170.59</v>
      </c>
      <c r="G896" s="34" t="s">
        <v>204</v>
      </c>
      <c r="H896" s="34" t="s">
        <v>2510</v>
      </c>
      <c r="I896" s="33" t="s">
        <v>209</v>
      </c>
      <c r="J896" s="34" t="s">
        <v>210</v>
      </c>
      <c r="K896" s="34" t="s">
        <v>210</v>
      </c>
      <c r="L896" s="34" t="s">
        <v>12</v>
      </c>
      <c r="M896" s="34" t="s">
        <v>13</v>
      </c>
      <c r="N896" s="34" t="s">
        <v>14</v>
      </c>
      <c r="O896" s="37" t="s">
        <v>3127</v>
      </c>
      <c r="P896" s="37" t="s">
        <v>674</v>
      </c>
      <c r="Q896" s="44" t="str">
        <f>MID(Tabla1[[#This Row],[Aplicación]],14,1)</f>
        <v>6</v>
      </c>
      <c r="R896" s="44" t="s">
        <v>663</v>
      </c>
      <c r="S896" s="44" t="str">
        <f>MID(Tabla1[[#This Row],[Aplicación]],6,2)</f>
        <v>07</v>
      </c>
      <c r="T896" s="44" t="str">
        <f>VLOOKUP(Tabla1[[#This Row],[AREA]],Hoja1!A:B,2,FALSE)</f>
        <v>07. Medio ambiente y desarrollo sostenible</v>
      </c>
      <c r="U896" s="44" t="str">
        <f>MID(Tabla1[[#This Row],[Aplicación]],9,4)</f>
        <v>1711</v>
      </c>
      <c r="V896" s="44" t="str">
        <f>VLOOKUP(Tabla1[[#This Row],[PROGRAMA]],Hoja1!A:B,2,FALSE)</f>
        <v>1711. Parques y jardines</v>
      </c>
      <c r="W896" s="44" t="str">
        <f>MID(Tabla1[[#This Row],[Aplicación]],14,2)</f>
        <v>61</v>
      </c>
      <c r="X896" s="44" t="str">
        <f>MID(Tabla1[[#This Row],[Aplicación]],14,6)</f>
        <v>619</v>
      </c>
    </row>
    <row r="897" spans="1:24" x14ac:dyDescent="0.25">
      <c r="A897" s="33">
        <v>220200005684</v>
      </c>
      <c r="B897" s="34" t="s">
        <v>9</v>
      </c>
      <c r="C897" s="35">
        <v>43901</v>
      </c>
      <c r="D897" s="33">
        <v>22020002471</v>
      </c>
      <c r="E897" s="34" t="s">
        <v>1598</v>
      </c>
      <c r="F897" s="36">
        <v>2864</v>
      </c>
      <c r="G897" s="34" t="s">
        <v>2515</v>
      </c>
      <c r="H897" s="34" t="s">
        <v>2516</v>
      </c>
      <c r="I897" s="33" t="s">
        <v>209</v>
      </c>
      <c r="J897" s="34" t="s">
        <v>2517</v>
      </c>
      <c r="K897" s="34" t="s">
        <v>233</v>
      </c>
      <c r="L897" s="34" t="s">
        <v>15</v>
      </c>
      <c r="M897" s="34" t="s">
        <v>10</v>
      </c>
      <c r="N897" s="34" t="s">
        <v>11</v>
      </c>
      <c r="O897" s="37" t="s">
        <v>3146</v>
      </c>
      <c r="P897" s="37" t="s">
        <v>674</v>
      </c>
      <c r="Q897" s="44" t="str">
        <f>MID(Tabla1[[#This Row],[Aplicación]],14,1)</f>
        <v>2</v>
      </c>
      <c r="R897" s="44" t="s">
        <v>662</v>
      </c>
      <c r="S897" s="44" t="str">
        <f>MID(Tabla1[[#This Row],[Aplicación]],6,2)</f>
        <v>07</v>
      </c>
      <c r="T897" s="44" t="str">
        <f>VLOOKUP(Tabla1[[#This Row],[AREA]],Hoja1!A:B,2,FALSE)</f>
        <v>07. Medio ambiente y desarrollo sostenible</v>
      </c>
      <c r="U897" s="44" t="str">
        <f>MID(Tabla1[[#This Row],[Aplicación]],9,4)</f>
        <v>1721</v>
      </c>
      <c r="V897" s="44" t="str">
        <f>VLOOKUP(Tabla1[[#This Row],[PROGRAMA]],Hoja1!A:B,2,FALSE)</f>
        <v>1721. Protección del medio ambiente</v>
      </c>
      <c r="W897" s="44" t="str">
        <f>MID(Tabla1[[#This Row],[Aplicación]],14,2)</f>
        <v>22</v>
      </c>
      <c r="X897" s="44" t="str">
        <f>MID(Tabla1[[#This Row],[Aplicación]],14,6)</f>
        <v>22199</v>
      </c>
    </row>
    <row r="898" spans="1:24" x14ac:dyDescent="0.25">
      <c r="A898" s="33">
        <v>220190058120</v>
      </c>
      <c r="B898" s="34" t="s">
        <v>9</v>
      </c>
      <c r="C898" s="35">
        <v>43908</v>
      </c>
      <c r="D898" s="33">
        <v>22019007305</v>
      </c>
      <c r="E898" s="34" t="s">
        <v>1947</v>
      </c>
      <c r="F898" s="36">
        <v>166.79</v>
      </c>
      <c r="G898" s="34" t="s">
        <v>204</v>
      </c>
      <c r="H898" s="34" t="s">
        <v>2528</v>
      </c>
      <c r="I898" s="33" t="s">
        <v>209</v>
      </c>
      <c r="J898" s="34" t="s">
        <v>210</v>
      </c>
      <c r="K898" s="34" t="s">
        <v>210</v>
      </c>
      <c r="L898" s="34" t="s">
        <v>12</v>
      </c>
      <c r="M898" s="34" t="s">
        <v>13</v>
      </c>
      <c r="N898" s="34" t="s">
        <v>14</v>
      </c>
      <c r="O898" s="37" t="s">
        <v>3127</v>
      </c>
      <c r="P898" s="37" t="s">
        <v>674</v>
      </c>
      <c r="Q898" s="44" t="str">
        <f>MID(Tabla1[[#This Row],[Aplicación]],14,1)</f>
        <v>6</v>
      </c>
      <c r="R898" s="44" t="s">
        <v>663</v>
      </c>
      <c r="S898" s="44" t="str">
        <f>MID(Tabla1[[#This Row],[Aplicación]],6,2)</f>
        <v>07</v>
      </c>
      <c r="T898" s="44" t="str">
        <f>VLOOKUP(Tabla1[[#This Row],[AREA]],Hoja1!A:B,2,FALSE)</f>
        <v>07. Medio ambiente y desarrollo sostenible</v>
      </c>
      <c r="U898" s="44" t="str">
        <f>MID(Tabla1[[#This Row],[Aplicación]],9,4)</f>
        <v>1721</v>
      </c>
      <c r="V898" s="44" t="str">
        <f>VLOOKUP(Tabla1[[#This Row],[PROGRAMA]],Hoja1!A:B,2,FALSE)</f>
        <v>1721. Protección del medio ambiente</v>
      </c>
      <c r="W898" s="44" t="str">
        <f>MID(Tabla1[[#This Row],[Aplicación]],14,2)</f>
        <v>62</v>
      </c>
      <c r="X898" s="44" t="str">
        <f>MID(Tabla1[[#This Row],[Aplicación]],14,6)</f>
        <v>623</v>
      </c>
    </row>
    <row r="899" spans="1:24" x14ac:dyDescent="0.25">
      <c r="A899" s="33">
        <v>220200009226</v>
      </c>
      <c r="B899" s="34" t="s">
        <v>316</v>
      </c>
      <c r="C899" s="35">
        <v>43915</v>
      </c>
      <c r="D899" s="33">
        <v>22020001798</v>
      </c>
      <c r="E899" s="34" t="s">
        <v>1517</v>
      </c>
      <c r="F899" s="36">
        <v>2044.08</v>
      </c>
      <c r="G899" s="34" t="s">
        <v>387</v>
      </c>
      <c r="H899" s="34" t="s">
        <v>2545</v>
      </c>
      <c r="I899" s="33" t="s">
        <v>317</v>
      </c>
      <c r="J899" s="34" t="s">
        <v>211</v>
      </c>
      <c r="K899" s="34" t="s">
        <v>211</v>
      </c>
      <c r="L899" s="34" t="s">
        <v>15</v>
      </c>
      <c r="M899" s="34" t="s">
        <v>13</v>
      </c>
      <c r="N899" s="34" t="s">
        <v>14</v>
      </c>
      <c r="O899" s="37" t="s">
        <v>3145</v>
      </c>
      <c r="P899" s="37" t="s">
        <v>674</v>
      </c>
      <c r="Q899" s="44" t="str">
        <f>MID(Tabla1[[#This Row],[Aplicación]],14,1)</f>
        <v>2</v>
      </c>
      <c r="R899" s="44" t="s">
        <v>662</v>
      </c>
      <c r="S899" s="44" t="str">
        <f>MID(Tabla1[[#This Row],[Aplicación]],6,2)</f>
        <v>07</v>
      </c>
      <c r="T899" s="44" t="str">
        <f>VLOOKUP(Tabla1[[#This Row],[AREA]],Hoja1!A:B,2,FALSE)</f>
        <v>07. Medio ambiente y desarrollo sostenible</v>
      </c>
      <c r="U899" s="44" t="str">
        <f>MID(Tabla1[[#This Row],[Aplicación]],9,4)</f>
        <v>1711</v>
      </c>
      <c r="V899" s="44" t="str">
        <f>VLOOKUP(Tabla1[[#This Row],[PROGRAMA]],Hoja1!A:B,2,FALSE)</f>
        <v>1711. Parques y jardines</v>
      </c>
      <c r="W899" s="44" t="str">
        <f>MID(Tabla1[[#This Row],[Aplicación]],14,2)</f>
        <v>22</v>
      </c>
      <c r="X899" s="44" t="str">
        <f>MID(Tabla1[[#This Row],[Aplicación]],14,6)</f>
        <v>22199</v>
      </c>
    </row>
    <row r="900" spans="1:24" x14ac:dyDescent="0.25">
      <c r="A900" s="33">
        <v>220200006810</v>
      </c>
      <c r="B900" s="34" t="s">
        <v>316</v>
      </c>
      <c r="C900" s="35">
        <v>43907</v>
      </c>
      <c r="D900" s="33">
        <v>22020001798</v>
      </c>
      <c r="E900" s="34" t="s">
        <v>1517</v>
      </c>
      <c r="F900" s="36">
        <v>951.75</v>
      </c>
      <c r="G900" s="34" t="s">
        <v>387</v>
      </c>
      <c r="H900" s="34" t="s">
        <v>2545</v>
      </c>
      <c r="I900" s="33" t="s">
        <v>317</v>
      </c>
      <c r="J900" s="34" t="s">
        <v>211</v>
      </c>
      <c r="K900" s="34" t="s">
        <v>211</v>
      </c>
      <c r="L900" s="34" t="s">
        <v>15</v>
      </c>
      <c r="M900" s="34" t="s">
        <v>13</v>
      </c>
      <c r="N900" s="34" t="s">
        <v>14</v>
      </c>
      <c r="O900" s="37" t="s">
        <v>3145</v>
      </c>
      <c r="P900" s="37" t="s">
        <v>674</v>
      </c>
      <c r="Q900" s="44" t="str">
        <f>MID(Tabla1[[#This Row],[Aplicación]],14,1)</f>
        <v>2</v>
      </c>
      <c r="R900" s="44" t="s">
        <v>662</v>
      </c>
      <c r="S900" s="44" t="str">
        <f>MID(Tabla1[[#This Row],[Aplicación]],6,2)</f>
        <v>07</v>
      </c>
      <c r="T900" s="44" t="str">
        <f>VLOOKUP(Tabla1[[#This Row],[AREA]],Hoja1!A:B,2,FALSE)</f>
        <v>07. Medio ambiente y desarrollo sostenible</v>
      </c>
      <c r="U900" s="44" t="str">
        <f>MID(Tabla1[[#This Row],[Aplicación]],9,4)</f>
        <v>1711</v>
      </c>
      <c r="V900" s="44" t="str">
        <f>VLOOKUP(Tabla1[[#This Row],[PROGRAMA]],Hoja1!A:B,2,FALSE)</f>
        <v>1711. Parques y jardines</v>
      </c>
      <c r="W900" s="44" t="str">
        <f>MID(Tabla1[[#This Row],[Aplicación]],14,2)</f>
        <v>22</v>
      </c>
      <c r="X900" s="44" t="str">
        <f>MID(Tabla1[[#This Row],[Aplicación]],14,6)</f>
        <v>22199</v>
      </c>
    </row>
    <row r="901" spans="1:24" x14ac:dyDescent="0.25">
      <c r="A901" s="33">
        <v>220200008917</v>
      </c>
      <c r="B901" s="34" t="s">
        <v>9</v>
      </c>
      <c r="C901" s="35">
        <v>43910</v>
      </c>
      <c r="D901" s="33">
        <v>22020002478</v>
      </c>
      <c r="E901" s="34" t="s">
        <v>1721</v>
      </c>
      <c r="F901" s="36">
        <v>3605.8</v>
      </c>
      <c r="G901" s="34" t="s">
        <v>907</v>
      </c>
      <c r="H901" s="34" t="s">
        <v>2662</v>
      </c>
      <c r="I901" s="33" t="s">
        <v>209</v>
      </c>
      <c r="J901" s="34" t="s">
        <v>211</v>
      </c>
      <c r="K901" s="34" t="s">
        <v>211</v>
      </c>
      <c r="L901" s="34" t="s">
        <v>12</v>
      </c>
      <c r="M901" s="34" t="s">
        <v>10</v>
      </c>
      <c r="N901" s="34" t="s">
        <v>11</v>
      </c>
      <c r="O901" s="37" t="s">
        <v>3146</v>
      </c>
      <c r="P901" s="37" t="s">
        <v>674</v>
      </c>
      <c r="Q901" s="44" t="str">
        <f>MID(Tabla1[[#This Row],[Aplicación]],14,1)</f>
        <v>2</v>
      </c>
      <c r="R901" s="44" t="s">
        <v>662</v>
      </c>
      <c r="S901" s="44" t="str">
        <f>MID(Tabla1[[#This Row],[Aplicación]],6,2)</f>
        <v>07</v>
      </c>
      <c r="T901" s="44" t="str">
        <f>VLOOKUP(Tabla1[[#This Row],[AREA]],Hoja1!A:B,2,FALSE)</f>
        <v>07. Medio ambiente y desarrollo sostenible</v>
      </c>
      <c r="U901" s="44" t="str">
        <f>MID(Tabla1[[#This Row],[Aplicación]],9,4)</f>
        <v>1721</v>
      </c>
      <c r="V901" s="44" t="str">
        <f>VLOOKUP(Tabla1[[#This Row],[PROGRAMA]],Hoja1!A:B,2,FALSE)</f>
        <v>1721. Protección del medio ambiente</v>
      </c>
      <c r="W901" s="44" t="str">
        <f>MID(Tabla1[[#This Row],[Aplicación]],14,2)</f>
        <v>22</v>
      </c>
      <c r="X901" s="44" t="str">
        <f>MID(Tabla1[[#This Row],[Aplicación]],14,6)</f>
        <v>22799</v>
      </c>
    </row>
    <row r="902" spans="1:24" x14ac:dyDescent="0.25">
      <c r="A902" s="33">
        <v>220200008944</v>
      </c>
      <c r="B902" s="34" t="s">
        <v>9</v>
      </c>
      <c r="C902" s="35">
        <v>43913</v>
      </c>
      <c r="D902" s="33">
        <v>22020002835</v>
      </c>
      <c r="E902" s="34" t="s">
        <v>2434</v>
      </c>
      <c r="F902" s="36">
        <v>3495.38</v>
      </c>
      <c r="G902" s="34" t="s">
        <v>2696</v>
      </c>
      <c r="H902" s="34" t="s">
        <v>2697</v>
      </c>
      <c r="I902" s="33" t="s">
        <v>209</v>
      </c>
      <c r="J902" s="34" t="s">
        <v>1398</v>
      </c>
      <c r="K902" s="34" t="s">
        <v>211</v>
      </c>
      <c r="L902" s="34" t="s">
        <v>12</v>
      </c>
      <c r="M902" s="34" t="s">
        <v>10</v>
      </c>
      <c r="N902" s="34" t="s">
        <v>11</v>
      </c>
      <c r="O902" s="37" t="s">
        <v>3146</v>
      </c>
      <c r="P902" s="37" t="s">
        <v>674</v>
      </c>
      <c r="Q902" s="44" t="str">
        <f>MID(Tabla1[[#This Row],[Aplicación]],14,1)</f>
        <v>2</v>
      </c>
      <c r="R902" s="44" t="s">
        <v>662</v>
      </c>
      <c r="S902" s="44" t="str">
        <f>MID(Tabla1[[#This Row],[Aplicación]],6,2)</f>
        <v>07</v>
      </c>
      <c r="T902" s="44" t="str">
        <f>VLOOKUP(Tabla1[[#This Row],[AREA]],Hoja1!A:B,2,FALSE)</f>
        <v>07. Medio ambiente y desarrollo sostenible</v>
      </c>
      <c r="U902" s="44" t="str">
        <f>MID(Tabla1[[#This Row],[Aplicación]],9,4)</f>
        <v>1721</v>
      </c>
      <c r="V902" s="44" t="str">
        <f>VLOOKUP(Tabla1[[#This Row],[PROGRAMA]],Hoja1!A:B,2,FALSE)</f>
        <v>1721. Protección del medio ambiente</v>
      </c>
      <c r="W902" s="44" t="str">
        <f>MID(Tabla1[[#This Row],[Aplicación]],14,2)</f>
        <v>21</v>
      </c>
      <c r="X902" s="44" t="str">
        <f>MID(Tabla1[[#This Row],[Aplicación]],14,6)</f>
        <v>213</v>
      </c>
    </row>
    <row r="903" spans="1:24" x14ac:dyDescent="0.25">
      <c r="A903" s="33">
        <v>220200008945</v>
      </c>
      <c r="B903" s="34" t="s">
        <v>9</v>
      </c>
      <c r="C903" s="35">
        <v>43913</v>
      </c>
      <c r="D903" s="33">
        <v>22020002843</v>
      </c>
      <c r="E903" s="34" t="s">
        <v>2434</v>
      </c>
      <c r="F903" s="36">
        <v>824.24</v>
      </c>
      <c r="G903" s="34" t="s">
        <v>118</v>
      </c>
      <c r="H903" s="34" t="s">
        <v>2701</v>
      </c>
      <c r="I903" s="33" t="s">
        <v>209</v>
      </c>
      <c r="J903" s="34" t="s">
        <v>211</v>
      </c>
      <c r="K903" s="34" t="s">
        <v>211</v>
      </c>
      <c r="L903" s="34" t="s">
        <v>12</v>
      </c>
      <c r="M903" s="34" t="s">
        <v>10</v>
      </c>
      <c r="N903" s="34" t="s">
        <v>11</v>
      </c>
      <c r="O903" s="37" t="s">
        <v>3146</v>
      </c>
      <c r="P903" s="37" t="s">
        <v>674</v>
      </c>
      <c r="Q903" s="44" t="str">
        <f>MID(Tabla1[[#This Row],[Aplicación]],14,1)</f>
        <v>2</v>
      </c>
      <c r="R903" s="44" t="s">
        <v>662</v>
      </c>
      <c r="S903" s="44" t="str">
        <f>MID(Tabla1[[#This Row],[Aplicación]],6,2)</f>
        <v>07</v>
      </c>
      <c r="T903" s="44" t="str">
        <f>VLOOKUP(Tabla1[[#This Row],[AREA]],Hoja1!A:B,2,FALSE)</f>
        <v>07. Medio ambiente y desarrollo sostenible</v>
      </c>
      <c r="U903" s="44" t="str">
        <f>MID(Tabla1[[#This Row],[Aplicación]],9,4)</f>
        <v>1721</v>
      </c>
      <c r="V903" s="44" t="str">
        <f>VLOOKUP(Tabla1[[#This Row],[PROGRAMA]],Hoja1!A:B,2,FALSE)</f>
        <v>1721. Protección del medio ambiente</v>
      </c>
      <c r="W903" s="44" t="str">
        <f>MID(Tabla1[[#This Row],[Aplicación]],14,2)</f>
        <v>21</v>
      </c>
      <c r="X903" s="44" t="str">
        <f>MID(Tabla1[[#This Row],[Aplicación]],14,6)</f>
        <v>213</v>
      </c>
    </row>
    <row r="904" spans="1:24" x14ac:dyDescent="0.25">
      <c r="A904" s="33">
        <v>220200008946</v>
      </c>
      <c r="B904" s="34" t="s">
        <v>9</v>
      </c>
      <c r="C904" s="35">
        <v>43913</v>
      </c>
      <c r="D904" s="33">
        <v>22020002844</v>
      </c>
      <c r="E904" s="34" t="s">
        <v>1721</v>
      </c>
      <c r="F904" s="36">
        <v>2012.21</v>
      </c>
      <c r="G904" s="34" t="s">
        <v>2702</v>
      </c>
      <c r="H904" s="34" t="s">
        <v>2703</v>
      </c>
      <c r="I904" s="33" t="s">
        <v>209</v>
      </c>
      <c r="J904" s="34" t="s">
        <v>2542</v>
      </c>
      <c r="K904" s="34" t="s">
        <v>211</v>
      </c>
      <c r="L904" s="34" t="s">
        <v>12</v>
      </c>
      <c r="M904" s="34" t="s">
        <v>10</v>
      </c>
      <c r="N904" s="34" t="s">
        <v>11</v>
      </c>
      <c r="O904" s="37" t="s">
        <v>3146</v>
      </c>
      <c r="P904" s="37" t="s">
        <v>674</v>
      </c>
      <c r="Q904" s="44" t="str">
        <f>MID(Tabla1[[#This Row],[Aplicación]],14,1)</f>
        <v>2</v>
      </c>
      <c r="R904" s="44" t="s">
        <v>662</v>
      </c>
      <c r="S904" s="44" t="str">
        <f>MID(Tabla1[[#This Row],[Aplicación]],6,2)</f>
        <v>07</v>
      </c>
      <c r="T904" s="44" t="str">
        <f>VLOOKUP(Tabla1[[#This Row],[AREA]],Hoja1!A:B,2,FALSE)</f>
        <v>07. Medio ambiente y desarrollo sostenible</v>
      </c>
      <c r="U904" s="44" t="str">
        <f>MID(Tabla1[[#This Row],[Aplicación]],9,4)</f>
        <v>1721</v>
      </c>
      <c r="V904" s="44" t="str">
        <f>VLOOKUP(Tabla1[[#This Row],[PROGRAMA]],Hoja1!A:B,2,FALSE)</f>
        <v>1721. Protección del medio ambiente</v>
      </c>
      <c r="W904" s="44" t="str">
        <f>MID(Tabla1[[#This Row],[Aplicación]],14,2)</f>
        <v>22</v>
      </c>
      <c r="X904" s="44" t="str">
        <f>MID(Tabla1[[#This Row],[Aplicación]],14,6)</f>
        <v>22799</v>
      </c>
    </row>
    <row r="905" spans="1:24" x14ac:dyDescent="0.25">
      <c r="A905" s="33">
        <v>220200008947</v>
      </c>
      <c r="B905" s="34" t="s">
        <v>9</v>
      </c>
      <c r="C905" s="35">
        <v>43913</v>
      </c>
      <c r="D905" s="33">
        <v>22020002845</v>
      </c>
      <c r="E905" s="34" t="s">
        <v>1721</v>
      </c>
      <c r="F905" s="36">
        <v>1512.5</v>
      </c>
      <c r="G905" s="34" t="s">
        <v>812</v>
      </c>
      <c r="H905" s="34" t="s">
        <v>2704</v>
      </c>
      <c r="I905" s="33" t="s">
        <v>209</v>
      </c>
      <c r="J905" s="34" t="s">
        <v>783</v>
      </c>
      <c r="K905" s="34" t="s">
        <v>307</v>
      </c>
      <c r="L905" s="34" t="s">
        <v>12</v>
      </c>
      <c r="M905" s="34" t="s">
        <v>10</v>
      </c>
      <c r="N905" s="34" t="s">
        <v>11</v>
      </c>
      <c r="O905" s="37" t="s">
        <v>3146</v>
      </c>
      <c r="P905" s="37" t="s">
        <v>674</v>
      </c>
      <c r="Q905" s="44" t="str">
        <f>MID(Tabla1[[#This Row],[Aplicación]],14,1)</f>
        <v>2</v>
      </c>
      <c r="R905" s="44" t="s">
        <v>662</v>
      </c>
      <c r="S905" s="44" t="str">
        <f>MID(Tabla1[[#This Row],[Aplicación]],6,2)</f>
        <v>07</v>
      </c>
      <c r="T905" s="44" t="str">
        <f>VLOOKUP(Tabla1[[#This Row],[AREA]],Hoja1!A:B,2,FALSE)</f>
        <v>07. Medio ambiente y desarrollo sostenible</v>
      </c>
      <c r="U905" s="44" t="str">
        <f>MID(Tabla1[[#This Row],[Aplicación]],9,4)</f>
        <v>1721</v>
      </c>
      <c r="V905" s="44" t="str">
        <f>VLOOKUP(Tabla1[[#This Row],[PROGRAMA]],Hoja1!A:B,2,FALSE)</f>
        <v>1721. Protección del medio ambiente</v>
      </c>
      <c r="W905" s="44" t="str">
        <f>MID(Tabla1[[#This Row],[Aplicación]],14,2)</f>
        <v>22</v>
      </c>
      <c r="X905" s="44" t="str">
        <f>MID(Tabla1[[#This Row],[Aplicación]],14,6)</f>
        <v>22799</v>
      </c>
    </row>
    <row r="906" spans="1:24" x14ac:dyDescent="0.25">
      <c r="A906" s="33">
        <v>220200008948</v>
      </c>
      <c r="B906" s="34" t="s">
        <v>9</v>
      </c>
      <c r="C906" s="35">
        <v>43913</v>
      </c>
      <c r="D906" s="33">
        <v>22020002846</v>
      </c>
      <c r="E906" s="34" t="s">
        <v>1721</v>
      </c>
      <c r="F906" s="36">
        <v>1337.05</v>
      </c>
      <c r="G906" s="34" t="s">
        <v>179</v>
      </c>
      <c r="H906" s="34" t="s">
        <v>2705</v>
      </c>
      <c r="I906" s="33" t="s">
        <v>209</v>
      </c>
      <c r="J906" s="34" t="s">
        <v>211</v>
      </c>
      <c r="K906" s="34" t="s">
        <v>211</v>
      </c>
      <c r="L906" s="34" t="s">
        <v>12</v>
      </c>
      <c r="M906" s="34" t="s">
        <v>10</v>
      </c>
      <c r="N906" s="34" t="s">
        <v>11</v>
      </c>
      <c r="O906" s="37" t="s">
        <v>3146</v>
      </c>
      <c r="P906" s="37" t="s">
        <v>674</v>
      </c>
      <c r="Q906" s="44" t="str">
        <f>MID(Tabla1[[#This Row],[Aplicación]],14,1)</f>
        <v>2</v>
      </c>
      <c r="R906" s="44" t="s">
        <v>662</v>
      </c>
      <c r="S906" s="44" t="str">
        <f>MID(Tabla1[[#This Row],[Aplicación]],6,2)</f>
        <v>07</v>
      </c>
      <c r="T906" s="44" t="str">
        <f>VLOOKUP(Tabla1[[#This Row],[AREA]],Hoja1!A:B,2,FALSE)</f>
        <v>07. Medio ambiente y desarrollo sostenible</v>
      </c>
      <c r="U906" s="44" t="str">
        <f>MID(Tabla1[[#This Row],[Aplicación]],9,4)</f>
        <v>1721</v>
      </c>
      <c r="V906" s="44" t="str">
        <f>VLOOKUP(Tabla1[[#This Row],[PROGRAMA]],Hoja1!A:B,2,FALSE)</f>
        <v>1721. Protección del medio ambiente</v>
      </c>
      <c r="W906" s="44" t="str">
        <f>MID(Tabla1[[#This Row],[Aplicación]],14,2)</f>
        <v>22</v>
      </c>
      <c r="X906" s="44" t="str">
        <f>MID(Tabla1[[#This Row],[Aplicación]],14,6)</f>
        <v>22799</v>
      </c>
    </row>
    <row r="907" spans="1:24" x14ac:dyDescent="0.25">
      <c r="A907" s="33">
        <v>220200008949</v>
      </c>
      <c r="B907" s="34" t="s">
        <v>9</v>
      </c>
      <c r="C907" s="35">
        <v>43913</v>
      </c>
      <c r="D907" s="33">
        <v>22020002469</v>
      </c>
      <c r="E907" s="34" t="s">
        <v>2453</v>
      </c>
      <c r="F907" s="36">
        <v>1512.5</v>
      </c>
      <c r="G907" s="34" t="s">
        <v>772</v>
      </c>
      <c r="H907" s="34" t="s">
        <v>2712</v>
      </c>
      <c r="I907" s="33" t="s">
        <v>209</v>
      </c>
      <c r="J907" s="34" t="s">
        <v>247</v>
      </c>
      <c r="K907" s="34" t="s">
        <v>247</v>
      </c>
      <c r="L907" s="34" t="s">
        <v>12</v>
      </c>
      <c r="M907" s="34" t="s">
        <v>10</v>
      </c>
      <c r="N907" s="34" t="s">
        <v>11</v>
      </c>
      <c r="O907" s="37" t="s">
        <v>3146</v>
      </c>
      <c r="P907" s="37" t="s">
        <v>674</v>
      </c>
      <c r="Q907" s="44" t="str">
        <f>MID(Tabla1[[#This Row],[Aplicación]],14,1)</f>
        <v>2</v>
      </c>
      <c r="R907" s="44" t="s">
        <v>662</v>
      </c>
      <c r="S907" s="44" t="str">
        <f>MID(Tabla1[[#This Row],[Aplicación]],6,2)</f>
        <v>07</v>
      </c>
      <c r="T907" s="44" t="str">
        <f>VLOOKUP(Tabla1[[#This Row],[AREA]],Hoja1!A:B,2,FALSE)</f>
        <v>07. Medio ambiente y desarrollo sostenible</v>
      </c>
      <c r="U907" s="44" t="str">
        <f>MID(Tabla1[[#This Row],[Aplicación]],9,4)</f>
        <v>1721</v>
      </c>
      <c r="V907" s="44" t="str">
        <f>VLOOKUP(Tabla1[[#This Row],[PROGRAMA]],Hoja1!A:B,2,FALSE)</f>
        <v>1721. Protección del medio ambiente</v>
      </c>
      <c r="W907" s="44" t="str">
        <f>MID(Tabla1[[#This Row],[Aplicación]],14,2)</f>
        <v>22</v>
      </c>
      <c r="X907" s="44" t="str">
        <f>MID(Tabla1[[#This Row],[Aplicación]],14,6)</f>
        <v>22706</v>
      </c>
    </row>
    <row r="908" spans="1:24" x14ac:dyDescent="0.25">
      <c r="A908" s="33">
        <v>220200009057</v>
      </c>
      <c r="B908" s="34" t="s">
        <v>9</v>
      </c>
      <c r="C908" s="35">
        <v>43913</v>
      </c>
      <c r="D908" s="33">
        <v>22020002474</v>
      </c>
      <c r="E908" s="34" t="s">
        <v>1598</v>
      </c>
      <c r="F908" s="36">
        <v>1500</v>
      </c>
      <c r="G908" s="34" t="s">
        <v>2435</v>
      </c>
      <c r="H908" s="34" t="s">
        <v>2728</v>
      </c>
      <c r="I908" s="33" t="s">
        <v>209</v>
      </c>
      <c r="J908" s="34" t="s">
        <v>1929</v>
      </c>
      <c r="K908" s="34" t="s">
        <v>210</v>
      </c>
      <c r="L908" s="34" t="s">
        <v>15</v>
      </c>
      <c r="M908" s="34" t="s">
        <v>10</v>
      </c>
      <c r="N908" s="34" t="s">
        <v>11</v>
      </c>
      <c r="O908" s="37" t="s">
        <v>3146</v>
      </c>
      <c r="P908" s="37" t="s">
        <v>674</v>
      </c>
      <c r="Q908" s="44" t="str">
        <f>MID(Tabla1[[#This Row],[Aplicación]],14,1)</f>
        <v>2</v>
      </c>
      <c r="R908" s="44" t="s">
        <v>662</v>
      </c>
      <c r="S908" s="44" t="str">
        <f>MID(Tabla1[[#This Row],[Aplicación]],6,2)</f>
        <v>07</v>
      </c>
      <c r="T908" s="44" t="str">
        <f>VLOOKUP(Tabla1[[#This Row],[AREA]],Hoja1!A:B,2,FALSE)</f>
        <v>07. Medio ambiente y desarrollo sostenible</v>
      </c>
      <c r="U908" s="44" t="str">
        <f>MID(Tabla1[[#This Row],[Aplicación]],9,4)</f>
        <v>1721</v>
      </c>
      <c r="V908" s="44" t="str">
        <f>VLOOKUP(Tabla1[[#This Row],[PROGRAMA]],Hoja1!A:B,2,FALSE)</f>
        <v>1721. Protección del medio ambiente</v>
      </c>
      <c r="W908" s="44" t="str">
        <f>MID(Tabla1[[#This Row],[Aplicación]],14,2)</f>
        <v>22</v>
      </c>
      <c r="X908" s="44" t="str">
        <f>MID(Tabla1[[#This Row],[Aplicación]],14,6)</f>
        <v>22199</v>
      </c>
    </row>
    <row r="909" spans="1:24" x14ac:dyDescent="0.25">
      <c r="A909" s="33">
        <v>220200009058</v>
      </c>
      <c r="B909" s="34" t="s">
        <v>9</v>
      </c>
      <c r="C909" s="35">
        <v>43913</v>
      </c>
      <c r="D909" s="33">
        <v>22020002476</v>
      </c>
      <c r="E909" s="34" t="s">
        <v>2434</v>
      </c>
      <c r="F909" s="36">
        <v>2339</v>
      </c>
      <c r="G909" s="34" t="s">
        <v>2730</v>
      </c>
      <c r="H909" s="34" t="s">
        <v>2731</v>
      </c>
      <c r="I909" s="33" t="s">
        <v>209</v>
      </c>
      <c r="J909" s="34" t="s">
        <v>210</v>
      </c>
      <c r="K909" s="34" t="s">
        <v>210</v>
      </c>
      <c r="L909" s="34" t="s">
        <v>12</v>
      </c>
      <c r="M909" s="34" t="s">
        <v>10</v>
      </c>
      <c r="N909" s="34" t="s">
        <v>11</v>
      </c>
      <c r="O909" s="37" t="s">
        <v>3146</v>
      </c>
      <c r="P909" s="37" t="s">
        <v>674</v>
      </c>
      <c r="Q909" s="44" t="str">
        <f>MID(Tabla1[[#This Row],[Aplicación]],14,1)</f>
        <v>2</v>
      </c>
      <c r="R909" s="44" t="s">
        <v>662</v>
      </c>
      <c r="S909" s="44" t="str">
        <f>MID(Tabla1[[#This Row],[Aplicación]],6,2)</f>
        <v>07</v>
      </c>
      <c r="T909" s="44" t="str">
        <f>VLOOKUP(Tabla1[[#This Row],[AREA]],Hoja1!A:B,2,FALSE)</f>
        <v>07. Medio ambiente y desarrollo sostenible</v>
      </c>
      <c r="U909" s="44" t="str">
        <f>MID(Tabla1[[#This Row],[Aplicación]],9,4)</f>
        <v>1721</v>
      </c>
      <c r="V909" s="44" t="str">
        <f>VLOOKUP(Tabla1[[#This Row],[PROGRAMA]],Hoja1!A:B,2,FALSE)</f>
        <v>1721. Protección del medio ambiente</v>
      </c>
      <c r="W909" s="44" t="str">
        <f>MID(Tabla1[[#This Row],[Aplicación]],14,2)</f>
        <v>21</v>
      </c>
      <c r="X909" s="44" t="str">
        <f>MID(Tabla1[[#This Row],[Aplicación]],14,6)</f>
        <v>213</v>
      </c>
    </row>
    <row r="910" spans="1:24" x14ac:dyDescent="0.25">
      <c r="A910" s="33">
        <v>220200006338</v>
      </c>
      <c r="B910" s="34" t="s">
        <v>316</v>
      </c>
      <c r="C910" s="35">
        <v>43903</v>
      </c>
      <c r="D910" s="33">
        <v>22020001800</v>
      </c>
      <c r="E910" s="34" t="s">
        <v>1106</v>
      </c>
      <c r="F910" s="36">
        <v>118.59</v>
      </c>
      <c r="G910" s="34" t="s">
        <v>396</v>
      </c>
      <c r="H910" s="34" t="s">
        <v>718</v>
      </c>
      <c r="I910" s="33" t="s">
        <v>317</v>
      </c>
      <c r="J910" s="34" t="s">
        <v>211</v>
      </c>
      <c r="K910" s="34" t="s">
        <v>211</v>
      </c>
      <c r="L910" s="34" t="s">
        <v>15</v>
      </c>
      <c r="M910" s="34" t="s">
        <v>13</v>
      </c>
      <c r="N910" s="34" t="s">
        <v>14</v>
      </c>
      <c r="O910" s="37" t="s">
        <v>3145</v>
      </c>
      <c r="P910" s="37" t="s">
        <v>674</v>
      </c>
      <c r="Q910" s="44" t="str">
        <f>MID(Tabla1[[#This Row],[Aplicación]],14,1)</f>
        <v>2</v>
      </c>
      <c r="R910" s="44" t="s">
        <v>662</v>
      </c>
      <c r="S910" s="44" t="str">
        <f>MID(Tabla1[[#This Row],[Aplicación]],6,2)</f>
        <v>07</v>
      </c>
      <c r="T910" s="44" t="str">
        <f>VLOOKUP(Tabla1[[#This Row],[AREA]],Hoja1!A:B,2,FALSE)</f>
        <v>07. Medio ambiente y desarrollo sostenible</v>
      </c>
      <c r="U910" s="44" t="str">
        <f>MID(Tabla1[[#This Row],[Aplicación]],9,4)</f>
        <v>1711</v>
      </c>
      <c r="V910" s="44" t="str">
        <f>VLOOKUP(Tabla1[[#This Row],[PROGRAMA]],Hoja1!A:B,2,FALSE)</f>
        <v>1711. Parques y jardines</v>
      </c>
      <c r="W910" s="44" t="str">
        <f>MID(Tabla1[[#This Row],[Aplicación]],14,2)</f>
        <v>21</v>
      </c>
      <c r="X910" s="44" t="str">
        <f>MID(Tabla1[[#This Row],[Aplicación]],14,6)</f>
        <v>214</v>
      </c>
    </row>
    <row r="911" spans="1:24" x14ac:dyDescent="0.25">
      <c r="A911" s="33">
        <v>220200003338</v>
      </c>
      <c r="B911" s="34" t="s">
        <v>316</v>
      </c>
      <c r="C911" s="35">
        <v>43894</v>
      </c>
      <c r="D911" s="33">
        <v>22020001800</v>
      </c>
      <c r="E911" s="34" t="s">
        <v>1106</v>
      </c>
      <c r="F911" s="36">
        <v>37.92</v>
      </c>
      <c r="G911" s="34" t="s">
        <v>396</v>
      </c>
      <c r="H911" s="34" t="s">
        <v>718</v>
      </c>
      <c r="I911" s="33" t="s">
        <v>317</v>
      </c>
      <c r="J911" s="34" t="s">
        <v>211</v>
      </c>
      <c r="K911" s="34" t="s">
        <v>211</v>
      </c>
      <c r="L911" s="34" t="s">
        <v>15</v>
      </c>
      <c r="M911" s="34" t="s">
        <v>13</v>
      </c>
      <c r="N911" s="34" t="s">
        <v>14</v>
      </c>
      <c r="O911" s="37" t="s">
        <v>3145</v>
      </c>
      <c r="P911" s="37" t="s">
        <v>674</v>
      </c>
      <c r="Q911" s="44" t="str">
        <f>MID(Tabla1[[#This Row],[Aplicación]],14,1)</f>
        <v>2</v>
      </c>
      <c r="R911" s="44" t="s">
        <v>662</v>
      </c>
      <c r="S911" s="44" t="str">
        <f>MID(Tabla1[[#This Row],[Aplicación]],6,2)</f>
        <v>07</v>
      </c>
      <c r="T911" s="44" t="str">
        <f>VLOOKUP(Tabla1[[#This Row],[AREA]],Hoja1!A:B,2,FALSE)</f>
        <v>07. Medio ambiente y desarrollo sostenible</v>
      </c>
      <c r="U911" s="44" t="str">
        <f>MID(Tabla1[[#This Row],[Aplicación]],9,4)</f>
        <v>1711</v>
      </c>
      <c r="V911" s="44" t="str">
        <f>VLOOKUP(Tabla1[[#This Row],[PROGRAMA]],Hoja1!A:B,2,FALSE)</f>
        <v>1711. Parques y jardines</v>
      </c>
      <c r="W911" s="44" t="str">
        <f>MID(Tabla1[[#This Row],[Aplicación]],14,2)</f>
        <v>21</v>
      </c>
      <c r="X911" s="44" t="str">
        <f>MID(Tabla1[[#This Row],[Aplicación]],14,6)</f>
        <v>214</v>
      </c>
    </row>
    <row r="912" spans="1:24" x14ac:dyDescent="0.25">
      <c r="A912" s="33">
        <v>220190058125</v>
      </c>
      <c r="B912" s="34" t="s">
        <v>9</v>
      </c>
      <c r="C912" s="35">
        <v>43908</v>
      </c>
      <c r="D912" s="33">
        <v>22019007312</v>
      </c>
      <c r="E912" s="34" t="s">
        <v>1947</v>
      </c>
      <c r="F912" s="36">
        <v>76.23</v>
      </c>
      <c r="G912" s="34" t="s">
        <v>204</v>
      </c>
      <c r="H912" s="34" t="s">
        <v>2840</v>
      </c>
      <c r="I912" s="33" t="s">
        <v>209</v>
      </c>
      <c r="J912" s="34" t="s">
        <v>210</v>
      </c>
      <c r="K912" s="34" t="s">
        <v>210</v>
      </c>
      <c r="L912" s="34" t="s">
        <v>12</v>
      </c>
      <c r="M912" s="34" t="s">
        <v>13</v>
      </c>
      <c r="N912" s="34" t="s">
        <v>14</v>
      </c>
      <c r="O912" s="37" t="s">
        <v>3127</v>
      </c>
      <c r="P912" s="37" t="s">
        <v>674</v>
      </c>
      <c r="Q912" s="44" t="str">
        <f>MID(Tabla1[[#This Row],[Aplicación]],14,1)</f>
        <v>6</v>
      </c>
      <c r="R912" s="44" t="s">
        <v>663</v>
      </c>
      <c r="S912" s="44" t="str">
        <f>MID(Tabla1[[#This Row],[Aplicación]],6,2)</f>
        <v>07</v>
      </c>
      <c r="T912" s="44" t="str">
        <f>VLOOKUP(Tabla1[[#This Row],[AREA]],Hoja1!A:B,2,FALSE)</f>
        <v>07. Medio ambiente y desarrollo sostenible</v>
      </c>
      <c r="U912" s="44" t="str">
        <f>MID(Tabla1[[#This Row],[Aplicación]],9,4)</f>
        <v>1721</v>
      </c>
      <c r="V912" s="44" t="str">
        <f>VLOOKUP(Tabla1[[#This Row],[PROGRAMA]],Hoja1!A:B,2,FALSE)</f>
        <v>1721. Protección del medio ambiente</v>
      </c>
      <c r="W912" s="44" t="str">
        <f>MID(Tabla1[[#This Row],[Aplicación]],14,2)</f>
        <v>62</v>
      </c>
      <c r="X912" s="44" t="str">
        <f>MID(Tabla1[[#This Row],[Aplicación]],14,6)</f>
        <v>623</v>
      </c>
    </row>
    <row r="913" spans="1:24" x14ac:dyDescent="0.25">
      <c r="A913" s="33">
        <v>220200006820</v>
      </c>
      <c r="B913" s="34" t="s">
        <v>316</v>
      </c>
      <c r="C913" s="35">
        <v>43907</v>
      </c>
      <c r="D913" s="33">
        <v>22020001798</v>
      </c>
      <c r="E913" s="34" t="s">
        <v>1517</v>
      </c>
      <c r="F913" s="36">
        <v>26.26</v>
      </c>
      <c r="G913" s="34" t="s">
        <v>413</v>
      </c>
      <c r="H913" s="34" t="s">
        <v>2969</v>
      </c>
      <c r="I913" s="33" t="s">
        <v>317</v>
      </c>
      <c r="J913" s="34" t="s">
        <v>211</v>
      </c>
      <c r="K913" s="34" t="s">
        <v>211</v>
      </c>
      <c r="L913" s="34" t="s">
        <v>15</v>
      </c>
      <c r="M913" s="34" t="s">
        <v>13</v>
      </c>
      <c r="N913" s="34" t="s">
        <v>14</v>
      </c>
      <c r="O913" s="37" t="s">
        <v>3145</v>
      </c>
      <c r="P913" s="37" t="s">
        <v>674</v>
      </c>
      <c r="Q913" s="44" t="str">
        <f>MID(Tabla1[[#This Row],[Aplicación]],14,1)</f>
        <v>2</v>
      </c>
      <c r="R913" s="44" t="s">
        <v>662</v>
      </c>
      <c r="S913" s="44" t="str">
        <f>MID(Tabla1[[#This Row],[Aplicación]],6,2)</f>
        <v>07</v>
      </c>
      <c r="T913" s="44" t="str">
        <f>VLOOKUP(Tabla1[[#This Row],[AREA]],Hoja1!A:B,2,FALSE)</f>
        <v>07. Medio ambiente y desarrollo sostenible</v>
      </c>
      <c r="U913" s="44" t="str">
        <f>MID(Tabla1[[#This Row],[Aplicación]],9,4)</f>
        <v>1711</v>
      </c>
      <c r="V913" s="44" t="str">
        <f>VLOOKUP(Tabla1[[#This Row],[PROGRAMA]],Hoja1!A:B,2,FALSE)</f>
        <v>1711. Parques y jardines</v>
      </c>
      <c r="W913" s="44" t="str">
        <f>MID(Tabla1[[#This Row],[Aplicación]],14,2)</f>
        <v>22</v>
      </c>
      <c r="X913" s="44" t="str">
        <f>MID(Tabla1[[#This Row],[Aplicación]],14,6)</f>
        <v>22199</v>
      </c>
    </row>
    <row r="914" spans="1:24" x14ac:dyDescent="0.25">
      <c r="A914" s="33">
        <v>220200008980</v>
      </c>
      <c r="B914" s="34" t="s">
        <v>316</v>
      </c>
      <c r="C914" s="35">
        <v>43913</v>
      </c>
      <c r="D914" s="33">
        <v>22020001798</v>
      </c>
      <c r="E914" s="34" t="s">
        <v>1517</v>
      </c>
      <c r="F914" s="36">
        <v>23.02</v>
      </c>
      <c r="G914" s="34" t="s">
        <v>413</v>
      </c>
      <c r="H914" s="34" t="s">
        <v>86</v>
      </c>
      <c r="I914" s="33" t="s">
        <v>317</v>
      </c>
      <c r="J914" s="34" t="s">
        <v>211</v>
      </c>
      <c r="K914" s="34" t="s">
        <v>211</v>
      </c>
      <c r="L914" s="34" t="s">
        <v>15</v>
      </c>
      <c r="M914" s="34" t="s">
        <v>13</v>
      </c>
      <c r="N914" s="34" t="s">
        <v>14</v>
      </c>
      <c r="O914" s="37" t="s">
        <v>3145</v>
      </c>
      <c r="P914" s="37" t="s">
        <v>674</v>
      </c>
      <c r="Q914" s="44" t="str">
        <f>MID(Tabla1[[#This Row],[Aplicación]],14,1)</f>
        <v>2</v>
      </c>
      <c r="R914" s="44" t="s">
        <v>662</v>
      </c>
      <c r="S914" s="44" t="str">
        <f>MID(Tabla1[[#This Row],[Aplicación]],6,2)</f>
        <v>07</v>
      </c>
      <c r="T914" s="44" t="str">
        <f>VLOOKUP(Tabla1[[#This Row],[AREA]],Hoja1!A:B,2,FALSE)</f>
        <v>07. Medio ambiente y desarrollo sostenible</v>
      </c>
      <c r="U914" s="44" t="str">
        <f>MID(Tabla1[[#This Row],[Aplicación]],9,4)</f>
        <v>1711</v>
      </c>
      <c r="V914" s="44" t="str">
        <f>VLOOKUP(Tabla1[[#This Row],[PROGRAMA]],Hoja1!A:B,2,FALSE)</f>
        <v>1711. Parques y jardines</v>
      </c>
      <c r="W914" s="44" t="str">
        <f>MID(Tabla1[[#This Row],[Aplicación]],14,2)</f>
        <v>22</v>
      </c>
      <c r="X914" s="44" t="str">
        <f>MID(Tabla1[[#This Row],[Aplicación]],14,6)</f>
        <v>22199</v>
      </c>
    </row>
    <row r="915" spans="1:24" x14ac:dyDescent="0.25">
      <c r="A915" s="33">
        <v>220200004346</v>
      </c>
      <c r="B915" s="34" t="s">
        <v>316</v>
      </c>
      <c r="C915" s="35">
        <v>43899</v>
      </c>
      <c r="D915" s="33">
        <v>22020001798</v>
      </c>
      <c r="E915" s="34" t="s">
        <v>1517</v>
      </c>
      <c r="F915" s="36">
        <v>8.83</v>
      </c>
      <c r="G915" s="34" t="s">
        <v>413</v>
      </c>
      <c r="H915" s="34" t="s">
        <v>2989</v>
      </c>
      <c r="I915" s="33" t="s">
        <v>317</v>
      </c>
      <c r="J915" s="34" t="s">
        <v>211</v>
      </c>
      <c r="K915" s="34" t="s">
        <v>211</v>
      </c>
      <c r="L915" s="34" t="s">
        <v>15</v>
      </c>
      <c r="M915" s="34" t="s">
        <v>13</v>
      </c>
      <c r="N915" s="34" t="s">
        <v>14</v>
      </c>
      <c r="O915" s="37" t="s">
        <v>3145</v>
      </c>
      <c r="P915" s="37" t="s">
        <v>674</v>
      </c>
      <c r="Q915" s="44" t="str">
        <f>MID(Tabla1[[#This Row],[Aplicación]],14,1)</f>
        <v>2</v>
      </c>
      <c r="R915" s="44" t="s">
        <v>662</v>
      </c>
      <c r="S915" s="44" t="str">
        <f>MID(Tabla1[[#This Row],[Aplicación]],6,2)</f>
        <v>07</v>
      </c>
      <c r="T915" s="44" t="str">
        <f>VLOOKUP(Tabla1[[#This Row],[AREA]],Hoja1!A:B,2,FALSE)</f>
        <v>07. Medio ambiente y desarrollo sostenible</v>
      </c>
      <c r="U915" s="44" t="str">
        <f>MID(Tabla1[[#This Row],[Aplicación]],9,4)</f>
        <v>1711</v>
      </c>
      <c r="V915" s="44" t="str">
        <f>VLOOKUP(Tabla1[[#This Row],[PROGRAMA]],Hoja1!A:B,2,FALSE)</f>
        <v>1711. Parques y jardines</v>
      </c>
      <c r="W915" s="44" t="str">
        <f>MID(Tabla1[[#This Row],[Aplicación]],14,2)</f>
        <v>22</v>
      </c>
      <c r="X915" s="44" t="str">
        <f>MID(Tabla1[[#This Row],[Aplicación]],14,6)</f>
        <v>22199</v>
      </c>
    </row>
    <row r="916" spans="1:24" x14ac:dyDescent="0.25">
      <c r="A916" s="33">
        <v>220190010476</v>
      </c>
      <c r="B916" s="34" t="s">
        <v>9</v>
      </c>
      <c r="C916" s="35">
        <v>43908</v>
      </c>
      <c r="D916" s="33">
        <v>22019002962</v>
      </c>
      <c r="E916" s="34" t="s">
        <v>928</v>
      </c>
      <c r="F916" s="36">
        <v>2662</v>
      </c>
      <c r="G916" s="34" t="s">
        <v>700</v>
      </c>
      <c r="H916" s="34" t="s">
        <v>701</v>
      </c>
      <c r="I916" s="33" t="s">
        <v>209</v>
      </c>
      <c r="J916" s="34" t="s">
        <v>211</v>
      </c>
      <c r="K916" s="34" t="s">
        <v>211</v>
      </c>
      <c r="L916" s="34" t="s">
        <v>12</v>
      </c>
      <c r="M916" s="34" t="s">
        <v>10</v>
      </c>
      <c r="N916" s="34" t="s">
        <v>14</v>
      </c>
      <c r="O916" s="37" t="s">
        <v>3146</v>
      </c>
      <c r="P916" s="37" t="s">
        <v>674</v>
      </c>
      <c r="Q916" s="44" t="str">
        <f>MID(Tabla1[[#This Row],[Aplicación]],14,1)</f>
        <v>6</v>
      </c>
      <c r="R916" s="44" t="s">
        <v>663</v>
      </c>
      <c r="S916" s="44" t="str">
        <f>MID(Tabla1[[#This Row],[Aplicación]],6,2)</f>
        <v>08</v>
      </c>
      <c r="T916" s="44" t="str">
        <f>VLOOKUP(Tabla1[[#This Row],[AREA]],Hoja1!A:B,2,FALSE)</f>
        <v>08. Movilidad y espacio urbano</v>
      </c>
      <c r="U916" s="44" t="str">
        <f>MID(Tabla1[[#This Row],[Aplicación]],9,4)</f>
        <v>1532</v>
      </c>
      <c r="V916" s="44" t="str">
        <f>VLOOKUP(Tabla1[[#This Row],[PROGRAMA]],Hoja1!A:B,2,FALSE)</f>
        <v>1532. Pavimentación vias públicas y otros servicios urbanísticos</v>
      </c>
      <c r="W916" s="44" t="str">
        <f>MID(Tabla1[[#This Row],[Aplicación]],14,2)</f>
        <v>61</v>
      </c>
      <c r="X916" s="44" t="str">
        <f>MID(Tabla1[[#This Row],[Aplicación]],14,6)</f>
        <v>619</v>
      </c>
    </row>
    <row r="917" spans="1:24" x14ac:dyDescent="0.25">
      <c r="A917" s="33">
        <v>220190041404</v>
      </c>
      <c r="B917" s="34" t="s">
        <v>9</v>
      </c>
      <c r="C917" s="35">
        <v>43908</v>
      </c>
      <c r="D917" s="33">
        <v>22019006217</v>
      </c>
      <c r="E917" s="34" t="s">
        <v>929</v>
      </c>
      <c r="F917" s="36">
        <v>3267</v>
      </c>
      <c r="G917" s="34" t="s">
        <v>930</v>
      </c>
      <c r="H917" s="34" t="s">
        <v>931</v>
      </c>
      <c r="I917" s="33" t="s">
        <v>209</v>
      </c>
      <c r="J917" s="34" t="s">
        <v>211</v>
      </c>
      <c r="K917" s="34" t="s">
        <v>211</v>
      </c>
      <c r="L917" s="34" t="s">
        <v>12</v>
      </c>
      <c r="M917" s="34" t="s">
        <v>10</v>
      </c>
      <c r="N917" s="34" t="s">
        <v>11</v>
      </c>
      <c r="O917" s="37" t="s">
        <v>3146</v>
      </c>
      <c r="P917" s="37" t="s">
        <v>674</v>
      </c>
      <c r="Q917" s="44" t="str">
        <f>MID(Tabla1[[#This Row],[Aplicación]],14,1)</f>
        <v>6</v>
      </c>
      <c r="R917" s="44" t="s">
        <v>663</v>
      </c>
      <c r="S917" s="44" t="str">
        <f>MID(Tabla1[[#This Row],[Aplicación]],6,2)</f>
        <v>08</v>
      </c>
      <c r="T917" s="44" t="str">
        <f>VLOOKUP(Tabla1[[#This Row],[AREA]],Hoja1!A:B,2,FALSE)</f>
        <v>08. Movilidad y espacio urbano</v>
      </c>
      <c r="U917" s="44" t="str">
        <f>MID(Tabla1[[#This Row],[Aplicación]],9,4)</f>
        <v>1532</v>
      </c>
      <c r="V917" s="44" t="str">
        <f>VLOOKUP(Tabla1[[#This Row],[PROGRAMA]],Hoja1!A:B,2,FALSE)</f>
        <v>1532. Pavimentación vias públicas y otros servicios urbanísticos</v>
      </c>
      <c r="W917" s="44" t="str">
        <f>MID(Tabla1[[#This Row],[Aplicación]],14,2)</f>
        <v>60</v>
      </c>
      <c r="X917" s="44" t="str">
        <f>MID(Tabla1[[#This Row],[Aplicación]],14,6)</f>
        <v>609</v>
      </c>
    </row>
    <row r="918" spans="1:24" x14ac:dyDescent="0.25">
      <c r="A918" s="33">
        <v>220179000024</v>
      </c>
      <c r="B918" s="34" t="s">
        <v>9</v>
      </c>
      <c r="C918" s="35">
        <v>43832</v>
      </c>
      <c r="D918" s="33">
        <v>22020000040</v>
      </c>
      <c r="E918" s="34" t="s">
        <v>932</v>
      </c>
      <c r="F918" s="36">
        <v>3087691.92</v>
      </c>
      <c r="G918" s="34" t="s">
        <v>213</v>
      </c>
      <c r="H918" s="34" t="s">
        <v>18</v>
      </c>
      <c r="I918" s="33" t="s">
        <v>209</v>
      </c>
      <c r="J918" s="34" t="s">
        <v>210</v>
      </c>
      <c r="K918" s="34" t="s">
        <v>210</v>
      </c>
      <c r="L918" s="34" t="s">
        <v>19</v>
      </c>
      <c r="M918" s="34" t="s">
        <v>13</v>
      </c>
      <c r="N918" s="34" t="s">
        <v>14</v>
      </c>
      <c r="O918" s="37" t="s">
        <v>3127</v>
      </c>
      <c r="P918" s="37" t="s">
        <v>674</v>
      </c>
      <c r="Q918" s="44" t="str">
        <f>MID(Tabla1[[#This Row],[Aplicación]],14,1)</f>
        <v>2</v>
      </c>
      <c r="R918" s="44" t="s">
        <v>662</v>
      </c>
      <c r="S918" s="44" t="str">
        <f>MID(Tabla1[[#This Row],[Aplicación]],6,2)</f>
        <v>08</v>
      </c>
      <c r="T918" s="44" t="str">
        <f>VLOOKUP(Tabla1[[#This Row],[AREA]],Hoja1!A:B,2,FALSE)</f>
        <v>08. Movilidad y espacio urbano</v>
      </c>
      <c r="U918" s="44" t="str">
        <f>MID(Tabla1[[#This Row],[Aplicación]],9,4)</f>
        <v>1341</v>
      </c>
      <c r="V918" s="44" t="str">
        <f>VLOOKUP(Tabla1[[#This Row],[PROGRAMA]],Hoja1!A:B,2,FALSE)</f>
        <v>1341. Movilidad</v>
      </c>
      <c r="W918" s="44" t="str">
        <f>MID(Tabla1[[#This Row],[Aplicación]],14,2)</f>
        <v>22</v>
      </c>
      <c r="X918" s="44" t="str">
        <f>MID(Tabla1[[#This Row],[Aplicación]],14,6)</f>
        <v>22799</v>
      </c>
    </row>
    <row r="919" spans="1:24" x14ac:dyDescent="0.25">
      <c r="A919" s="33">
        <v>220199000444</v>
      </c>
      <c r="B919" s="34" t="s">
        <v>9</v>
      </c>
      <c r="C919" s="35">
        <v>43832</v>
      </c>
      <c r="D919" s="33">
        <v>22020001062</v>
      </c>
      <c r="E919" s="34" t="s">
        <v>928</v>
      </c>
      <c r="F919" s="36">
        <v>3000000</v>
      </c>
      <c r="G919" s="34" t="s">
        <v>347</v>
      </c>
      <c r="H919" s="34" t="s">
        <v>933</v>
      </c>
      <c r="I919" s="33" t="s">
        <v>209</v>
      </c>
      <c r="J919" s="34" t="s">
        <v>211</v>
      </c>
      <c r="K919" s="34" t="s">
        <v>211</v>
      </c>
      <c r="L919" s="34" t="s">
        <v>82</v>
      </c>
      <c r="M919" s="34" t="s">
        <v>13</v>
      </c>
      <c r="N919" s="34" t="s">
        <v>14</v>
      </c>
      <c r="O919" s="37" t="s">
        <v>3127</v>
      </c>
      <c r="P919" s="37" t="s">
        <v>674</v>
      </c>
      <c r="Q919" s="44" t="str">
        <f>MID(Tabla1[[#This Row],[Aplicación]],14,1)</f>
        <v>6</v>
      </c>
      <c r="R919" s="44" t="s">
        <v>663</v>
      </c>
      <c r="S919" s="44" t="str">
        <f>MID(Tabla1[[#This Row],[Aplicación]],6,2)</f>
        <v>08</v>
      </c>
      <c r="T919" s="44" t="str">
        <f>VLOOKUP(Tabla1[[#This Row],[AREA]],Hoja1!A:B,2,FALSE)</f>
        <v>08. Movilidad y espacio urbano</v>
      </c>
      <c r="U919" s="44" t="str">
        <f>MID(Tabla1[[#This Row],[Aplicación]],9,4)</f>
        <v>1532</v>
      </c>
      <c r="V919" s="44" t="str">
        <f>VLOOKUP(Tabla1[[#This Row],[PROGRAMA]],Hoja1!A:B,2,FALSE)</f>
        <v>1532. Pavimentación vias públicas y otros servicios urbanísticos</v>
      </c>
      <c r="W919" s="44" t="str">
        <f>MID(Tabla1[[#This Row],[Aplicación]],14,2)</f>
        <v>61</v>
      </c>
      <c r="X919" s="44" t="str">
        <f>MID(Tabla1[[#This Row],[Aplicación]],14,6)</f>
        <v>619</v>
      </c>
    </row>
    <row r="920" spans="1:24" x14ac:dyDescent="0.25">
      <c r="A920" s="33">
        <v>220200001871</v>
      </c>
      <c r="B920" s="34" t="s">
        <v>9</v>
      </c>
      <c r="C920" s="35">
        <v>43878</v>
      </c>
      <c r="D920" s="33">
        <v>22020001907</v>
      </c>
      <c r="E920" s="34" t="s">
        <v>928</v>
      </c>
      <c r="F920" s="36">
        <v>3000000</v>
      </c>
      <c r="G920" s="34" t="s">
        <v>465</v>
      </c>
      <c r="H920" s="34" t="s">
        <v>934</v>
      </c>
      <c r="I920" s="33" t="s">
        <v>209</v>
      </c>
      <c r="J920" s="34" t="s">
        <v>211</v>
      </c>
      <c r="K920" s="34" t="s">
        <v>211</v>
      </c>
      <c r="L920" s="34" t="s">
        <v>12</v>
      </c>
      <c r="M920" s="34" t="s">
        <v>13</v>
      </c>
      <c r="N920" s="34" t="s">
        <v>14</v>
      </c>
      <c r="O920" s="37" t="s">
        <v>3127</v>
      </c>
      <c r="P920" s="37" t="s">
        <v>674</v>
      </c>
      <c r="Q920" s="44" t="str">
        <f>MID(Tabla1[[#This Row],[Aplicación]],14,1)</f>
        <v>6</v>
      </c>
      <c r="R920" s="44" t="s">
        <v>663</v>
      </c>
      <c r="S920" s="44" t="str">
        <f>MID(Tabla1[[#This Row],[Aplicación]],6,2)</f>
        <v>08</v>
      </c>
      <c r="T920" s="44" t="str">
        <f>VLOOKUP(Tabla1[[#This Row],[AREA]],Hoja1!A:B,2,FALSE)</f>
        <v>08. Movilidad y espacio urbano</v>
      </c>
      <c r="U920" s="44" t="str">
        <f>MID(Tabla1[[#This Row],[Aplicación]],9,4)</f>
        <v>1532</v>
      </c>
      <c r="V920" s="44" t="str">
        <f>VLOOKUP(Tabla1[[#This Row],[PROGRAMA]],Hoja1!A:B,2,FALSE)</f>
        <v>1532. Pavimentación vias públicas y otros servicios urbanísticos</v>
      </c>
      <c r="W920" s="44" t="str">
        <f>MID(Tabla1[[#This Row],[Aplicación]],14,2)</f>
        <v>61</v>
      </c>
      <c r="X920" s="44" t="str">
        <f>MID(Tabla1[[#This Row],[Aplicación]],14,6)</f>
        <v>619</v>
      </c>
    </row>
    <row r="921" spans="1:24" x14ac:dyDescent="0.25">
      <c r="A921" s="33">
        <v>220200010368</v>
      </c>
      <c r="B921" s="34" t="s">
        <v>9</v>
      </c>
      <c r="C921" s="35">
        <v>43920</v>
      </c>
      <c r="D921" s="33">
        <v>22020001606</v>
      </c>
      <c r="E921" s="34" t="s">
        <v>935</v>
      </c>
      <c r="F921" s="36">
        <v>2790000</v>
      </c>
      <c r="G921" s="34" t="s">
        <v>108</v>
      </c>
      <c r="H921" s="34" t="s">
        <v>936</v>
      </c>
      <c r="I921" s="33" t="s">
        <v>209</v>
      </c>
      <c r="J921" s="34" t="s">
        <v>236</v>
      </c>
      <c r="K921" s="34" t="s">
        <v>236</v>
      </c>
      <c r="L921" s="34" t="s">
        <v>15</v>
      </c>
      <c r="M921" s="34" t="s">
        <v>13</v>
      </c>
      <c r="N921" s="34" t="s">
        <v>14</v>
      </c>
      <c r="O921" s="37" t="s">
        <v>3127</v>
      </c>
      <c r="P921" s="37" t="s">
        <v>674</v>
      </c>
      <c r="Q921" s="44" t="str">
        <f>MID(Tabla1[[#This Row],[Aplicación]],14,1)</f>
        <v>2</v>
      </c>
      <c r="R921" s="44" t="s">
        <v>662</v>
      </c>
      <c r="S921" s="44" t="str">
        <f>MID(Tabla1[[#This Row],[Aplicación]],6,2)</f>
        <v>08</v>
      </c>
      <c r="T921" s="44" t="str">
        <f>VLOOKUP(Tabla1[[#This Row],[AREA]],Hoja1!A:B,2,FALSE)</f>
        <v>08. Movilidad y espacio urbano</v>
      </c>
      <c r="U921" s="44" t="str">
        <f>MID(Tabla1[[#This Row],[Aplicación]],9,4)</f>
        <v>1651</v>
      </c>
      <c r="V921" s="44" t="str">
        <f>VLOOKUP(Tabla1[[#This Row],[PROGRAMA]],Hoja1!A:B,2,FALSE)</f>
        <v>1651. Alumbrado público</v>
      </c>
      <c r="W921" s="44" t="str">
        <f>MID(Tabla1[[#This Row],[Aplicación]],14,2)</f>
        <v>22</v>
      </c>
      <c r="X921" s="44" t="str">
        <f>MID(Tabla1[[#This Row],[Aplicación]],14,6)</f>
        <v>22100</v>
      </c>
    </row>
    <row r="922" spans="1:24" x14ac:dyDescent="0.25">
      <c r="A922" s="33">
        <v>220200001122</v>
      </c>
      <c r="B922" s="34" t="s">
        <v>9</v>
      </c>
      <c r="C922" s="35">
        <v>43872</v>
      </c>
      <c r="D922" s="33">
        <v>22020001603</v>
      </c>
      <c r="E922" s="34" t="s">
        <v>944</v>
      </c>
      <c r="F922" s="36">
        <v>1765390</v>
      </c>
      <c r="G922" s="34" t="s">
        <v>352</v>
      </c>
      <c r="H922" s="34" t="s">
        <v>945</v>
      </c>
      <c r="I922" s="33" t="s">
        <v>209</v>
      </c>
      <c r="J922" s="34" t="s">
        <v>211</v>
      </c>
      <c r="K922" s="34" t="s">
        <v>211</v>
      </c>
      <c r="L922" s="34" t="s">
        <v>15</v>
      </c>
      <c r="M922" s="34" t="s">
        <v>13</v>
      </c>
      <c r="N922" s="34" t="s">
        <v>14</v>
      </c>
      <c r="O922" s="37" t="s">
        <v>3127</v>
      </c>
      <c r="P922" s="37" t="s">
        <v>674</v>
      </c>
      <c r="Q922" s="44" t="str">
        <f>MID(Tabla1[[#This Row],[Aplicación]],14,1)</f>
        <v>6</v>
      </c>
      <c r="R922" s="44" t="s">
        <v>663</v>
      </c>
      <c r="S922" s="44" t="str">
        <f>MID(Tabla1[[#This Row],[Aplicación]],6,2)</f>
        <v>08</v>
      </c>
      <c r="T922" s="44" t="str">
        <f>VLOOKUP(Tabla1[[#This Row],[AREA]],Hoja1!A:B,2,FALSE)</f>
        <v>08. Movilidad y espacio urbano</v>
      </c>
      <c r="U922" s="44" t="str">
        <f>MID(Tabla1[[#This Row],[Aplicación]],9,4)</f>
        <v>1651</v>
      </c>
      <c r="V922" s="44" t="str">
        <f>VLOOKUP(Tabla1[[#This Row],[PROGRAMA]],Hoja1!A:B,2,FALSE)</f>
        <v>1651. Alumbrado público</v>
      </c>
      <c r="W922" s="44" t="str">
        <f>MID(Tabla1[[#This Row],[Aplicación]],14,2)</f>
        <v>61</v>
      </c>
      <c r="X922" s="44" t="str">
        <f>MID(Tabla1[[#This Row],[Aplicación]],14,6)</f>
        <v>619</v>
      </c>
    </row>
    <row r="923" spans="1:24" x14ac:dyDescent="0.25">
      <c r="A923" s="33">
        <v>220189000482</v>
      </c>
      <c r="B923" s="34" t="s">
        <v>9</v>
      </c>
      <c r="C923" s="35">
        <v>43908</v>
      </c>
      <c r="D923" s="33">
        <v>22019000561</v>
      </c>
      <c r="E923" s="34" t="s">
        <v>928</v>
      </c>
      <c r="F923" s="36">
        <v>1019160.54</v>
      </c>
      <c r="G923" s="34" t="s">
        <v>347</v>
      </c>
      <c r="H923" s="34" t="s">
        <v>57</v>
      </c>
      <c r="I923" s="33" t="s">
        <v>209</v>
      </c>
      <c r="J923" s="34" t="s">
        <v>211</v>
      </c>
      <c r="K923" s="34" t="s">
        <v>211</v>
      </c>
      <c r="L923" s="34" t="s">
        <v>12</v>
      </c>
      <c r="M923" s="34" t="s">
        <v>13</v>
      </c>
      <c r="N923" s="34" t="s">
        <v>14</v>
      </c>
      <c r="O923" s="37" t="s">
        <v>3127</v>
      </c>
      <c r="P923" s="37" t="s">
        <v>674</v>
      </c>
      <c r="Q923" s="44" t="str">
        <f>MID(Tabla1[[#This Row],[Aplicación]],14,1)</f>
        <v>6</v>
      </c>
      <c r="R923" s="44" t="s">
        <v>663</v>
      </c>
      <c r="S923" s="44" t="str">
        <f>MID(Tabla1[[#This Row],[Aplicación]],6,2)</f>
        <v>08</v>
      </c>
      <c r="T923" s="44" t="str">
        <f>VLOOKUP(Tabla1[[#This Row],[AREA]],Hoja1!A:B,2,FALSE)</f>
        <v>08. Movilidad y espacio urbano</v>
      </c>
      <c r="U923" s="44" t="str">
        <f>MID(Tabla1[[#This Row],[Aplicación]],9,4)</f>
        <v>1532</v>
      </c>
      <c r="V923" s="44" t="str">
        <f>VLOOKUP(Tabla1[[#This Row],[PROGRAMA]],Hoja1!A:B,2,FALSE)</f>
        <v>1532. Pavimentación vias públicas y otros servicios urbanísticos</v>
      </c>
      <c r="W923" s="44" t="str">
        <f>MID(Tabla1[[#This Row],[Aplicación]],14,2)</f>
        <v>61</v>
      </c>
      <c r="X923" s="44" t="str">
        <f>MID(Tabla1[[#This Row],[Aplicación]],14,6)</f>
        <v>619</v>
      </c>
    </row>
    <row r="924" spans="1:24" x14ac:dyDescent="0.25">
      <c r="A924" s="33">
        <v>220199000361</v>
      </c>
      <c r="B924" s="34" t="s">
        <v>9</v>
      </c>
      <c r="C924" s="35">
        <v>43832</v>
      </c>
      <c r="D924" s="33">
        <v>22020000735</v>
      </c>
      <c r="E924" s="34" t="s">
        <v>959</v>
      </c>
      <c r="F924" s="36">
        <v>550000</v>
      </c>
      <c r="G924" s="34" t="s">
        <v>340</v>
      </c>
      <c r="H924" s="34" t="s">
        <v>824</v>
      </c>
      <c r="I924" s="33" t="s">
        <v>209</v>
      </c>
      <c r="J924" s="34" t="s">
        <v>211</v>
      </c>
      <c r="K924" s="34" t="s">
        <v>211</v>
      </c>
      <c r="L924" s="34" t="s">
        <v>82</v>
      </c>
      <c r="M924" s="34" t="s">
        <v>13</v>
      </c>
      <c r="N924" s="34" t="s">
        <v>14</v>
      </c>
      <c r="O924" s="37" t="s">
        <v>3127</v>
      </c>
      <c r="P924" s="37" t="s">
        <v>674</v>
      </c>
      <c r="Q924" s="44" t="str">
        <f>MID(Tabla1[[#This Row],[Aplicación]],14,1)</f>
        <v>6</v>
      </c>
      <c r="R924" s="44" t="s">
        <v>663</v>
      </c>
      <c r="S924" s="44" t="str">
        <f>MID(Tabla1[[#This Row],[Aplicación]],6,2)</f>
        <v>08</v>
      </c>
      <c r="T924" s="44" t="str">
        <f>VLOOKUP(Tabla1[[#This Row],[AREA]],Hoja1!A:B,2,FALSE)</f>
        <v>08. Movilidad y espacio urbano</v>
      </c>
      <c r="U924" s="44" t="str">
        <f>MID(Tabla1[[#This Row],[Aplicación]],9,4)</f>
        <v>1341</v>
      </c>
      <c r="V924" s="44" t="str">
        <f>VLOOKUP(Tabla1[[#This Row],[PROGRAMA]],Hoja1!A:B,2,FALSE)</f>
        <v>1341. Movilidad</v>
      </c>
      <c r="W924" s="44" t="str">
        <f>MID(Tabla1[[#This Row],[Aplicación]],14,2)</f>
        <v>61</v>
      </c>
      <c r="X924" s="44" t="str">
        <f>MID(Tabla1[[#This Row],[Aplicación]],14,6)</f>
        <v>619</v>
      </c>
    </row>
    <row r="925" spans="1:24" x14ac:dyDescent="0.25">
      <c r="A925" s="33">
        <v>220199000334</v>
      </c>
      <c r="B925" s="34" t="s">
        <v>9</v>
      </c>
      <c r="C925" s="35">
        <v>43832</v>
      </c>
      <c r="D925" s="33">
        <v>22020000711</v>
      </c>
      <c r="E925" s="34" t="s">
        <v>932</v>
      </c>
      <c r="F925" s="36">
        <v>406016.97</v>
      </c>
      <c r="G925" s="34" t="s">
        <v>213</v>
      </c>
      <c r="H925" s="34" t="s">
        <v>1004</v>
      </c>
      <c r="I925" s="33" t="s">
        <v>209</v>
      </c>
      <c r="J925" s="34" t="s">
        <v>210</v>
      </c>
      <c r="K925" s="34" t="s">
        <v>210</v>
      </c>
      <c r="L925" s="34" t="s">
        <v>19</v>
      </c>
      <c r="M925" s="34" t="s">
        <v>13</v>
      </c>
      <c r="N925" s="34" t="s">
        <v>14</v>
      </c>
      <c r="O925" s="37" t="s">
        <v>3127</v>
      </c>
      <c r="P925" s="37" t="s">
        <v>674</v>
      </c>
      <c r="Q925" s="44" t="str">
        <f>MID(Tabla1[[#This Row],[Aplicación]],14,1)</f>
        <v>2</v>
      </c>
      <c r="R925" s="44" t="s">
        <v>662</v>
      </c>
      <c r="S925" s="44" t="str">
        <f>MID(Tabla1[[#This Row],[Aplicación]],6,2)</f>
        <v>08</v>
      </c>
      <c r="T925" s="44" t="str">
        <f>VLOOKUP(Tabla1[[#This Row],[AREA]],Hoja1!A:B,2,FALSE)</f>
        <v>08. Movilidad y espacio urbano</v>
      </c>
      <c r="U925" s="44" t="str">
        <f>MID(Tabla1[[#This Row],[Aplicación]],9,4)</f>
        <v>1341</v>
      </c>
      <c r="V925" s="44" t="str">
        <f>VLOOKUP(Tabla1[[#This Row],[PROGRAMA]],Hoja1!A:B,2,FALSE)</f>
        <v>1341. Movilidad</v>
      </c>
      <c r="W925" s="44" t="str">
        <f>MID(Tabla1[[#This Row],[Aplicación]],14,2)</f>
        <v>22</v>
      </c>
      <c r="X925" s="44" t="str">
        <f>MID(Tabla1[[#This Row],[Aplicación]],14,6)</f>
        <v>22799</v>
      </c>
    </row>
    <row r="926" spans="1:24" x14ac:dyDescent="0.25">
      <c r="A926" s="33">
        <v>220190033918</v>
      </c>
      <c r="B926" s="34" t="s">
        <v>9</v>
      </c>
      <c r="C926" s="35">
        <v>43908</v>
      </c>
      <c r="D926" s="33">
        <v>22019004927</v>
      </c>
      <c r="E926" s="34" t="s">
        <v>959</v>
      </c>
      <c r="F926" s="36">
        <v>46705.47</v>
      </c>
      <c r="G926" s="34" t="s">
        <v>825</v>
      </c>
      <c r="H926" s="34" t="s">
        <v>826</v>
      </c>
      <c r="I926" s="33" t="s">
        <v>209</v>
      </c>
      <c r="J926" s="34" t="s">
        <v>1010</v>
      </c>
      <c r="K926" s="34" t="s">
        <v>1011</v>
      </c>
      <c r="L926" s="34" t="s">
        <v>82</v>
      </c>
      <c r="M926" s="34" t="s">
        <v>13</v>
      </c>
      <c r="N926" s="34" t="s">
        <v>14</v>
      </c>
      <c r="O926" s="37" t="s">
        <v>3127</v>
      </c>
      <c r="P926" s="37" t="s">
        <v>674</v>
      </c>
      <c r="Q926" s="44" t="str">
        <f>MID(Tabla1[[#This Row],[Aplicación]],14,1)</f>
        <v>6</v>
      </c>
      <c r="R926" s="44" t="s">
        <v>663</v>
      </c>
      <c r="S926" s="44" t="str">
        <f>MID(Tabla1[[#This Row],[Aplicación]],6,2)</f>
        <v>08</v>
      </c>
      <c r="T926" s="44" t="str">
        <f>VLOOKUP(Tabla1[[#This Row],[AREA]],Hoja1!A:B,2,FALSE)</f>
        <v>08. Movilidad y espacio urbano</v>
      </c>
      <c r="U926" s="44" t="str">
        <f>MID(Tabla1[[#This Row],[Aplicación]],9,4)</f>
        <v>1341</v>
      </c>
      <c r="V926" s="44" t="str">
        <f>VLOOKUP(Tabla1[[#This Row],[PROGRAMA]],Hoja1!A:B,2,FALSE)</f>
        <v>1341. Movilidad</v>
      </c>
      <c r="W926" s="44" t="str">
        <f>MID(Tabla1[[#This Row],[Aplicación]],14,2)</f>
        <v>61</v>
      </c>
      <c r="X926" s="44" t="str">
        <f>MID(Tabla1[[#This Row],[Aplicación]],14,6)</f>
        <v>619</v>
      </c>
    </row>
    <row r="927" spans="1:24" x14ac:dyDescent="0.25">
      <c r="A927" s="33">
        <v>220199000692</v>
      </c>
      <c r="B927" s="34" t="s">
        <v>9</v>
      </c>
      <c r="C927" s="35">
        <v>43832</v>
      </c>
      <c r="D927" s="33">
        <v>22020000718</v>
      </c>
      <c r="E927" s="34" t="s">
        <v>1035</v>
      </c>
      <c r="F927" s="36">
        <v>210000</v>
      </c>
      <c r="G927" s="34" t="s">
        <v>108</v>
      </c>
      <c r="H927" s="34" t="s">
        <v>1036</v>
      </c>
      <c r="I927" s="33" t="s">
        <v>209</v>
      </c>
      <c r="J927" s="34" t="s">
        <v>236</v>
      </c>
      <c r="K927" s="34" t="s">
        <v>236</v>
      </c>
      <c r="L927" s="34" t="s">
        <v>15</v>
      </c>
      <c r="M927" s="34" t="s">
        <v>13</v>
      </c>
      <c r="N927" s="34" t="s">
        <v>14</v>
      </c>
      <c r="O927" s="37" t="s">
        <v>3127</v>
      </c>
      <c r="P927" s="37" t="s">
        <v>674</v>
      </c>
      <c r="Q927" s="44" t="str">
        <f>MID(Tabla1[[#This Row],[Aplicación]],14,1)</f>
        <v>2</v>
      </c>
      <c r="R927" s="44" t="s">
        <v>662</v>
      </c>
      <c r="S927" s="44" t="str">
        <f>MID(Tabla1[[#This Row],[Aplicación]],6,2)</f>
        <v>08</v>
      </c>
      <c r="T927" s="44" t="str">
        <f>VLOOKUP(Tabla1[[#This Row],[AREA]],Hoja1!A:B,2,FALSE)</f>
        <v>08. Movilidad y espacio urbano</v>
      </c>
      <c r="U927" s="44" t="str">
        <f>MID(Tabla1[[#This Row],[Aplicación]],9,4)</f>
        <v>1341</v>
      </c>
      <c r="V927" s="44" t="str">
        <f>VLOOKUP(Tabla1[[#This Row],[PROGRAMA]],Hoja1!A:B,2,FALSE)</f>
        <v>1341. Movilidad</v>
      </c>
      <c r="W927" s="44" t="str">
        <f>MID(Tabla1[[#This Row],[Aplicación]],14,2)</f>
        <v>22</v>
      </c>
      <c r="X927" s="44" t="str">
        <f>MID(Tabla1[[#This Row],[Aplicación]],14,6)</f>
        <v>22100</v>
      </c>
    </row>
    <row r="928" spans="1:24" x14ac:dyDescent="0.25">
      <c r="A928" s="33">
        <v>220199000360</v>
      </c>
      <c r="B928" s="34" t="s">
        <v>9</v>
      </c>
      <c r="C928" s="35">
        <v>43832</v>
      </c>
      <c r="D928" s="33">
        <v>22020000734</v>
      </c>
      <c r="E928" s="34" t="s">
        <v>959</v>
      </c>
      <c r="F928" s="36">
        <v>200000</v>
      </c>
      <c r="G928" s="34" t="s">
        <v>825</v>
      </c>
      <c r="H928" s="34" t="s">
        <v>826</v>
      </c>
      <c r="I928" s="33" t="s">
        <v>209</v>
      </c>
      <c r="J928" s="34" t="s">
        <v>1010</v>
      </c>
      <c r="K928" s="34" t="s">
        <v>1011</v>
      </c>
      <c r="L928" s="34" t="s">
        <v>82</v>
      </c>
      <c r="M928" s="34" t="s">
        <v>13</v>
      </c>
      <c r="N928" s="34" t="s">
        <v>14</v>
      </c>
      <c r="O928" s="37" t="s">
        <v>3127</v>
      </c>
      <c r="P928" s="37" t="s">
        <v>674</v>
      </c>
      <c r="Q928" s="44" t="str">
        <f>MID(Tabla1[[#This Row],[Aplicación]],14,1)</f>
        <v>6</v>
      </c>
      <c r="R928" s="44" t="s">
        <v>663</v>
      </c>
      <c r="S928" s="44" t="str">
        <f>MID(Tabla1[[#This Row],[Aplicación]],6,2)</f>
        <v>08</v>
      </c>
      <c r="T928" s="44" t="str">
        <f>VLOOKUP(Tabla1[[#This Row],[AREA]],Hoja1!A:B,2,FALSE)</f>
        <v>08. Movilidad y espacio urbano</v>
      </c>
      <c r="U928" s="44" t="str">
        <f>MID(Tabla1[[#This Row],[Aplicación]],9,4)</f>
        <v>1341</v>
      </c>
      <c r="V928" s="44" t="str">
        <f>VLOOKUP(Tabla1[[#This Row],[PROGRAMA]],Hoja1!A:B,2,FALSE)</f>
        <v>1341. Movilidad</v>
      </c>
      <c r="W928" s="44" t="str">
        <f>MID(Tabla1[[#This Row],[Aplicación]],14,2)</f>
        <v>61</v>
      </c>
      <c r="X928" s="44" t="str">
        <f>MID(Tabla1[[#This Row],[Aplicación]],14,6)</f>
        <v>619</v>
      </c>
    </row>
    <row r="929" spans="1:24" x14ac:dyDescent="0.25">
      <c r="A929" s="33">
        <v>220179000247</v>
      </c>
      <c r="B929" s="34" t="s">
        <v>9</v>
      </c>
      <c r="C929" s="35">
        <v>43832</v>
      </c>
      <c r="D929" s="33">
        <v>22020000042</v>
      </c>
      <c r="E929" s="34" t="s">
        <v>932</v>
      </c>
      <c r="F929" s="36">
        <v>146713.46</v>
      </c>
      <c r="G929" s="34" t="s">
        <v>227</v>
      </c>
      <c r="H929" s="34" t="s">
        <v>23</v>
      </c>
      <c r="I929" s="33" t="s">
        <v>209</v>
      </c>
      <c r="J929" s="34" t="s">
        <v>1066</v>
      </c>
      <c r="K929" s="34" t="s">
        <v>228</v>
      </c>
      <c r="L929" s="34" t="s">
        <v>19</v>
      </c>
      <c r="M929" s="34" t="s">
        <v>13</v>
      </c>
      <c r="N929" s="34" t="s">
        <v>14</v>
      </c>
      <c r="O929" s="37" t="s">
        <v>3127</v>
      </c>
      <c r="P929" s="37" t="s">
        <v>674</v>
      </c>
      <c r="Q929" s="44" t="str">
        <f>MID(Tabla1[[#This Row],[Aplicación]],14,1)</f>
        <v>2</v>
      </c>
      <c r="R929" s="44" t="s">
        <v>662</v>
      </c>
      <c r="S929" s="44" t="str">
        <f>MID(Tabla1[[#This Row],[Aplicación]],6,2)</f>
        <v>08</v>
      </c>
      <c r="T929" s="44" t="str">
        <f>VLOOKUP(Tabla1[[#This Row],[AREA]],Hoja1!A:B,2,FALSE)</f>
        <v>08. Movilidad y espacio urbano</v>
      </c>
      <c r="U929" s="44" t="str">
        <f>MID(Tabla1[[#This Row],[Aplicación]],9,4)</f>
        <v>1341</v>
      </c>
      <c r="V929" s="44" t="str">
        <f>VLOOKUP(Tabla1[[#This Row],[PROGRAMA]],Hoja1!A:B,2,FALSE)</f>
        <v>1341. Movilidad</v>
      </c>
      <c r="W929" s="44" t="str">
        <f>MID(Tabla1[[#This Row],[Aplicación]],14,2)</f>
        <v>22</v>
      </c>
      <c r="X929" s="44" t="str">
        <f>MID(Tabla1[[#This Row],[Aplicación]],14,6)</f>
        <v>22799</v>
      </c>
    </row>
    <row r="930" spans="1:24" x14ac:dyDescent="0.25">
      <c r="A930" s="33">
        <v>220190033919</v>
      </c>
      <c r="B930" s="34" t="s">
        <v>9</v>
      </c>
      <c r="C930" s="35">
        <v>43908</v>
      </c>
      <c r="D930" s="33">
        <v>22019004930</v>
      </c>
      <c r="E930" s="34" t="s">
        <v>959</v>
      </c>
      <c r="F930" s="36">
        <v>106144.89</v>
      </c>
      <c r="G930" s="34" t="s">
        <v>340</v>
      </c>
      <c r="H930" s="34" t="s">
        <v>824</v>
      </c>
      <c r="I930" s="33" t="s">
        <v>209</v>
      </c>
      <c r="J930" s="34" t="s">
        <v>211</v>
      </c>
      <c r="K930" s="34" t="s">
        <v>211</v>
      </c>
      <c r="L930" s="34" t="s">
        <v>82</v>
      </c>
      <c r="M930" s="34" t="s">
        <v>13</v>
      </c>
      <c r="N930" s="34" t="s">
        <v>14</v>
      </c>
      <c r="O930" s="37" t="s">
        <v>3127</v>
      </c>
      <c r="P930" s="37" t="s">
        <v>674</v>
      </c>
      <c r="Q930" s="44" t="str">
        <f>MID(Tabla1[[#This Row],[Aplicación]],14,1)</f>
        <v>6</v>
      </c>
      <c r="R930" s="44" t="s">
        <v>663</v>
      </c>
      <c r="S930" s="44" t="str">
        <f>MID(Tabla1[[#This Row],[Aplicación]],6,2)</f>
        <v>08</v>
      </c>
      <c r="T930" s="44" t="str">
        <f>VLOOKUP(Tabla1[[#This Row],[AREA]],Hoja1!A:B,2,FALSE)</f>
        <v>08. Movilidad y espacio urbano</v>
      </c>
      <c r="U930" s="44" t="str">
        <f>MID(Tabla1[[#This Row],[Aplicación]],9,4)</f>
        <v>1341</v>
      </c>
      <c r="V930" s="44" t="str">
        <f>VLOOKUP(Tabla1[[#This Row],[PROGRAMA]],Hoja1!A:B,2,FALSE)</f>
        <v>1341. Movilidad</v>
      </c>
      <c r="W930" s="44" t="str">
        <f>MID(Tabla1[[#This Row],[Aplicación]],14,2)</f>
        <v>61</v>
      </c>
      <c r="X930" s="44" t="str">
        <f>MID(Tabla1[[#This Row],[Aplicación]],14,6)</f>
        <v>619</v>
      </c>
    </row>
    <row r="931" spans="1:24" x14ac:dyDescent="0.25">
      <c r="A931" s="33">
        <v>220190038825</v>
      </c>
      <c r="B931" s="34" t="s">
        <v>9</v>
      </c>
      <c r="C931" s="35">
        <v>43908</v>
      </c>
      <c r="D931" s="33">
        <v>22019005362</v>
      </c>
      <c r="E931" s="34" t="s">
        <v>928</v>
      </c>
      <c r="F931" s="36">
        <v>44586.78</v>
      </c>
      <c r="G931" s="34" t="s">
        <v>815</v>
      </c>
      <c r="H931" s="34" t="s">
        <v>1114</v>
      </c>
      <c r="I931" s="33" t="s">
        <v>209</v>
      </c>
      <c r="J931" s="34" t="s">
        <v>211</v>
      </c>
      <c r="K931" s="34" t="s">
        <v>211</v>
      </c>
      <c r="L931" s="34" t="s">
        <v>82</v>
      </c>
      <c r="M931" s="34" t="s">
        <v>13</v>
      </c>
      <c r="N931" s="34" t="s">
        <v>14</v>
      </c>
      <c r="O931" s="37" t="s">
        <v>3127</v>
      </c>
      <c r="P931" s="37" t="s">
        <v>674</v>
      </c>
      <c r="Q931" s="44" t="str">
        <f>MID(Tabla1[[#This Row],[Aplicación]],14,1)</f>
        <v>6</v>
      </c>
      <c r="R931" s="44" t="s">
        <v>663</v>
      </c>
      <c r="S931" s="44" t="str">
        <f>MID(Tabla1[[#This Row],[Aplicación]],6,2)</f>
        <v>08</v>
      </c>
      <c r="T931" s="44" t="str">
        <f>VLOOKUP(Tabla1[[#This Row],[AREA]],Hoja1!A:B,2,FALSE)</f>
        <v>08. Movilidad y espacio urbano</v>
      </c>
      <c r="U931" s="44" t="str">
        <f>MID(Tabla1[[#This Row],[Aplicación]],9,4)</f>
        <v>1532</v>
      </c>
      <c r="V931" s="44" t="str">
        <f>VLOOKUP(Tabla1[[#This Row],[PROGRAMA]],Hoja1!A:B,2,FALSE)</f>
        <v>1532. Pavimentación vias públicas y otros servicios urbanísticos</v>
      </c>
      <c r="W931" s="44" t="str">
        <f>MID(Tabla1[[#This Row],[Aplicación]],14,2)</f>
        <v>61</v>
      </c>
      <c r="X931" s="44" t="str">
        <f>MID(Tabla1[[#This Row],[Aplicación]],14,6)</f>
        <v>619</v>
      </c>
    </row>
    <row r="932" spans="1:24" x14ac:dyDescent="0.25">
      <c r="A932" s="33">
        <v>220190038015</v>
      </c>
      <c r="B932" s="34" t="s">
        <v>9</v>
      </c>
      <c r="C932" s="35">
        <v>43908</v>
      </c>
      <c r="D932" s="33">
        <v>22019005369</v>
      </c>
      <c r="E932" s="34" t="s">
        <v>928</v>
      </c>
      <c r="F932" s="36">
        <v>89456.05</v>
      </c>
      <c r="G932" s="34" t="s">
        <v>786</v>
      </c>
      <c r="H932" s="34" t="s">
        <v>787</v>
      </c>
      <c r="I932" s="33" t="s">
        <v>209</v>
      </c>
      <c r="J932" s="34" t="s">
        <v>1071</v>
      </c>
      <c r="K932" s="34" t="s">
        <v>211</v>
      </c>
      <c r="L932" s="34" t="s">
        <v>82</v>
      </c>
      <c r="M932" s="34" t="s">
        <v>13</v>
      </c>
      <c r="N932" s="34" t="s">
        <v>14</v>
      </c>
      <c r="O932" s="37" t="s">
        <v>3127</v>
      </c>
      <c r="P932" s="37" t="s">
        <v>674</v>
      </c>
      <c r="Q932" s="44" t="str">
        <f>MID(Tabla1[[#This Row],[Aplicación]],14,1)</f>
        <v>6</v>
      </c>
      <c r="R932" s="44" t="s">
        <v>663</v>
      </c>
      <c r="S932" s="44" t="str">
        <f>MID(Tabla1[[#This Row],[Aplicación]],6,2)</f>
        <v>08</v>
      </c>
      <c r="T932" s="44" t="str">
        <f>VLOOKUP(Tabla1[[#This Row],[AREA]],Hoja1!A:B,2,FALSE)</f>
        <v>08. Movilidad y espacio urbano</v>
      </c>
      <c r="U932" s="44" t="str">
        <f>MID(Tabla1[[#This Row],[Aplicación]],9,4)</f>
        <v>1532</v>
      </c>
      <c r="V932" s="44" t="str">
        <f>VLOOKUP(Tabla1[[#This Row],[PROGRAMA]],Hoja1!A:B,2,FALSE)</f>
        <v>1532. Pavimentación vias públicas y otros servicios urbanísticos</v>
      </c>
      <c r="W932" s="44" t="str">
        <f>MID(Tabla1[[#This Row],[Aplicación]],14,2)</f>
        <v>61</v>
      </c>
      <c r="X932" s="44" t="str">
        <f>MID(Tabla1[[#This Row],[Aplicación]],14,6)</f>
        <v>619</v>
      </c>
    </row>
    <row r="933" spans="1:24" x14ac:dyDescent="0.25">
      <c r="A933" s="33">
        <v>220200003953</v>
      </c>
      <c r="B933" s="34" t="s">
        <v>316</v>
      </c>
      <c r="C933" s="35">
        <v>43895</v>
      </c>
      <c r="D933" s="33">
        <v>22020001910</v>
      </c>
      <c r="E933" s="34" t="s">
        <v>1169</v>
      </c>
      <c r="F933" s="36">
        <v>157.30000000000001</v>
      </c>
      <c r="G933" s="34" t="s">
        <v>874</v>
      </c>
      <c r="H933" s="34" t="s">
        <v>1170</v>
      </c>
      <c r="I933" s="33" t="s">
        <v>317</v>
      </c>
      <c r="J933" s="34" t="s">
        <v>211</v>
      </c>
      <c r="K933" s="34" t="s">
        <v>211</v>
      </c>
      <c r="L933" s="34" t="s">
        <v>15</v>
      </c>
      <c r="M933" s="34" t="s">
        <v>10</v>
      </c>
      <c r="N933" s="34" t="s">
        <v>16</v>
      </c>
      <c r="O933" s="37" t="s">
        <v>3146</v>
      </c>
      <c r="P933" s="37" t="s">
        <v>674</v>
      </c>
      <c r="Q933" s="44" t="str">
        <f>MID(Tabla1[[#This Row],[Aplicación]],14,1)</f>
        <v>2</v>
      </c>
      <c r="R933" s="44" t="s">
        <v>662</v>
      </c>
      <c r="S933" s="44" t="str">
        <f>MID(Tabla1[[#This Row],[Aplicación]],6,2)</f>
        <v>08</v>
      </c>
      <c r="T933" s="44" t="str">
        <f>VLOOKUP(Tabla1[[#This Row],[AREA]],Hoja1!A:B,2,FALSE)</f>
        <v>08. Movilidad y espacio urbano</v>
      </c>
      <c r="U933" s="44" t="str">
        <f>MID(Tabla1[[#This Row],[Aplicación]],9,4)</f>
        <v>1532</v>
      </c>
      <c r="V933" s="44" t="str">
        <f>VLOOKUP(Tabla1[[#This Row],[PROGRAMA]],Hoja1!A:B,2,FALSE)</f>
        <v>1532. Pavimentación vias públicas y otros servicios urbanísticos</v>
      </c>
      <c r="W933" s="44" t="str">
        <f>MID(Tabla1[[#This Row],[Aplicación]],14,2)</f>
        <v>21</v>
      </c>
      <c r="X933" s="44" t="str">
        <f>MID(Tabla1[[#This Row],[Aplicación]],14,6)</f>
        <v>210</v>
      </c>
    </row>
    <row r="934" spans="1:24" x14ac:dyDescent="0.25">
      <c r="A934" s="33">
        <v>220199000761</v>
      </c>
      <c r="B934" s="34" t="s">
        <v>9</v>
      </c>
      <c r="C934" s="35">
        <v>43832</v>
      </c>
      <c r="D934" s="33">
        <v>22020000827</v>
      </c>
      <c r="E934" s="34" t="s">
        <v>1171</v>
      </c>
      <c r="F934" s="36">
        <v>8744.56</v>
      </c>
      <c r="G934" s="34" t="s">
        <v>243</v>
      </c>
      <c r="H934" s="34" t="s">
        <v>1172</v>
      </c>
      <c r="I934" s="33" t="s">
        <v>209</v>
      </c>
      <c r="J934" s="34" t="s">
        <v>1173</v>
      </c>
      <c r="K934" s="34" t="s">
        <v>244</v>
      </c>
      <c r="L934" s="34" t="s">
        <v>15</v>
      </c>
      <c r="M934" s="34" t="s">
        <v>13</v>
      </c>
      <c r="N934" s="34" t="s">
        <v>14</v>
      </c>
      <c r="O934" s="37" t="s">
        <v>3127</v>
      </c>
      <c r="P934" s="37" t="s">
        <v>674</v>
      </c>
      <c r="Q934" s="44" t="str">
        <f>MID(Tabla1[[#This Row],[Aplicación]],14,1)</f>
        <v>2</v>
      </c>
      <c r="R934" s="44" t="s">
        <v>662</v>
      </c>
      <c r="S934" s="44" t="str">
        <f>MID(Tabla1[[#This Row],[Aplicación]],6,2)</f>
        <v>08</v>
      </c>
      <c r="T934" s="44" t="str">
        <f>VLOOKUP(Tabla1[[#This Row],[AREA]],Hoja1!A:B,2,FALSE)</f>
        <v>08. Movilidad y espacio urbano</v>
      </c>
      <c r="U934" s="44" t="str">
        <f>MID(Tabla1[[#This Row],[Aplicación]],9,4)</f>
        <v>1532</v>
      </c>
      <c r="V934" s="44" t="str">
        <f>VLOOKUP(Tabla1[[#This Row],[PROGRAMA]],Hoja1!A:B,2,FALSE)</f>
        <v>1532. Pavimentación vias públicas y otros servicios urbanísticos</v>
      </c>
      <c r="W934" s="44" t="str">
        <f>MID(Tabla1[[#This Row],[Aplicación]],14,2)</f>
        <v>20</v>
      </c>
      <c r="X934" s="44" t="str">
        <f>MID(Tabla1[[#This Row],[Aplicación]],14,6)</f>
        <v>204</v>
      </c>
    </row>
    <row r="935" spans="1:24" x14ac:dyDescent="0.25">
      <c r="A935" s="33">
        <v>220190038826</v>
      </c>
      <c r="B935" s="34" t="s">
        <v>9</v>
      </c>
      <c r="C935" s="35">
        <v>43908</v>
      </c>
      <c r="D935" s="33">
        <v>22019005362</v>
      </c>
      <c r="E935" s="34" t="s">
        <v>928</v>
      </c>
      <c r="F935" s="36">
        <v>22925.119999999999</v>
      </c>
      <c r="G935" s="34" t="s">
        <v>815</v>
      </c>
      <c r="H935" s="34" t="s">
        <v>1180</v>
      </c>
      <c r="I935" s="33" t="s">
        <v>209</v>
      </c>
      <c r="J935" s="34" t="s">
        <v>211</v>
      </c>
      <c r="K935" s="34" t="s">
        <v>211</v>
      </c>
      <c r="L935" s="34" t="s">
        <v>82</v>
      </c>
      <c r="M935" s="34" t="s">
        <v>13</v>
      </c>
      <c r="N935" s="34" t="s">
        <v>14</v>
      </c>
      <c r="O935" s="37" t="s">
        <v>3127</v>
      </c>
      <c r="P935" s="37" t="s">
        <v>674</v>
      </c>
      <c r="Q935" s="44" t="str">
        <f>MID(Tabla1[[#This Row],[Aplicación]],14,1)</f>
        <v>6</v>
      </c>
      <c r="R935" s="44" t="s">
        <v>663</v>
      </c>
      <c r="S935" s="44" t="str">
        <f>MID(Tabla1[[#This Row],[Aplicación]],6,2)</f>
        <v>08</v>
      </c>
      <c r="T935" s="44" t="str">
        <f>VLOOKUP(Tabla1[[#This Row],[AREA]],Hoja1!A:B,2,FALSE)</f>
        <v>08. Movilidad y espacio urbano</v>
      </c>
      <c r="U935" s="44" t="str">
        <f>MID(Tabla1[[#This Row],[Aplicación]],9,4)</f>
        <v>1532</v>
      </c>
      <c r="V935" s="44" t="str">
        <f>VLOOKUP(Tabla1[[#This Row],[PROGRAMA]],Hoja1!A:B,2,FALSE)</f>
        <v>1532. Pavimentación vias públicas y otros servicios urbanísticos</v>
      </c>
      <c r="W935" s="44" t="str">
        <f>MID(Tabla1[[#This Row],[Aplicación]],14,2)</f>
        <v>61</v>
      </c>
      <c r="X935" s="44" t="str">
        <f>MID(Tabla1[[#This Row],[Aplicación]],14,6)</f>
        <v>619</v>
      </c>
    </row>
    <row r="936" spans="1:24" x14ac:dyDescent="0.25">
      <c r="A936" s="33">
        <v>220190038827</v>
      </c>
      <c r="B936" s="34" t="s">
        <v>9</v>
      </c>
      <c r="C936" s="35">
        <v>43908</v>
      </c>
      <c r="D936" s="33">
        <v>22019005369</v>
      </c>
      <c r="E936" s="34" t="s">
        <v>928</v>
      </c>
      <c r="F936" s="36">
        <v>19957.47</v>
      </c>
      <c r="G936" s="34" t="s">
        <v>792</v>
      </c>
      <c r="H936" s="34" t="s">
        <v>1194</v>
      </c>
      <c r="I936" s="33" t="s">
        <v>209</v>
      </c>
      <c r="J936" s="34" t="s">
        <v>211</v>
      </c>
      <c r="K936" s="34" t="s">
        <v>211</v>
      </c>
      <c r="L936" s="34" t="s">
        <v>82</v>
      </c>
      <c r="M936" s="34" t="s">
        <v>13</v>
      </c>
      <c r="N936" s="34" t="s">
        <v>14</v>
      </c>
      <c r="O936" s="37" t="s">
        <v>3127</v>
      </c>
      <c r="P936" s="37" t="s">
        <v>674</v>
      </c>
      <c r="Q936" s="44" t="str">
        <f>MID(Tabla1[[#This Row],[Aplicación]],14,1)</f>
        <v>6</v>
      </c>
      <c r="R936" s="44" t="s">
        <v>663</v>
      </c>
      <c r="S936" s="44" t="str">
        <f>MID(Tabla1[[#This Row],[Aplicación]],6,2)</f>
        <v>08</v>
      </c>
      <c r="T936" s="44" t="str">
        <f>VLOOKUP(Tabla1[[#This Row],[AREA]],Hoja1!A:B,2,FALSE)</f>
        <v>08. Movilidad y espacio urbano</v>
      </c>
      <c r="U936" s="44" t="str">
        <f>MID(Tabla1[[#This Row],[Aplicación]],9,4)</f>
        <v>1532</v>
      </c>
      <c r="V936" s="44" t="str">
        <f>VLOOKUP(Tabla1[[#This Row],[PROGRAMA]],Hoja1!A:B,2,FALSE)</f>
        <v>1532. Pavimentación vias públicas y otros servicios urbanísticos</v>
      </c>
      <c r="W936" s="44" t="str">
        <f>MID(Tabla1[[#This Row],[Aplicación]],14,2)</f>
        <v>61</v>
      </c>
      <c r="X936" s="44" t="str">
        <f>MID(Tabla1[[#This Row],[Aplicación]],14,6)</f>
        <v>619</v>
      </c>
    </row>
    <row r="937" spans="1:24" x14ac:dyDescent="0.25">
      <c r="A937" s="33">
        <v>220190041529</v>
      </c>
      <c r="B937" s="34" t="s">
        <v>9</v>
      </c>
      <c r="C937" s="35">
        <v>43908</v>
      </c>
      <c r="D937" s="33">
        <v>22019006810</v>
      </c>
      <c r="E937" s="34" t="s">
        <v>1219</v>
      </c>
      <c r="F937" s="36">
        <v>4234.41</v>
      </c>
      <c r="G937" s="34" t="s">
        <v>1220</v>
      </c>
      <c r="H937" s="34" t="s">
        <v>1221</v>
      </c>
      <c r="I937" s="33" t="s">
        <v>209</v>
      </c>
      <c r="J937" s="34" t="s">
        <v>1020</v>
      </c>
      <c r="K937" s="34" t="s">
        <v>211</v>
      </c>
      <c r="L937" s="34" t="s">
        <v>15</v>
      </c>
      <c r="M937" s="34" t="s">
        <v>10</v>
      </c>
      <c r="N937" s="34" t="s">
        <v>11</v>
      </c>
      <c r="O937" s="37" t="s">
        <v>3146</v>
      </c>
      <c r="P937" s="37" t="s">
        <v>674</v>
      </c>
      <c r="Q937" s="44" t="str">
        <f>MID(Tabla1[[#This Row],[Aplicación]],14,1)</f>
        <v>6</v>
      </c>
      <c r="R937" s="44" t="s">
        <v>663</v>
      </c>
      <c r="S937" s="44" t="str">
        <f>MID(Tabla1[[#This Row],[Aplicación]],6,2)</f>
        <v>08</v>
      </c>
      <c r="T937" s="44" t="str">
        <f>VLOOKUP(Tabla1[[#This Row],[AREA]],Hoja1!A:B,2,FALSE)</f>
        <v>08. Movilidad y espacio urbano</v>
      </c>
      <c r="U937" s="44" t="str">
        <f>MID(Tabla1[[#This Row],[Aplicación]],9,4)</f>
        <v>1532</v>
      </c>
      <c r="V937" s="44" t="str">
        <f>VLOOKUP(Tabla1[[#This Row],[PROGRAMA]],Hoja1!A:B,2,FALSE)</f>
        <v>1532. Pavimentación vias públicas y otros servicios urbanísticos</v>
      </c>
      <c r="W937" s="44" t="str">
        <f>MID(Tabla1[[#This Row],[Aplicación]],14,2)</f>
        <v>62</v>
      </c>
      <c r="X937" s="44" t="str">
        <f>MID(Tabla1[[#This Row],[Aplicación]],14,6)</f>
        <v>623</v>
      </c>
    </row>
    <row r="938" spans="1:24" x14ac:dyDescent="0.25">
      <c r="A938" s="33">
        <v>220190043421</v>
      </c>
      <c r="B938" s="34" t="s">
        <v>9</v>
      </c>
      <c r="C938" s="35">
        <v>43908</v>
      </c>
      <c r="D938" s="33">
        <v>22019007015</v>
      </c>
      <c r="E938" s="34" t="s">
        <v>1219</v>
      </c>
      <c r="F938" s="36">
        <v>1354.82</v>
      </c>
      <c r="G938" s="34" t="s">
        <v>406</v>
      </c>
      <c r="H938" s="34" t="s">
        <v>1226</v>
      </c>
      <c r="I938" s="33" t="s">
        <v>209</v>
      </c>
      <c r="J938" s="34" t="s">
        <v>211</v>
      </c>
      <c r="K938" s="34" t="s">
        <v>211</v>
      </c>
      <c r="L938" s="34" t="s">
        <v>15</v>
      </c>
      <c r="M938" s="34" t="s">
        <v>10</v>
      </c>
      <c r="N938" s="34" t="s">
        <v>11</v>
      </c>
      <c r="O938" s="37" t="s">
        <v>3146</v>
      </c>
      <c r="P938" s="37" t="s">
        <v>674</v>
      </c>
      <c r="Q938" s="44" t="str">
        <f>MID(Tabla1[[#This Row],[Aplicación]],14,1)</f>
        <v>6</v>
      </c>
      <c r="R938" s="44" t="s">
        <v>663</v>
      </c>
      <c r="S938" s="44" t="str">
        <f>MID(Tabla1[[#This Row],[Aplicación]],6,2)</f>
        <v>08</v>
      </c>
      <c r="T938" s="44" t="str">
        <f>VLOOKUP(Tabla1[[#This Row],[AREA]],Hoja1!A:B,2,FALSE)</f>
        <v>08. Movilidad y espacio urbano</v>
      </c>
      <c r="U938" s="44" t="str">
        <f>MID(Tabla1[[#This Row],[Aplicación]],9,4)</f>
        <v>1532</v>
      </c>
      <c r="V938" s="44" t="str">
        <f>VLOOKUP(Tabla1[[#This Row],[PROGRAMA]],Hoja1!A:B,2,FALSE)</f>
        <v>1532. Pavimentación vias públicas y otros servicios urbanísticos</v>
      </c>
      <c r="W938" s="44" t="str">
        <f>MID(Tabla1[[#This Row],[Aplicación]],14,2)</f>
        <v>62</v>
      </c>
      <c r="X938" s="44" t="str">
        <f>MID(Tabla1[[#This Row],[Aplicación]],14,6)</f>
        <v>623</v>
      </c>
    </row>
    <row r="939" spans="1:24" x14ac:dyDescent="0.25">
      <c r="A939" s="33">
        <v>220190051846</v>
      </c>
      <c r="B939" s="34" t="s">
        <v>9</v>
      </c>
      <c r="C939" s="35">
        <v>43908</v>
      </c>
      <c r="D939" s="33">
        <v>22019008007</v>
      </c>
      <c r="E939" s="34" t="s">
        <v>944</v>
      </c>
      <c r="F939" s="36">
        <v>6965.46</v>
      </c>
      <c r="G939" s="34" t="s">
        <v>352</v>
      </c>
      <c r="H939" s="34" t="s">
        <v>1244</v>
      </c>
      <c r="I939" s="33" t="s">
        <v>209</v>
      </c>
      <c r="J939" s="34" t="s">
        <v>211</v>
      </c>
      <c r="K939" s="34" t="s">
        <v>211</v>
      </c>
      <c r="L939" s="34" t="s">
        <v>82</v>
      </c>
      <c r="M939" s="34" t="s">
        <v>10</v>
      </c>
      <c r="N939" s="34" t="s">
        <v>11</v>
      </c>
      <c r="O939" s="37" t="s">
        <v>3146</v>
      </c>
      <c r="P939" s="37" t="s">
        <v>674</v>
      </c>
      <c r="Q939" s="44" t="str">
        <f>MID(Tabla1[[#This Row],[Aplicación]],14,1)</f>
        <v>6</v>
      </c>
      <c r="R939" s="44" t="s">
        <v>663</v>
      </c>
      <c r="S939" s="44" t="str">
        <f>MID(Tabla1[[#This Row],[Aplicación]],6,2)</f>
        <v>08</v>
      </c>
      <c r="T939" s="44" t="str">
        <f>VLOOKUP(Tabla1[[#This Row],[AREA]],Hoja1!A:B,2,FALSE)</f>
        <v>08. Movilidad y espacio urbano</v>
      </c>
      <c r="U939" s="44" t="str">
        <f>MID(Tabla1[[#This Row],[Aplicación]],9,4)</f>
        <v>1651</v>
      </c>
      <c r="V939" s="44" t="str">
        <f>VLOOKUP(Tabla1[[#This Row],[PROGRAMA]],Hoja1!A:B,2,FALSE)</f>
        <v>1651. Alumbrado público</v>
      </c>
      <c r="W939" s="44" t="str">
        <f>MID(Tabla1[[#This Row],[Aplicación]],14,2)</f>
        <v>61</v>
      </c>
      <c r="X939" s="44" t="str">
        <f>MID(Tabla1[[#This Row],[Aplicación]],14,6)</f>
        <v>619</v>
      </c>
    </row>
    <row r="940" spans="1:24" x14ac:dyDescent="0.25">
      <c r="A940" s="33">
        <v>220190051862</v>
      </c>
      <c r="B940" s="34" t="s">
        <v>9</v>
      </c>
      <c r="C940" s="35">
        <v>43908</v>
      </c>
      <c r="D940" s="33">
        <v>22019007475</v>
      </c>
      <c r="E940" s="34" t="s">
        <v>959</v>
      </c>
      <c r="F940" s="36">
        <v>12300</v>
      </c>
      <c r="G940" s="34" t="s">
        <v>1245</v>
      </c>
      <c r="H940" s="34" t="s">
        <v>1246</v>
      </c>
      <c r="I940" s="33" t="s">
        <v>209</v>
      </c>
      <c r="J940" s="34" t="s">
        <v>1247</v>
      </c>
      <c r="K940" s="34" t="s">
        <v>337</v>
      </c>
      <c r="L940" s="34" t="s">
        <v>15</v>
      </c>
      <c r="M940" s="34" t="s">
        <v>10</v>
      </c>
      <c r="N940" s="34" t="s">
        <v>11</v>
      </c>
      <c r="O940" s="37" t="s">
        <v>3146</v>
      </c>
      <c r="P940" s="37" t="s">
        <v>674</v>
      </c>
      <c r="Q940" s="44" t="str">
        <f>MID(Tabla1[[#This Row],[Aplicación]],14,1)</f>
        <v>6</v>
      </c>
      <c r="R940" s="44" t="s">
        <v>663</v>
      </c>
      <c r="S940" s="44" t="str">
        <f>MID(Tabla1[[#This Row],[Aplicación]],6,2)</f>
        <v>08</v>
      </c>
      <c r="T940" s="44" t="str">
        <f>VLOOKUP(Tabla1[[#This Row],[AREA]],Hoja1!A:B,2,FALSE)</f>
        <v>08. Movilidad y espacio urbano</v>
      </c>
      <c r="U940" s="44" t="str">
        <f>MID(Tabla1[[#This Row],[Aplicación]],9,4)</f>
        <v>1341</v>
      </c>
      <c r="V940" s="44" t="str">
        <f>VLOOKUP(Tabla1[[#This Row],[PROGRAMA]],Hoja1!A:B,2,FALSE)</f>
        <v>1341. Movilidad</v>
      </c>
      <c r="W940" s="44" t="str">
        <f>MID(Tabla1[[#This Row],[Aplicación]],14,2)</f>
        <v>61</v>
      </c>
      <c r="X940" s="44" t="str">
        <f>MID(Tabla1[[#This Row],[Aplicación]],14,6)</f>
        <v>619</v>
      </c>
    </row>
    <row r="941" spans="1:24" x14ac:dyDescent="0.25">
      <c r="A941" s="33">
        <v>220190058488</v>
      </c>
      <c r="B941" s="34" t="s">
        <v>9</v>
      </c>
      <c r="C941" s="35">
        <v>43908</v>
      </c>
      <c r="D941" s="33">
        <v>22019009562</v>
      </c>
      <c r="E941" s="34" t="s">
        <v>928</v>
      </c>
      <c r="F941" s="36">
        <v>7260</v>
      </c>
      <c r="G941" s="34" t="s">
        <v>878</v>
      </c>
      <c r="H941" s="34" t="s">
        <v>879</v>
      </c>
      <c r="I941" s="33" t="s">
        <v>209</v>
      </c>
      <c r="J941" s="34" t="s">
        <v>211</v>
      </c>
      <c r="K941" s="34" t="s">
        <v>211</v>
      </c>
      <c r="L941" s="34" t="s">
        <v>12</v>
      </c>
      <c r="M941" s="34" t="s">
        <v>10</v>
      </c>
      <c r="N941" s="34" t="s">
        <v>11</v>
      </c>
      <c r="O941" s="37" t="s">
        <v>3146</v>
      </c>
      <c r="P941" s="37" t="s">
        <v>674</v>
      </c>
      <c r="Q941" s="44" t="str">
        <f>MID(Tabla1[[#This Row],[Aplicación]],14,1)</f>
        <v>6</v>
      </c>
      <c r="R941" s="44" t="s">
        <v>663</v>
      </c>
      <c r="S941" s="44" t="str">
        <f>MID(Tabla1[[#This Row],[Aplicación]],6,2)</f>
        <v>08</v>
      </c>
      <c r="T941" s="44" t="str">
        <f>VLOOKUP(Tabla1[[#This Row],[AREA]],Hoja1!A:B,2,FALSE)</f>
        <v>08. Movilidad y espacio urbano</v>
      </c>
      <c r="U941" s="44" t="str">
        <f>MID(Tabla1[[#This Row],[Aplicación]],9,4)</f>
        <v>1532</v>
      </c>
      <c r="V941" s="44" t="str">
        <f>VLOOKUP(Tabla1[[#This Row],[PROGRAMA]],Hoja1!A:B,2,FALSE)</f>
        <v>1532. Pavimentación vias públicas y otros servicios urbanísticos</v>
      </c>
      <c r="W941" s="44" t="str">
        <f>MID(Tabla1[[#This Row],[Aplicación]],14,2)</f>
        <v>61</v>
      </c>
      <c r="X941" s="44" t="str">
        <f>MID(Tabla1[[#This Row],[Aplicación]],14,6)</f>
        <v>619</v>
      </c>
    </row>
    <row r="942" spans="1:24" x14ac:dyDescent="0.25">
      <c r="A942" s="33">
        <v>220190060060</v>
      </c>
      <c r="B942" s="34" t="s">
        <v>9</v>
      </c>
      <c r="C942" s="35">
        <v>43908</v>
      </c>
      <c r="D942" s="33">
        <v>22019008008</v>
      </c>
      <c r="E942" s="34" t="s">
        <v>944</v>
      </c>
      <c r="F942" s="36">
        <v>7410.92</v>
      </c>
      <c r="G942" s="34" t="s">
        <v>910</v>
      </c>
      <c r="H942" s="34" t="s">
        <v>911</v>
      </c>
      <c r="I942" s="33" t="s">
        <v>209</v>
      </c>
      <c r="J942" s="34" t="s">
        <v>211</v>
      </c>
      <c r="K942" s="34" t="s">
        <v>211</v>
      </c>
      <c r="L942" s="34" t="s">
        <v>82</v>
      </c>
      <c r="M942" s="34" t="s">
        <v>10</v>
      </c>
      <c r="N942" s="34" t="s">
        <v>11</v>
      </c>
      <c r="O942" s="37" t="s">
        <v>3146</v>
      </c>
      <c r="P942" s="37" t="s">
        <v>674</v>
      </c>
      <c r="Q942" s="44" t="str">
        <f>MID(Tabla1[[#This Row],[Aplicación]],14,1)</f>
        <v>6</v>
      </c>
      <c r="R942" s="44" t="s">
        <v>663</v>
      </c>
      <c r="S942" s="44" t="str">
        <f>MID(Tabla1[[#This Row],[Aplicación]],6,2)</f>
        <v>08</v>
      </c>
      <c r="T942" s="44" t="str">
        <f>VLOOKUP(Tabla1[[#This Row],[AREA]],Hoja1!A:B,2,FALSE)</f>
        <v>08. Movilidad y espacio urbano</v>
      </c>
      <c r="U942" s="44" t="str">
        <f>MID(Tabla1[[#This Row],[Aplicación]],9,4)</f>
        <v>1651</v>
      </c>
      <c r="V942" s="44" t="str">
        <f>VLOOKUP(Tabla1[[#This Row],[PROGRAMA]],Hoja1!A:B,2,FALSE)</f>
        <v>1651. Alumbrado público</v>
      </c>
      <c r="W942" s="44" t="str">
        <f>MID(Tabla1[[#This Row],[Aplicación]],14,2)</f>
        <v>61</v>
      </c>
      <c r="X942" s="44" t="str">
        <f>MID(Tabla1[[#This Row],[Aplicación]],14,6)</f>
        <v>619</v>
      </c>
    </row>
    <row r="943" spans="1:24" x14ac:dyDescent="0.25">
      <c r="A943" s="33">
        <v>220199000039</v>
      </c>
      <c r="B943" s="34" t="s">
        <v>9</v>
      </c>
      <c r="C943" s="35">
        <v>43832</v>
      </c>
      <c r="D943" s="33">
        <v>22020000565</v>
      </c>
      <c r="E943" s="34" t="s">
        <v>1344</v>
      </c>
      <c r="F943" s="36">
        <v>2000</v>
      </c>
      <c r="G943" s="34" t="s">
        <v>297</v>
      </c>
      <c r="H943" s="34" t="s">
        <v>52</v>
      </c>
      <c r="I943" s="33" t="s">
        <v>209</v>
      </c>
      <c r="J943" s="34" t="s">
        <v>210</v>
      </c>
      <c r="K943" s="34" t="s">
        <v>210</v>
      </c>
      <c r="L943" s="34" t="s">
        <v>15</v>
      </c>
      <c r="M943" s="34" t="s">
        <v>13</v>
      </c>
      <c r="N943" s="34" t="s">
        <v>14</v>
      </c>
      <c r="O943" s="37" t="s">
        <v>3127</v>
      </c>
      <c r="P943" s="37" t="s">
        <v>674</v>
      </c>
      <c r="Q943" s="44" t="str">
        <f>MID(Tabla1[[#This Row],[Aplicación]],14,1)</f>
        <v>2</v>
      </c>
      <c r="R943" s="44" t="s">
        <v>662</v>
      </c>
      <c r="S943" s="44" t="str">
        <f>MID(Tabla1[[#This Row],[Aplicación]],6,2)</f>
        <v>08</v>
      </c>
      <c r="T943" s="44" t="str">
        <f>VLOOKUP(Tabla1[[#This Row],[AREA]],Hoja1!A:B,2,FALSE)</f>
        <v>08. Movilidad y espacio urbano</v>
      </c>
      <c r="U943" s="44" t="str">
        <f>MID(Tabla1[[#This Row],[Aplicación]],9,4)</f>
        <v>1341</v>
      </c>
      <c r="V943" s="44" t="str">
        <f>VLOOKUP(Tabla1[[#This Row],[PROGRAMA]],Hoja1!A:B,2,FALSE)</f>
        <v>1341. Movilidad</v>
      </c>
      <c r="W943" s="44" t="str">
        <f>MID(Tabla1[[#This Row],[Aplicación]],14,2)</f>
        <v>22</v>
      </c>
      <c r="X943" s="44" t="str">
        <f>MID(Tabla1[[#This Row],[Aplicación]],14,6)</f>
        <v>22103</v>
      </c>
    </row>
    <row r="944" spans="1:24" x14ac:dyDescent="0.25">
      <c r="A944" s="33">
        <v>220200005686</v>
      </c>
      <c r="B944" s="34" t="s">
        <v>9</v>
      </c>
      <c r="C944" s="35">
        <v>43901</v>
      </c>
      <c r="D944" s="33">
        <v>22020000568</v>
      </c>
      <c r="E944" s="34" t="s">
        <v>1345</v>
      </c>
      <c r="F944" s="36">
        <v>430</v>
      </c>
      <c r="G944" s="34" t="s">
        <v>144</v>
      </c>
      <c r="H944" s="34" t="s">
        <v>1346</v>
      </c>
      <c r="I944" s="33" t="s">
        <v>209</v>
      </c>
      <c r="J944" s="34" t="s">
        <v>802</v>
      </c>
      <c r="K944" s="34" t="s">
        <v>210</v>
      </c>
      <c r="L944" s="34" t="s">
        <v>12</v>
      </c>
      <c r="M944" s="34" t="s">
        <v>13</v>
      </c>
      <c r="N944" s="34" t="s">
        <v>16</v>
      </c>
      <c r="O944" s="37" t="s">
        <v>3127</v>
      </c>
      <c r="P944" s="37" t="s">
        <v>674</v>
      </c>
      <c r="Q944" s="44" t="str">
        <f>MID(Tabla1[[#This Row],[Aplicación]],14,1)</f>
        <v>2</v>
      </c>
      <c r="R944" s="44" t="s">
        <v>662</v>
      </c>
      <c r="S944" s="44" t="str">
        <f>MID(Tabla1[[#This Row],[Aplicación]],6,2)</f>
        <v>08</v>
      </c>
      <c r="T944" s="44" t="str">
        <f>VLOOKUP(Tabla1[[#This Row],[AREA]],Hoja1!A:B,2,FALSE)</f>
        <v>08. Movilidad y espacio urbano</v>
      </c>
      <c r="U944" s="44" t="str">
        <f>MID(Tabla1[[#This Row],[Aplicación]],9,4)</f>
        <v>1301</v>
      </c>
      <c r="V944" s="44" t="str">
        <f>VLOOKUP(Tabla1[[#This Row],[PROGRAMA]],Hoja1!A:B,2,FALSE)</f>
        <v>1301. Dirección del área de seguridad</v>
      </c>
      <c r="W944" s="44" t="str">
        <f>MID(Tabla1[[#This Row],[Aplicación]],14,2)</f>
        <v>20</v>
      </c>
      <c r="X944" s="44" t="str">
        <f>MID(Tabla1[[#This Row],[Aplicación]],14,6)</f>
        <v>203</v>
      </c>
    </row>
    <row r="945" spans="1:24" x14ac:dyDescent="0.25">
      <c r="A945" s="33">
        <v>220200005687</v>
      </c>
      <c r="B945" s="34" t="s">
        <v>9</v>
      </c>
      <c r="C945" s="35">
        <v>43901</v>
      </c>
      <c r="D945" s="33">
        <v>22020000569</v>
      </c>
      <c r="E945" s="34" t="s">
        <v>1347</v>
      </c>
      <c r="F945" s="36">
        <v>500</v>
      </c>
      <c r="G945" s="34" t="s">
        <v>144</v>
      </c>
      <c r="H945" s="34" t="s">
        <v>1348</v>
      </c>
      <c r="I945" s="33" t="s">
        <v>209</v>
      </c>
      <c r="J945" s="34" t="s">
        <v>802</v>
      </c>
      <c r="K945" s="34" t="s">
        <v>210</v>
      </c>
      <c r="L945" s="34" t="s">
        <v>15</v>
      </c>
      <c r="M945" s="34" t="s">
        <v>13</v>
      </c>
      <c r="N945" s="34" t="s">
        <v>16</v>
      </c>
      <c r="O945" s="37" t="s">
        <v>3127</v>
      </c>
      <c r="P945" s="37" t="s">
        <v>674</v>
      </c>
      <c r="Q945" s="44" t="str">
        <f>MID(Tabla1[[#This Row],[Aplicación]],14,1)</f>
        <v>2</v>
      </c>
      <c r="R945" s="44" t="s">
        <v>662</v>
      </c>
      <c r="S945" s="44" t="str">
        <f>MID(Tabla1[[#This Row],[Aplicación]],6,2)</f>
        <v>08</v>
      </c>
      <c r="T945" s="44" t="str">
        <f>VLOOKUP(Tabla1[[#This Row],[AREA]],Hoja1!A:B,2,FALSE)</f>
        <v>08. Movilidad y espacio urbano</v>
      </c>
      <c r="U945" s="44" t="str">
        <f>MID(Tabla1[[#This Row],[Aplicación]],9,4)</f>
        <v>1301</v>
      </c>
      <c r="V945" s="44" t="str">
        <f>VLOOKUP(Tabla1[[#This Row],[PROGRAMA]],Hoja1!A:B,2,FALSE)</f>
        <v>1301. Dirección del área de seguridad</v>
      </c>
      <c r="W945" s="44" t="str">
        <f>MID(Tabla1[[#This Row],[Aplicación]],14,2)</f>
        <v>21</v>
      </c>
      <c r="X945" s="44" t="str">
        <f>MID(Tabla1[[#This Row],[Aplicación]],14,6)</f>
        <v>213</v>
      </c>
    </row>
    <row r="946" spans="1:24" x14ac:dyDescent="0.25">
      <c r="A946" s="33">
        <v>220200003810</v>
      </c>
      <c r="B946" s="34" t="s">
        <v>316</v>
      </c>
      <c r="C946" s="35">
        <v>43894</v>
      </c>
      <c r="D946" s="33">
        <v>22020001783</v>
      </c>
      <c r="E946" s="34" t="s">
        <v>1353</v>
      </c>
      <c r="F946" s="36">
        <v>30000</v>
      </c>
      <c r="G946" s="34" t="s">
        <v>855</v>
      </c>
      <c r="H946" s="34" t="s">
        <v>1354</v>
      </c>
      <c r="I946" s="33" t="s">
        <v>317</v>
      </c>
      <c r="J946" s="34" t="s">
        <v>1341</v>
      </c>
      <c r="K946" s="34" t="s">
        <v>211</v>
      </c>
      <c r="L946" s="34" t="s">
        <v>12</v>
      </c>
      <c r="M946" s="34" t="s">
        <v>13</v>
      </c>
      <c r="N946" s="34" t="s">
        <v>14</v>
      </c>
      <c r="O946" s="37" t="s">
        <v>3127</v>
      </c>
      <c r="P946" s="37" t="s">
        <v>674</v>
      </c>
      <c r="Q946" s="44" t="str">
        <f>MID(Tabla1[[#This Row],[Aplicación]],14,1)</f>
        <v>2</v>
      </c>
      <c r="R946" s="44" t="s">
        <v>662</v>
      </c>
      <c r="S946" s="44" t="str">
        <f>MID(Tabla1[[#This Row],[Aplicación]],6,2)</f>
        <v>08</v>
      </c>
      <c r="T946" s="44" t="str">
        <f>VLOOKUP(Tabla1[[#This Row],[AREA]],Hoja1!A:B,2,FALSE)</f>
        <v>08. Movilidad y espacio urbano</v>
      </c>
      <c r="U946" s="44" t="str">
        <f>MID(Tabla1[[#This Row],[Aplicación]],9,4)</f>
        <v>1341</v>
      </c>
      <c r="V946" s="44" t="str">
        <f>VLOOKUP(Tabla1[[#This Row],[PROGRAMA]],Hoja1!A:B,2,FALSE)</f>
        <v>1341. Movilidad</v>
      </c>
      <c r="W946" s="44" t="str">
        <f>MID(Tabla1[[#This Row],[Aplicación]],14,2)</f>
        <v>22</v>
      </c>
      <c r="X946" s="44" t="str">
        <f>MID(Tabla1[[#This Row],[Aplicación]],14,6)</f>
        <v>22706</v>
      </c>
    </row>
    <row r="947" spans="1:24" x14ac:dyDescent="0.25">
      <c r="A947" s="33">
        <v>220199000257</v>
      </c>
      <c r="B947" s="34" t="s">
        <v>9</v>
      </c>
      <c r="C947" s="35">
        <v>43832</v>
      </c>
      <c r="D947" s="33">
        <v>22020001053</v>
      </c>
      <c r="E947" s="34" t="s">
        <v>1361</v>
      </c>
      <c r="F947" s="36">
        <v>28239.82</v>
      </c>
      <c r="G947" s="34" t="s">
        <v>239</v>
      </c>
      <c r="H947" s="34" t="s">
        <v>1362</v>
      </c>
      <c r="I947" s="33" t="s">
        <v>209</v>
      </c>
      <c r="J947" s="34" t="s">
        <v>211</v>
      </c>
      <c r="K947" s="34" t="s">
        <v>211</v>
      </c>
      <c r="L947" s="34" t="s">
        <v>15</v>
      </c>
      <c r="M947" s="34" t="s">
        <v>13</v>
      </c>
      <c r="N947" s="34" t="s">
        <v>14</v>
      </c>
      <c r="O947" s="37" t="s">
        <v>3127</v>
      </c>
      <c r="P947" s="37" t="s">
        <v>674</v>
      </c>
      <c r="Q947" s="44" t="str">
        <f>MID(Tabla1[[#This Row],[Aplicación]],14,1)</f>
        <v>2</v>
      </c>
      <c r="R947" s="44" t="s">
        <v>662</v>
      </c>
      <c r="S947" s="44" t="str">
        <f>MID(Tabla1[[#This Row],[Aplicación]],6,2)</f>
        <v>08</v>
      </c>
      <c r="T947" s="44" t="str">
        <f>VLOOKUP(Tabla1[[#This Row],[AREA]],Hoja1!A:B,2,FALSE)</f>
        <v>08. Movilidad y espacio urbano</v>
      </c>
      <c r="U947" s="44" t="str">
        <f>MID(Tabla1[[#This Row],[Aplicación]],9,4)</f>
        <v>1651</v>
      </c>
      <c r="V947" s="44" t="str">
        <f>VLOOKUP(Tabla1[[#This Row],[PROGRAMA]],Hoja1!A:B,2,FALSE)</f>
        <v>1651. Alumbrado público</v>
      </c>
      <c r="W947" s="44" t="str">
        <f>MID(Tabla1[[#This Row],[Aplicación]],14,2)</f>
        <v>21</v>
      </c>
      <c r="X947" s="44" t="str">
        <f>MID(Tabla1[[#This Row],[Aplicación]],14,6)</f>
        <v>213</v>
      </c>
    </row>
    <row r="948" spans="1:24" x14ac:dyDescent="0.25">
      <c r="A948" s="33">
        <v>220199000256</v>
      </c>
      <c r="B948" s="34" t="s">
        <v>9</v>
      </c>
      <c r="C948" s="35">
        <v>43832</v>
      </c>
      <c r="D948" s="33">
        <v>22020001052</v>
      </c>
      <c r="E948" s="34" t="s">
        <v>1361</v>
      </c>
      <c r="F948" s="36">
        <v>23760.14</v>
      </c>
      <c r="G948" s="34" t="s">
        <v>238</v>
      </c>
      <c r="H948" s="34" t="s">
        <v>1387</v>
      </c>
      <c r="I948" s="33" t="s">
        <v>209</v>
      </c>
      <c r="J948" s="34" t="s">
        <v>233</v>
      </c>
      <c r="K948" s="34" t="s">
        <v>233</v>
      </c>
      <c r="L948" s="34" t="s">
        <v>15</v>
      </c>
      <c r="M948" s="34" t="s">
        <v>13</v>
      </c>
      <c r="N948" s="34" t="s">
        <v>14</v>
      </c>
      <c r="O948" s="37" t="s">
        <v>3127</v>
      </c>
      <c r="P948" s="37" t="s">
        <v>674</v>
      </c>
      <c r="Q948" s="44" t="str">
        <f>MID(Tabla1[[#This Row],[Aplicación]],14,1)</f>
        <v>2</v>
      </c>
      <c r="R948" s="44" t="s">
        <v>662</v>
      </c>
      <c r="S948" s="44" t="str">
        <f>MID(Tabla1[[#This Row],[Aplicación]],6,2)</f>
        <v>08</v>
      </c>
      <c r="T948" s="44" t="str">
        <f>VLOOKUP(Tabla1[[#This Row],[AREA]],Hoja1!A:B,2,FALSE)</f>
        <v>08. Movilidad y espacio urbano</v>
      </c>
      <c r="U948" s="44" t="str">
        <f>MID(Tabla1[[#This Row],[Aplicación]],9,4)</f>
        <v>1651</v>
      </c>
      <c r="V948" s="44" t="str">
        <f>VLOOKUP(Tabla1[[#This Row],[PROGRAMA]],Hoja1!A:B,2,FALSE)</f>
        <v>1651. Alumbrado público</v>
      </c>
      <c r="W948" s="44" t="str">
        <f>MID(Tabla1[[#This Row],[Aplicación]],14,2)</f>
        <v>21</v>
      </c>
      <c r="X948" s="44" t="str">
        <f>MID(Tabla1[[#This Row],[Aplicación]],14,6)</f>
        <v>213</v>
      </c>
    </row>
    <row r="949" spans="1:24" x14ac:dyDescent="0.25">
      <c r="A949" s="33">
        <v>220199000775</v>
      </c>
      <c r="B949" s="34" t="s">
        <v>9</v>
      </c>
      <c r="C949" s="35">
        <v>43832</v>
      </c>
      <c r="D949" s="33">
        <v>22020001602</v>
      </c>
      <c r="E949" s="34" t="s">
        <v>944</v>
      </c>
      <c r="F949" s="36">
        <v>22252.82</v>
      </c>
      <c r="G949" s="34" t="s">
        <v>205</v>
      </c>
      <c r="H949" s="34" t="s">
        <v>1395</v>
      </c>
      <c r="I949" s="33" t="s">
        <v>209</v>
      </c>
      <c r="J949" s="34" t="s">
        <v>1249</v>
      </c>
      <c r="K949" s="34" t="s">
        <v>211</v>
      </c>
      <c r="L949" s="34" t="s">
        <v>12</v>
      </c>
      <c r="M949" s="34" t="s">
        <v>13</v>
      </c>
      <c r="N949" s="34" t="s">
        <v>14</v>
      </c>
      <c r="O949" s="37" t="s">
        <v>3127</v>
      </c>
      <c r="P949" s="37" t="s">
        <v>674</v>
      </c>
      <c r="Q949" s="44" t="str">
        <f>MID(Tabla1[[#This Row],[Aplicación]],14,1)</f>
        <v>6</v>
      </c>
      <c r="R949" s="44" t="s">
        <v>663</v>
      </c>
      <c r="S949" s="44" t="str">
        <f>MID(Tabla1[[#This Row],[Aplicación]],6,2)</f>
        <v>08</v>
      </c>
      <c r="T949" s="44" t="str">
        <f>VLOOKUP(Tabla1[[#This Row],[AREA]],Hoja1!A:B,2,FALSE)</f>
        <v>08. Movilidad y espacio urbano</v>
      </c>
      <c r="U949" s="44" t="str">
        <f>MID(Tabla1[[#This Row],[Aplicación]],9,4)</f>
        <v>1651</v>
      </c>
      <c r="V949" s="44" t="str">
        <f>VLOOKUP(Tabla1[[#This Row],[PROGRAMA]],Hoja1!A:B,2,FALSE)</f>
        <v>1651. Alumbrado público</v>
      </c>
      <c r="W949" s="44" t="str">
        <f>MID(Tabla1[[#This Row],[Aplicación]],14,2)</f>
        <v>61</v>
      </c>
      <c r="X949" s="44" t="str">
        <f>MID(Tabla1[[#This Row],[Aplicación]],14,6)</f>
        <v>619</v>
      </c>
    </row>
    <row r="950" spans="1:24" x14ac:dyDescent="0.25">
      <c r="A950" s="33">
        <v>220199000346</v>
      </c>
      <c r="B950" s="34" t="s">
        <v>9</v>
      </c>
      <c r="C950" s="35">
        <v>43832</v>
      </c>
      <c r="D950" s="33">
        <v>22020001058</v>
      </c>
      <c r="E950" s="34" t="s">
        <v>928</v>
      </c>
      <c r="F950" s="36">
        <v>21332.76</v>
      </c>
      <c r="G950" s="34" t="s">
        <v>205</v>
      </c>
      <c r="H950" s="34" t="s">
        <v>1405</v>
      </c>
      <c r="I950" s="33" t="s">
        <v>209</v>
      </c>
      <c r="J950" s="34" t="s">
        <v>1249</v>
      </c>
      <c r="K950" s="34" t="s">
        <v>211</v>
      </c>
      <c r="L950" s="34" t="s">
        <v>12</v>
      </c>
      <c r="M950" s="34" t="s">
        <v>13</v>
      </c>
      <c r="N950" s="34" t="s">
        <v>14</v>
      </c>
      <c r="O950" s="37" t="s">
        <v>3127</v>
      </c>
      <c r="P950" s="37" t="s">
        <v>674</v>
      </c>
      <c r="Q950" s="44" t="str">
        <f>MID(Tabla1[[#This Row],[Aplicación]],14,1)</f>
        <v>6</v>
      </c>
      <c r="R950" s="44" t="s">
        <v>663</v>
      </c>
      <c r="S950" s="44" t="str">
        <f>MID(Tabla1[[#This Row],[Aplicación]],6,2)</f>
        <v>08</v>
      </c>
      <c r="T950" s="44" t="str">
        <f>VLOOKUP(Tabla1[[#This Row],[AREA]],Hoja1!A:B,2,FALSE)</f>
        <v>08. Movilidad y espacio urbano</v>
      </c>
      <c r="U950" s="44" t="str">
        <f>MID(Tabla1[[#This Row],[Aplicación]],9,4)</f>
        <v>1532</v>
      </c>
      <c r="V950" s="44" t="str">
        <f>VLOOKUP(Tabla1[[#This Row],[PROGRAMA]],Hoja1!A:B,2,FALSE)</f>
        <v>1532. Pavimentación vias públicas y otros servicios urbanísticos</v>
      </c>
      <c r="W950" s="44" t="str">
        <f>MID(Tabla1[[#This Row],[Aplicación]],14,2)</f>
        <v>61</v>
      </c>
      <c r="X950" s="44" t="str">
        <f>MID(Tabla1[[#This Row],[Aplicación]],14,6)</f>
        <v>619</v>
      </c>
    </row>
    <row r="951" spans="1:24" x14ac:dyDescent="0.25">
      <c r="A951" s="33">
        <v>220199000337</v>
      </c>
      <c r="B951" s="34" t="s">
        <v>9</v>
      </c>
      <c r="C951" s="35">
        <v>43832</v>
      </c>
      <c r="D951" s="33">
        <v>22020000720</v>
      </c>
      <c r="E951" s="34" t="s">
        <v>959</v>
      </c>
      <c r="F951" s="36">
        <v>12689.78</v>
      </c>
      <c r="G951" s="34" t="s">
        <v>205</v>
      </c>
      <c r="H951" s="34" t="s">
        <v>1472</v>
      </c>
      <c r="I951" s="33" t="s">
        <v>209</v>
      </c>
      <c r="J951" s="34" t="s">
        <v>1249</v>
      </c>
      <c r="K951" s="34" t="s">
        <v>211</v>
      </c>
      <c r="L951" s="34" t="s">
        <v>12</v>
      </c>
      <c r="M951" s="34" t="s">
        <v>13</v>
      </c>
      <c r="N951" s="34" t="s">
        <v>14</v>
      </c>
      <c r="O951" s="37" t="s">
        <v>3127</v>
      </c>
      <c r="P951" s="37" t="s">
        <v>674</v>
      </c>
      <c r="Q951" s="44" t="str">
        <f>MID(Tabla1[[#This Row],[Aplicación]],14,1)</f>
        <v>6</v>
      </c>
      <c r="R951" s="44" t="s">
        <v>663</v>
      </c>
      <c r="S951" s="44" t="str">
        <f>MID(Tabla1[[#This Row],[Aplicación]],6,2)</f>
        <v>08</v>
      </c>
      <c r="T951" s="44" t="str">
        <f>VLOOKUP(Tabla1[[#This Row],[AREA]],Hoja1!A:B,2,FALSE)</f>
        <v>08. Movilidad y espacio urbano</v>
      </c>
      <c r="U951" s="44" t="str">
        <f>MID(Tabla1[[#This Row],[Aplicación]],9,4)</f>
        <v>1341</v>
      </c>
      <c r="V951" s="44" t="str">
        <f>VLOOKUP(Tabla1[[#This Row],[PROGRAMA]],Hoja1!A:B,2,FALSE)</f>
        <v>1341. Movilidad</v>
      </c>
      <c r="W951" s="44" t="str">
        <f>MID(Tabla1[[#This Row],[Aplicación]],14,2)</f>
        <v>61</v>
      </c>
      <c r="X951" s="44" t="str">
        <f>MID(Tabla1[[#This Row],[Aplicación]],14,6)</f>
        <v>619</v>
      </c>
    </row>
    <row r="952" spans="1:24" x14ac:dyDescent="0.25">
      <c r="A952" s="33">
        <v>220190011605</v>
      </c>
      <c r="B952" s="34" t="s">
        <v>9</v>
      </c>
      <c r="C952" s="35">
        <v>43908</v>
      </c>
      <c r="D952" s="33">
        <v>22019003046</v>
      </c>
      <c r="E952" s="34" t="s">
        <v>928</v>
      </c>
      <c r="F952" s="36">
        <v>8174.78</v>
      </c>
      <c r="G952" s="34" t="s">
        <v>347</v>
      </c>
      <c r="H952" s="34" t="s">
        <v>708</v>
      </c>
      <c r="I952" s="33" t="s">
        <v>209</v>
      </c>
      <c r="J952" s="34" t="s">
        <v>211</v>
      </c>
      <c r="K952" s="34" t="s">
        <v>211</v>
      </c>
      <c r="L952" s="34" t="s">
        <v>82</v>
      </c>
      <c r="M952" s="34" t="s">
        <v>13</v>
      </c>
      <c r="N952" s="34" t="s">
        <v>14</v>
      </c>
      <c r="O952" s="37" t="s">
        <v>3127</v>
      </c>
      <c r="P952" s="37" t="s">
        <v>674</v>
      </c>
      <c r="Q952" s="44" t="str">
        <f>MID(Tabla1[[#This Row],[Aplicación]],14,1)</f>
        <v>6</v>
      </c>
      <c r="R952" s="44" t="s">
        <v>663</v>
      </c>
      <c r="S952" s="44" t="str">
        <f>MID(Tabla1[[#This Row],[Aplicación]],6,2)</f>
        <v>08</v>
      </c>
      <c r="T952" s="44" t="str">
        <f>VLOOKUP(Tabla1[[#This Row],[AREA]],Hoja1!A:B,2,FALSE)</f>
        <v>08. Movilidad y espacio urbano</v>
      </c>
      <c r="U952" s="44" t="str">
        <f>MID(Tabla1[[#This Row],[Aplicación]],9,4)</f>
        <v>1532</v>
      </c>
      <c r="V952" s="44" t="str">
        <f>VLOOKUP(Tabla1[[#This Row],[PROGRAMA]],Hoja1!A:B,2,FALSE)</f>
        <v>1532. Pavimentación vias públicas y otros servicios urbanísticos</v>
      </c>
      <c r="W952" s="44" t="str">
        <f>MID(Tabla1[[#This Row],[Aplicación]],14,2)</f>
        <v>61</v>
      </c>
      <c r="X952" s="44" t="str">
        <f>MID(Tabla1[[#This Row],[Aplicación]],14,6)</f>
        <v>619</v>
      </c>
    </row>
    <row r="953" spans="1:24" x14ac:dyDescent="0.25">
      <c r="A953" s="33">
        <v>220199000359</v>
      </c>
      <c r="B953" s="34" t="s">
        <v>9</v>
      </c>
      <c r="C953" s="35">
        <v>43832</v>
      </c>
      <c r="D953" s="33">
        <v>22020000733</v>
      </c>
      <c r="E953" s="34" t="s">
        <v>959</v>
      </c>
      <c r="F953" s="36">
        <v>11853.45</v>
      </c>
      <c r="G953" s="34" t="s">
        <v>205</v>
      </c>
      <c r="H953" s="34" t="s">
        <v>1482</v>
      </c>
      <c r="I953" s="33" t="s">
        <v>209</v>
      </c>
      <c r="J953" s="34" t="s">
        <v>1249</v>
      </c>
      <c r="K953" s="34" t="s">
        <v>211</v>
      </c>
      <c r="L953" s="34" t="s">
        <v>82</v>
      </c>
      <c r="M953" s="34" t="s">
        <v>13</v>
      </c>
      <c r="N953" s="34" t="s">
        <v>14</v>
      </c>
      <c r="O953" s="37" t="s">
        <v>3127</v>
      </c>
      <c r="P953" s="37" t="s">
        <v>674</v>
      </c>
      <c r="Q953" s="44" t="str">
        <f>MID(Tabla1[[#This Row],[Aplicación]],14,1)</f>
        <v>6</v>
      </c>
      <c r="R953" s="44" t="s">
        <v>663</v>
      </c>
      <c r="S953" s="44" t="str">
        <f>MID(Tabla1[[#This Row],[Aplicación]],6,2)</f>
        <v>08</v>
      </c>
      <c r="T953" s="44" t="str">
        <f>VLOOKUP(Tabla1[[#This Row],[AREA]],Hoja1!A:B,2,FALSE)</f>
        <v>08. Movilidad y espacio urbano</v>
      </c>
      <c r="U953" s="44" t="str">
        <f>MID(Tabla1[[#This Row],[Aplicación]],9,4)</f>
        <v>1341</v>
      </c>
      <c r="V953" s="44" t="str">
        <f>VLOOKUP(Tabla1[[#This Row],[PROGRAMA]],Hoja1!A:B,2,FALSE)</f>
        <v>1341. Movilidad</v>
      </c>
      <c r="W953" s="44" t="str">
        <f>MID(Tabla1[[#This Row],[Aplicación]],14,2)</f>
        <v>61</v>
      </c>
      <c r="X953" s="44" t="str">
        <f>MID(Tabla1[[#This Row],[Aplicación]],14,6)</f>
        <v>619</v>
      </c>
    </row>
    <row r="954" spans="1:24" x14ac:dyDescent="0.25">
      <c r="A954" s="33">
        <v>220190038016</v>
      </c>
      <c r="B954" s="34" t="s">
        <v>9</v>
      </c>
      <c r="C954" s="35">
        <v>43908</v>
      </c>
      <c r="D954" s="33">
        <v>22019005361</v>
      </c>
      <c r="E954" s="34" t="s">
        <v>928</v>
      </c>
      <c r="F954" s="36">
        <v>7149.14</v>
      </c>
      <c r="G954" s="34" t="s">
        <v>193</v>
      </c>
      <c r="H954" s="34" t="s">
        <v>785</v>
      </c>
      <c r="I954" s="33" t="s">
        <v>209</v>
      </c>
      <c r="J954" s="34" t="s">
        <v>979</v>
      </c>
      <c r="K954" s="34" t="s">
        <v>211</v>
      </c>
      <c r="L954" s="34" t="s">
        <v>82</v>
      </c>
      <c r="M954" s="34" t="s">
        <v>13</v>
      </c>
      <c r="N954" s="34" t="s">
        <v>14</v>
      </c>
      <c r="O954" s="37" t="s">
        <v>3127</v>
      </c>
      <c r="P954" s="37" t="s">
        <v>674</v>
      </c>
      <c r="Q954" s="44" t="str">
        <f>MID(Tabla1[[#This Row],[Aplicación]],14,1)</f>
        <v>6</v>
      </c>
      <c r="R954" s="44" t="s">
        <v>663</v>
      </c>
      <c r="S954" s="44" t="str">
        <f>MID(Tabla1[[#This Row],[Aplicación]],6,2)</f>
        <v>08</v>
      </c>
      <c r="T954" s="44" t="str">
        <f>VLOOKUP(Tabla1[[#This Row],[AREA]],Hoja1!A:B,2,FALSE)</f>
        <v>08. Movilidad y espacio urbano</v>
      </c>
      <c r="U954" s="44" t="str">
        <f>MID(Tabla1[[#This Row],[Aplicación]],9,4)</f>
        <v>1532</v>
      </c>
      <c r="V954" s="44" t="str">
        <f>VLOOKUP(Tabla1[[#This Row],[PROGRAMA]],Hoja1!A:B,2,FALSE)</f>
        <v>1532. Pavimentación vias públicas y otros servicios urbanísticos</v>
      </c>
      <c r="W954" s="44" t="str">
        <f>MID(Tabla1[[#This Row],[Aplicación]],14,2)</f>
        <v>61</v>
      </c>
      <c r="X954" s="44" t="str">
        <f>MID(Tabla1[[#This Row],[Aplicación]],14,6)</f>
        <v>619</v>
      </c>
    </row>
    <row r="955" spans="1:24" x14ac:dyDescent="0.25">
      <c r="A955" s="33">
        <v>220199000774</v>
      </c>
      <c r="B955" s="34" t="s">
        <v>9</v>
      </c>
      <c r="C955" s="35">
        <v>43832</v>
      </c>
      <c r="D955" s="33">
        <v>22020001601</v>
      </c>
      <c r="E955" s="34" t="s">
        <v>944</v>
      </c>
      <c r="F955" s="36">
        <v>6853.86</v>
      </c>
      <c r="G955" s="34" t="s">
        <v>204</v>
      </c>
      <c r="H955" s="34" t="s">
        <v>1572</v>
      </c>
      <c r="I955" s="33" t="s">
        <v>209</v>
      </c>
      <c r="J955" s="34" t="s">
        <v>210</v>
      </c>
      <c r="K955" s="34" t="s">
        <v>210</v>
      </c>
      <c r="L955" s="34" t="s">
        <v>12</v>
      </c>
      <c r="M955" s="34" t="s">
        <v>13</v>
      </c>
      <c r="N955" s="34" t="s">
        <v>14</v>
      </c>
      <c r="O955" s="37" t="s">
        <v>3127</v>
      </c>
      <c r="P955" s="37" t="s">
        <v>674</v>
      </c>
      <c r="Q955" s="44" t="str">
        <f>MID(Tabla1[[#This Row],[Aplicación]],14,1)</f>
        <v>6</v>
      </c>
      <c r="R955" s="44" t="s">
        <v>663</v>
      </c>
      <c r="S955" s="44" t="str">
        <f>MID(Tabla1[[#This Row],[Aplicación]],6,2)</f>
        <v>08</v>
      </c>
      <c r="T955" s="44" t="str">
        <f>VLOOKUP(Tabla1[[#This Row],[AREA]],Hoja1!A:B,2,FALSE)</f>
        <v>08. Movilidad y espacio urbano</v>
      </c>
      <c r="U955" s="44" t="str">
        <f>MID(Tabla1[[#This Row],[Aplicación]],9,4)</f>
        <v>1651</v>
      </c>
      <c r="V955" s="44" t="str">
        <f>VLOOKUP(Tabla1[[#This Row],[PROGRAMA]],Hoja1!A:B,2,FALSE)</f>
        <v>1651. Alumbrado público</v>
      </c>
      <c r="W955" s="44" t="str">
        <f>MID(Tabla1[[#This Row],[Aplicación]],14,2)</f>
        <v>61</v>
      </c>
      <c r="X955" s="44" t="str">
        <f>MID(Tabla1[[#This Row],[Aplicación]],14,6)</f>
        <v>619</v>
      </c>
    </row>
    <row r="956" spans="1:24" x14ac:dyDescent="0.25">
      <c r="A956" s="33">
        <v>220200000755</v>
      </c>
      <c r="B956" s="34" t="s">
        <v>83</v>
      </c>
      <c r="C956" s="35">
        <v>43867</v>
      </c>
      <c r="D956" s="33">
        <v>22020001367</v>
      </c>
      <c r="E956" s="34" t="s">
        <v>1609</v>
      </c>
      <c r="F956" s="36">
        <v>638.20000000000005</v>
      </c>
      <c r="G956" s="34" t="s">
        <v>1610</v>
      </c>
      <c r="H956" s="34" t="s">
        <v>1611</v>
      </c>
      <c r="I956" s="33" t="s">
        <v>358</v>
      </c>
      <c r="J956" s="34" t="s">
        <v>211</v>
      </c>
      <c r="K956" s="34" t="s">
        <v>211</v>
      </c>
      <c r="L956" s="34" t="s">
        <v>15</v>
      </c>
      <c r="M956" s="34" t="s">
        <v>10</v>
      </c>
      <c r="N956" s="34" t="s">
        <v>11</v>
      </c>
      <c r="O956" s="37" t="s">
        <v>3146</v>
      </c>
      <c r="P956" s="37" t="s">
        <v>674</v>
      </c>
      <c r="Q956" s="44" t="str">
        <f>MID(Tabla1[[#This Row],[Aplicación]],14,1)</f>
        <v>2</v>
      </c>
      <c r="R956" s="44" t="s">
        <v>662</v>
      </c>
      <c r="S956" s="44" t="str">
        <f>MID(Tabla1[[#This Row],[Aplicación]],6,2)</f>
        <v>08</v>
      </c>
      <c r="T956" s="44" t="str">
        <f>VLOOKUP(Tabla1[[#This Row],[AREA]],Hoja1!A:B,2,FALSE)</f>
        <v>08. Movilidad y espacio urbano</v>
      </c>
      <c r="U956" s="44" t="str">
        <f>MID(Tabla1[[#This Row],[Aplicación]],9,4)</f>
        <v>1341</v>
      </c>
      <c r="V956" s="44" t="str">
        <f>VLOOKUP(Tabla1[[#This Row],[PROGRAMA]],Hoja1!A:B,2,FALSE)</f>
        <v>1341. Movilidad</v>
      </c>
      <c r="W956" s="44" t="str">
        <f>MID(Tabla1[[#This Row],[Aplicación]],14,2)</f>
        <v>22</v>
      </c>
      <c r="X956" s="44" t="str">
        <f>MID(Tabla1[[#This Row],[Aplicación]],14,6)</f>
        <v>22104</v>
      </c>
    </row>
    <row r="957" spans="1:24" x14ac:dyDescent="0.25">
      <c r="A957" s="33">
        <v>220199000335</v>
      </c>
      <c r="B957" s="34" t="s">
        <v>9</v>
      </c>
      <c r="C957" s="35">
        <v>43832</v>
      </c>
      <c r="D957" s="33">
        <v>22020000712</v>
      </c>
      <c r="E957" s="34" t="s">
        <v>959</v>
      </c>
      <c r="F957" s="36">
        <v>720279.46</v>
      </c>
      <c r="G957" s="34" t="s">
        <v>339</v>
      </c>
      <c r="H957" s="34" t="s">
        <v>1635</v>
      </c>
      <c r="I957" s="33" t="s">
        <v>209</v>
      </c>
      <c r="J957" s="34" t="s">
        <v>802</v>
      </c>
      <c r="K957" s="34" t="s">
        <v>210</v>
      </c>
      <c r="L957" s="34" t="s">
        <v>12</v>
      </c>
      <c r="M957" s="34" t="s">
        <v>804</v>
      </c>
      <c r="N957" s="34" t="s">
        <v>14</v>
      </c>
      <c r="O957" s="37" t="s">
        <v>3130</v>
      </c>
      <c r="P957" s="37" t="s">
        <v>674</v>
      </c>
      <c r="Q957" s="44" t="str">
        <f>MID(Tabla1[[#This Row],[Aplicación]],14,1)</f>
        <v>6</v>
      </c>
      <c r="R957" s="44" t="s">
        <v>663</v>
      </c>
      <c r="S957" s="44" t="str">
        <f>MID(Tabla1[[#This Row],[Aplicación]],6,2)</f>
        <v>08</v>
      </c>
      <c r="T957" s="44" t="str">
        <f>VLOOKUP(Tabla1[[#This Row],[AREA]],Hoja1!A:B,2,FALSE)</f>
        <v>08. Movilidad y espacio urbano</v>
      </c>
      <c r="U957" s="44" t="str">
        <f>MID(Tabla1[[#This Row],[Aplicación]],9,4)</f>
        <v>1341</v>
      </c>
      <c r="V957" s="44" t="str">
        <f>VLOOKUP(Tabla1[[#This Row],[PROGRAMA]],Hoja1!A:B,2,FALSE)</f>
        <v>1341. Movilidad</v>
      </c>
      <c r="W957" s="44" t="str">
        <f>MID(Tabla1[[#This Row],[Aplicación]],14,2)</f>
        <v>61</v>
      </c>
      <c r="X957" s="44" t="str">
        <f>MID(Tabla1[[#This Row],[Aplicación]],14,6)</f>
        <v>619</v>
      </c>
    </row>
    <row r="958" spans="1:24" x14ac:dyDescent="0.25">
      <c r="A958" s="33">
        <v>220199000338</v>
      </c>
      <c r="B958" s="34" t="s">
        <v>9</v>
      </c>
      <c r="C958" s="35">
        <v>43832</v>
      </c>
      <c r="D958" s="33">
        <v>22020000721</v>
      </c>
      <c r="E958" s="34" t="s">
        <v>959</v>
      </c>
      <c r="F958" s="36">
        <v>148852.65</v>
      </c>
      <c r="G958" s="34" t="s">
        <v>339</v>
      </c>
      <c r="H958" s="34" t="s">
        <v>1636</v>
      </c>
      <c r="I958" s="33" t="s">
        <v>209</v>
      </c>
      <c r="J958" s="34" t="s">
        <v>802</v>
      </c>
      <c r="K958" s="34" t="s">
        <v>210</v>
      </c>
      <c r="L958" s="34" t="s">
        <v>12</v>
      </c>
      <c r="M958" s="34" t="s">
        <v>804</v>
      </c>
      <c r="N958" s="34" t="s">
        <v>14</v>
      </c>
      <c r="O958" s="37" t="s">
        <v>3130</v>
      </c>
      <c r="P958" s="37" t="s">
        <v>674</v>
      </c>
      <c r="Q958" s="44" t="str">
        <f>MID(Tabla1[[#This Row],[Aplicación]],14,1)</f>
        <v>6</v>
      </c>
      <c r="R958" s="44" t="s">
        <v>663</v>
      </c>
      <c r="S958" s="44" t="str">
        <f>MID(Tabla1[[#This Row],[Aplicación]],6,2)</f>
        <v>08</v>
      </c>
      <c r="T958" s="44" t="str">
        <f>VLOOKUP(Tabla1[[#This Row],[AREA]],Hoja1!A:B,2,FALSE)</f>
        <v>08. Movilidad y espacio urbano</v>
      </c>
      <c r="U958" s="44" t="str">
        <f>MID(Tabla1[[#This Row],[Aplicación]],9,4)</f>
        <v>1341</v>
      </c>
      <c r="V958" s="44" t="str">
        <f>VLOOKUP(Tabla1[[#This Row],[PROGRAMA]],Hoja1!A:B,2,FALSE)</f>
        <v>1341. Movilidad</v>
      </c>
      <c r="W958" s="44" t="str">
        <f>MID(Tabla1[[#This Row],[Aplicación]],14,2)</f>
        <v>61</v>
      </c>
      <c r="X958" s="44" t="str">
        <f>MID(Tabla1[[#This Row],[Aplicación]],14,6)</f>
        <v>619</v>
      </c>
    </row>
    <row r="959" spans="1:24" x14ac:dyDescent="0.25">
      <c r="A959" s="33">
        <v>220199000339</v>
      </c>
      <c r="B959" s="34" t="s">
        <v>9</v>
      </c>
      <c r="C959" s="35">
        <v>43832</v>
      </c>
      <c r="D959" s="33">
        <v>22020000722</v>
      </c>
      <c r="E959" s="34" t="s">
        <v>959</v>
      </c>
      <c r="F959" s="36">
        <v>40975.480000000003</v>
      </c>
      <c r="G959" s="34" t="s">
        <v>339</v>
      </c>
      <c r="H959" s="34" t="s">
        <v>1637</v>
      </c>
      <c r="I959" s="33" t="s">
        <v>209</v>
      </c>
      <c r="J959" s="34" t="s">
        <v>802</v>
      </c>
      <c r="K959" s="34" t="s">
        <v>210</v>
      </c>
      <c r="L959" s="34" t="s">
        <v>12</v>
      </c>
      <c r="M959" s="34" t="s">
        <v>804</v>
      </c>
      <c r="N959" s="34" t="s">
        <v>14</v>
      </c>
      <c r="O959" s="37" t="s">
        <v>3130</v>
      </c>
      <c r="P959" s="37" t="s">
        <v>674</v>
      </c>
      <c r="Q959" s="44" t="str">
        <f>MID(Tabla1[[#This Row],[Aplicación]],14,1)</f>
        <v>6</v>
      </c>
      <c r="R959" s="44" t="s">
        <v>663</v>
      </c>
      <c r="S959" s="44" t="str">
        <f>MID(Tabla1[[#This Row],[Aplicación]],6,2)</f>
        <v>08</v>
      </c>
      <c r="T959" s="44" t="str">
        <f>VLOOKUP(Tabla1[[#This Row],[AREA]],Hoja1!A:B,2,FALSE)</f>
        <v>08. Movilidad y espacio urbano</v>
      </c>
      <c r="U959" s="44" t="str">
        <f>MID(Tabla1[[#This Row],[Aplicación]],9,4)</f>
        <v>1341</v>
      </c>
      <c r="V959" s="44" t="str">
        <f>VLOOKUP(Tabla1[[#This Row],[PROGRAMA]],Hoja1!A:B,2,FALSE)</f>
        <v>1341. Movilidad</v>
      </c>
      <c r="W959" s="44" t="str">
        <f>MID(Tabla1[[#This Row],[Aplicación]],14,2)</f>
        <v>61</v>
      </c>
      <c r="X959" s="44" t="str">
        <f>MID(Tabla1[[#This Row],[Aplicación]],14,6)</f>
        <v>619</v>
      </c>
    </row>
    <row r="960" spans="1:24" x14ac:dyDescent="0.25">
      <c r="A960" s="33">
        <v>220190034137</v>
      </c>
      <c r="B960" s="34" t="s">
        <v>9</v>
      </c>
      <c r="C960" s="35">
        <v>43908</v>
      </c>
      <c r="D960" s="33">
        <v>22019004393</v>
      </c>
      <c r="E960" s="34" t="s">
        <v>959</v>
      </c>
      <c r="F960" s="36">
        <v>4644.3100000000004</v>
      </c>
      <c r="G960" s="34" t="s">
        <v>205</v>
      </c>
      <c r="H960" s="34" t="s">
        <v>820</v>
      </c>
      <c r="I960" s="33" t="s">
        <v>209</v>
      </c>
      <c r="J960" s="34" t="s">
        <v>1249</v>
      </c>
      <c r="K960" s="34" t="s">
        <v>211</v>
      </c>
      <c r="L960" s="34" t="s">
        <v>12</v>
      </c>
      <c r="M960" s="34" t="s">
        <v>13</v>
      </c>
      <c r="N960" s="34" t="s">
        <v>14</v>
      </c>
      <c r="O960" s="37" t="s">
        <v>3127</v>
      </c>
      <c r="P960" s="37" t="s">
        <v>674</v>
      </c>
      <c r="Q960" s="44" t="str">
        <f>MID(Tabla1[[#This Row],[Aplicación]],14,1)</f>
        <v>6</v>
      </c>
      <c r="R960" s="44" t="s">
        <v>663</v>
      </c>
      <c r="S960" s="44" t="str">
        <f>MID(Tabla1[[#This Row],[Aplicación]],6,2)</f>
        <v>08</v>
      </c>
      <c r="T960" s="44" t="str">
        <f>VLOOKUP(Tabla1[[#This Row],[AREA]],Hoja1!A:B,2,FALSE)</f>
        <v>08. Movilidad y espacio urbano</v>
      </c>
      <c r="U960" s="44" t="str">
        <f>MID(Tabla1[[#This Row],[Aplicación]],9,4)</f>
        <v>1341</v>
      </c>
      <c r="V960" s="44" t="str">
        <f>VLOOKUP(Tabla1[[#This Row],[PROGRAMA]],Hoja1!A:B,2,FALSE)</f>
        <v>1341. Movilidad</v>
      </c>
      <c r="W960" s="44" t="str">
        <f>MID(Tabla1[[#This Row],[Aplicación]],14,2)</f>
        <v>61</v>
      </c>
      <c r="X960" s="44" t="str">
        <f>MID(Tabla1[[#This Row],[Aplicación]],14,6)</f>
        <v>619</v>
      </c>
    </row>
    <row r="961" spans="1:24" x14ac:dyDescent="0.25">
      <c r="A961" s="33">
        <v>220199000358</v>
      </c>
      <c r="B961" s="34" t="s">
        <v>9</v>
      </c>
      <c r="C961" s="35">
        <v>43832</v>
      </c>
      <c r="D961" s="33">
        <v>22020000732</v>
      </c>
      <c r="E961" s="34" t="s">
        <v>959</v>
      </c>
      <c r="F961" s="36">
        <v>4310.3500000000004</v>
      </c>
      <c r="G961" s="34" t="s">
        <v>205</v>
      </c>
      <c r="H961" s="34" t="s">
        <v>1678</v>
      </c>
      <c r="I961" s="33" t="s">
        <v>209</v>
      </c>
      <c r="J961" s="34" t="s">
        <v>1249</v>
      </c>
      <c r="K961" s="34" t="s">
        <v>211</v>
      </c>
      <c r="L961" s="34" t="s">
        <v>82</v>
      </c>
      <c r="M961" s="34" t="s">
        <v>13</v>
      </c>
      <c r="N961" s="34" t="s">
        <v>14</v>
      </c>
      <c r="O961" s="37" t="s">
        <v>3127</v>
      </c>
      <c r="P961" s="37" t="s">
        <v>674</v>
      </c>
      <c r="Q961" s="44" t="str">
        <f>MID(Tabla1[[#This Row],[Aplicación]],14,1)</f>
        <v>6</v>
      </c>
      <c r="R961" s="44" t="s">
        <v>663</v>
      </c>
      <c r="S961" s="44" t="str">
        <f>MID(Tabla1[[#This Row],[Aplicación]],6,2)</f>
        <v>08</v>
      </c>
      <c r="T961" s="44" t="str">
        <f>VLOOKUP(Tabla1[[#This Row],[AREA]],Hoja1!A:B,2,FALSE)</f>
        <v>08. Movilidad y espacio urbano</v>
      </c>
      <c r="U961" s="44" t="str">
        <f>MID(Tabla1[[#This Row],[Aplicación]],9,4)</f>
        <v>1341</v>
      </c>
      <c r="V961" s="44" t="str">
        <f>VLOOKUP(Tabla1[[#This Row],[PROGRAMA]],Hoja1!A:B,2,FALSE)</f>
        <v>1341. Movilidad</v>
      </c>
      <c r="W961" s="44" t="str">
        <f>MID(Tabla1[[#This Row],[Aplicación]],14,2)</f>
        <v>61</v>
      </c>
      <c r="X961" s="44" t="str">
        <f>MID(Tabla1[[#This Row],[Aplicación]],14,6)</f>
        <v>619</v>
      </c>
    </row>
    <row r="962" spans="1:24" x14ac:dyDescent="0.25">
      <c r="A962" s="33">
        <v>220199000336</v>
      </c>
      <c r="B962" s="34" t="s">
        <v>9</v>
      </c>
      <c r="C962" s="35">
        <v>43832</v>
      </c>
      <c r="D962" s="33">
        <v>22020000713</v>
      </c>
      <c r="E962" s="34" t="s">
        <v>959</v>
      </c>
      <c r="F962" s="36">
        <v>3910.08</v>
      </c>
      <c r="G962" s="34" t="s">
        <v>204</v>
      </c>
      <c r="H962" s="34" t="s">
        <v>1720</v>
      </c>
      <c r="I962" s="33" t="s">
        <v>209</v>
      </c>
      <c r="J962" s="34" t="s">
        <v>210</v>
      </c>
      <c r="K962" s="34" t="s">
        <v>210</v>
      </c>
      <c r="L962" s="34" t="s">
        <v>12</v>
      </c>
      <c r="M962" s="34" t="s">
        <v>13</v>
      </c>
      <c r="N962" s="34" t="s">
        <v>14</v>
      </c>
      <c r="O962" s="37" t="s">
        <v>3127</v>
      </c>
      <c r="P962" s="37" t="s">
        <v>674</v>
      </c>
      <c r="Q962" s="44" t="str">
        <f>MID(Tabla1[[#This Row],[Aplicación]],14,1)</f>
        <v>6</v>
      </c>
      <c r="R962" s="44" t="s">
        <v>663</v>
      </c>
      <c r="S962" s="44" t="str">
        <f>MID(Tabla1[[#This Row],[Aplicación]],6,2)</f>
        <v>08</v>
      </c>
      <c r="T962" s="44" t="str">
        <f>VLOOKUP(Tabla1[[#This Row],[AREA]],Hoja1!A:B,2,FALSE)</f>
        <v>08. Movilidad y espacio urbano</v>
      </c>
      <c r="U962" s="44" t="str">
        <f>MID(Tabla1[[#This Row],[Aplicación]],9,4)</f>
        <v>1341</v>
      </c>
      <c r="V962" s="44" t="str">
        <f>VLOOKUP(Tabla1[[#This Row],[PROGRAMA]],Hoja1!A:B,2,FALSE)</f>
        <v>1341. Movilidad</v>
      </c>
      <c r="W962" s="44" t="str">
        <f>MID(Tabla1[[#This Row],[Aplicación]],14,2)</f>
        <v>61</v>
      </c>
      <c r="X962" s="44" t="str">
        <f>MID(Tabla1[[#This Row],[Aplicación]],14,6)</f>
        <v>619</v>
      </c>
    </row>
    <row r="963" spans="1:24" x14ac:dyDescent="0.25">
      <c r="A963" s="33">
        <v>220190027680</v>
      </c>
      <c r="B963" s="34" t="s">
        <v>9</v>
      </c>
      <c r="C963" s="35">
        <v>43908</v>
      </c>
      <c r="D963" s="33">
        <v>22019004060</v>
      </c>
      <c r="E963" s="34" t="s">
        <v>928</v>
      </c>
      <c r="F963" s="36">
        <v>3066.43</v>
      </c>
      <c r="G963" s="34" t="s">
        <v>205</v>
      </c>
      <c r="H963" s="34" t="s">
        <v>858</v>
      </c>
      <c r="I963" s="33" t="s">
        <v>209</v>
      </c>
      <c r="J963" s="34" t="s">
        <v>1249</v>
      </c>
      <c r="K963" s="34" t="s">
        <v>211</v>
      </c>
      <c r="L963" s="34" t="s">
        <v>12</v>
      </c>
      <c r="M963" s="34" t="s">
        <v>13</v>
      </c>
      <c r="N963" s="34" t="s">
        <v>14</v>
      </c>
      <c r="O963" s="37" t="s">
        <v>3127</v>
      </c>
      <c r="P963" s="37" t="s">
        <v>674</v>
      </c>
      <c r="Q963" s="44" t="str">
        <f>MID(Tabla1[[#This Row],[Aplicación]],14,1)</f>
        <v>6</v>
      </c>
      <c r="R963" s="44" t="s">
        <v>663</v>
      </c>
      <c r="S963" s="44" t="str">
        <f>MID(Tabla1[[#This Row],[Aplicación]],6,2)</f>
        <v>08</v>
      </c>
      <c r="T963" s="44" t="str">
        <f>VLOOKUP(Tabla1[[#This Row],[AREA]],Hoja1!A:B,2,FALSE)</f>
        <v>08. Movilidad y espacio urbano</v>
      </c>
      <c r="U963" s="44" t="str">
        <f>MID(Tabla1[[#This Row],[Aplicación]],9,4)</f>
        <v>1532</v>
      </c>
      <c r="V963" s="44" t="str">
        <f>VLOOKUP(Tabla1[[#This Row],[PROGRAMA]],Hoja1!A:B,2,FALSE)</f>
        <v>1532. Pavimentación vias públicas y otros servicios urbanísticos</v>
      </c>
      <c r="W963" s="44" t="str">
        <f>MID(Tabla1[[#This Row],[Aplicación]],14,2)</f>
        <v>61</v>
      </c>
      <c r="X963" s="44" t="str">
        <f>MID(Tabla1[[#This Row],[Aplicación]],14,6)</f>
        <v>619</v>
      </c>
    </row>
    <row r="964" spans="1:24" x14ac:dyDescent="0.25">
      <c r="A964" s="33">
        <v>220200009104</v>
      </c>
      <c r="B964" s="34" t="s">
        <v>9</v>
      </c>
      <c r="C964" s="35">
        <v>43914</v>
      </c>
      <c r="D964" s="33">
        <v>22020002487</v>
      </c>
      <c r="E964" s="34" t="s">
        <v>1809</v>
      </c>
      <c r="F964" s="36">
        <v>269.5</v>
      </c>
      <c r="G964" s="34" t="s">
        <v>394</v>
      </c>
      <c r="H964" s="34" t="s">
        <v>1810</v>
      </c>
      <c r="I964" s="33" t="s">
        <v>209</v>
      </c>
      <c r="J964" s="34" t="s">
        <v>211</v>
      </c>
      <c r="K964" s="34" t="s">
        <v>211</v>
      </c>
      <c r="L964" s="34" t="s">
        <v>12</v>
      </c>
      <c r="M964" s="34" t="s">
        <v>13</v>
      </c>
      <c r="N964" s="34" t="s">
        <v>14</v>
      </c>
      <c r="O964" s="37" t="s">
        <v>3145</v>
      </c>
      <c r="P964" s="37" t="s">
        <v>674</v>
      </c>
      <c r="Q964" s="44" t="str">
        <f>MID(Tabla1[[#This Row],[Aplicación]],14,1)</f>
        <v>2</v>
      </c>
      <c r="R964" s="44" t="s">
        <v>662</v>
      </c>
      <c r="S964" s="44" t="str">
        <f>MID(Tabla1[[#This Row],[Aplicación]],6,2)</f>
        <v>08</v>
      </c>
      <c r="T964" s="44" t="str">
        <f>VLOOKUP(Tabla1[[#This Row],[AREA]],Hoja1!A:B,2,FALSE)</f>
        <v>08. Movilidad y espacio urbano</v>
      </c>
      <c r="U964" s="44" t="str">
        <f>MID(Tabla1[[#This Row],[Aplicación]],9,4)</f>
        <v>1532</v>
      </c>
      <c r="V964" s="44" t="str">
        <f>VLOOKUP(Tabla1[[#This Row],[PROGRAMA]],Hoja1!A:B,2,FALSE)</f>
        <v>1532. Pavimentación vias públicas y otros servicios urbanísticos</v>
      </c>
      <c r="W964" s="44" t="str">
        <f>MID(Tabla1[[#This Row],[Aplicación]],14,2)</f>
        <v>21</v>
      </c>
      <c r="X964" s="44" t="str">
        <f>MID(Tabla1[[#This Row],[Aplicación]],14,6)</f>
        <v>213</v>
      </c>
    </row>
    <row r="965" spans="1:24" x14ac:dyDescent="0.25">
      <c r="A965" s="33">
        <v>220200008929</v>
      </c>
      <c r="B965" s="34" t="s">
        <v>9</v>
      </c>
      <c r="C965" s="35">
        <v>43911</v>
      </c>
      <c r="D965" s="33">
        <v>22020001748</v>
      </c>
      <c r="E965" s="34" t="s">
        <v>2260</v>
      </c>
      <c r="F965" s="36">
        <v>3050</v>
      </c>
      <c r="G965" s="34" t="s">
        <v>259</v>
      </c>
      <c r="H965" s="34" t="s">
        <v>2616</v>
      </c>
      <c r="I965" s="33" t="s">
        <v>209</v>
      </c>
      <c r="J965" s="34" t="s">
        <v>211</v>
      </c>
      <c r="K965" s="34" t="s">
        <v>211</v>
      </c>
      <c r="L965" s="34" t="s">
        <v>12</v>
      </c>
      <c r="M965" s="34" t="s">
        <v>13</v>
      </c>
      <c r="N965" s="34" t="s">
        <v>14</v>
      </c>
      <c r="O965" s="37" t="s">
        <v>3127</v>
      </c>
      <c r="P965" s="37" t="s">
        <v>674</v>
      </c>
      <c r="Q965" s="44" t="str">
        <f>MID(Tabla1[[#This Row],[Aplicación]],14,1)</f>
        <v>2</v>
      </c>
      <c r="R965" s="44" t="s">
        <v>662</v>
      </c>
      <c r="S965" s="44" t="str">
        <f>MID(Tabla1[[#This Row],[Aplicación]],6,2)</f>
        <v>10</v>
      </c>
      <c r="T965" s="44" t="str">
        <f>VLOOKUP(Tabla1[[#This Row],[AREA]],Hoja1!A:B,2,FALSE)</f>
        <v>10. Servicios sociales y mediación comunitaria</v>
      </c>
      <c r="U965" s="44" t="str">
        <f>MID(Tabla1[[#This Row],[Aplicación]],9,4)</f>
        <v>2316</v>
      </c>
      <c r="V965" s="44" t="str">
        <f>VLOOKUP(Tabla1[[#This Row],[PROGRAMA]],Hoja1!A:B,2,FALSE)</f>
        <v>2316. Mediación comunitaria</v>
      </c>
      <c r="W965" s="44" t="str">
        <f>MID(Tabla1[[#This Row],[Aplicación]],14,2)</f>
        <v>22</v>
      </c>
      <c r="X965" s="44" t="str">
        <f>MID(Tabla1[[#This Row],[Aplicación]],14,6)</f>
        <v>22799</v>
      </c>
    </row>
    <row r="966" spans="1:24" x14ac:dyDescent="0.25">
      <c r="A966" s="33">
        <v>220199000357</v>
      </c>
      <c r="B966" s="34" t="s">
        <v>9</v>
      </c>
      <c r="C966" s="35">
        <v>43832</v>
      </c>
      <c r="D966" s="33">
        <v>22020000731</v>
      </c>
      <c r="E966" s="34" t="s">
        <v>959</v>
      </c>
      <c r="F966" s="36">
        <v>2190.5100000000002</v>
      </c>
      <c r="G966" s="34" t="s">
        <v>204</v>
      </c>
      <c r="H966" s="34" t="s">
        <v>1857</v>
      </c>
      <c r="I966" s="33" t="s">
        <v>209</v>
      </c>
      <c r="J966" s="34" t="s">
        <v>210</v>
      </c>
      <c r="K966" s="34" t="s">
        <v>210</v>
      </c>
      <c r="L966" s="34" t="s">
        <v>82</v>
      </c>
      <c r="M966" s="34" t="s">
        <v>13</v>
      </c>
      <c r="N966" s="34" t="s">
        <v>14</v>
      </c>
      <c r="O966" s="37" t="s">
        <v>3127</v>
      </c>
      <c r="P966" s="37" t="s">
        <v>674</v>
      </c>
      <c r="Q966" s="44" t="str">
        <f>MID(Tabla1[[#This Row],[Aplicación]],14,1)</f>
        <v>6</v>
      </c>
      <c r="R966" s="44" t="s">
        <v>663</v>
      </c>
      <c r="S966" s="44" t="str">
        <f>MID(Tabla1[[#This Row],[Aplicación]],6,2)</f>
        <v>08</v>
      </c>
      <c r="T966" s="44" t="str">
        <f>VLOOKUP(Tabla1[[#This Row],[AREA]],Hoja1!A:B,2,FALSE)</f>
        <v>08. Movilidad y espacio urbano</v>
      </c>
      <c r="U966" s="44" t="str">
        <f>MID(Tabla1[[#This Row],[Aplicación]],9,4)</f>
        <v>1341</v>
      </c>
      <c r="V966" s="44" t="str">
        <f>VLOOKUP(Tabla1[[#This Row],[PROGRAMA]],Hoja1!A:B,2,FALSE)</f>
        <v>1341. Movilidad</v>
      </c>
      <c r="W966" s="44" t="str">
        <f>MID(Tabla1[[#This Row],[Aplicación]],14,2)</f>
        <v>61</v>
      </c>
      <c r="X966" s="44" t="str">
        <f>MID(Tabla1[[#This Row],[Aplicación]],14,6)</f>
        <v>619</v>
      </c>
    </row>
    <row r="967" spans="1:24" x14ac:dyDescent="0.25">
      <c r="A967" s="33">
        <v>220200001560</v>
      </c>
      <c r="B967" s="34" t="s">
        <v>9</v>
      </c>
      <c r="C967" s="35">
        <v>43874</v>
      </c>
      <c r="D967" s="33">
        <v>22020001905</v>
      </c>
      <c r="E967" s="34" t="s">
        <v>1860</v>
      </c>
      <c r="F967" s="36">
        <v>1815</v>
      </c>
      <c r="G967" s="34" t="s">
        <v>458</v>
      </c>
      <c r="H967" s="34" t="s">
        <v>1861</v>
      </c>
      <c r="I967" s="33" t="s">
        <v>209</v>
      </c>
      <c r="J967" s="34" t="s">
        <v>1653</v>
      </c>
      <c r="K967" s="34" t="s">
        <v>211</v>
      </c>
      <c r="L967" s="34" t="s">
        <v>15</v>
      </c>
      <c r="M967" s="34" t="s">
        <v>10</v>
      </c>
      <c r="N967" s="34" t="s">
        <v>11</v>
      </c>
      <c r="O967" s="37" t="s">
        <v>3146</v>
      </c>
      <c r="P967" s="37" t="s">
        <v>674</v>
      </c>
      <c r="Q967" s="44" t="str">
        <f>MID(Tabla1[[#This Row],[Aplicación]],14,1)</f>
        <v>2</v>
      </c>
      <c r="R967" s="44" t="s">
        <v>662</v>
      </c>
      <c r="S967" s="44" t="str">
        <f>MID(Tabla1[[#This Row],[Aplicación]],6,2)</f>
        <v>08</v>
      </c>
      <c r="T967" s="44" t="str">
        <f>VLOOKUP(Tabla1[[#This Row],[AREA]],Hoja1!A:B,2,FALSE)</f>
        <v>08. Movilidad y espacio urbano</v>
      </c>
      <c r="U967" s="44" t="str">
        <f>MID(Tabla1[[#This Row],[Aplicación]],9,4)</f>
        <v>1532</v>
      </c>
      <c r="V967" s="44" t="str">
        <f>VLOOKUP(Tabla1[[#This Row],[PROGRAMA]],Hoja1!A:B,2,FALSE)</f>
        <v>1532. Pavimentación vias públicas y otros servicios urbanísticos</v>
      </c>
      <c r="W967" s="44" t="str">
        <f>MID(Tabla1[[#This Row],[Aplicación]],14,2)</f>
        <v>20</v>
      </c>
      <c r="X967" s="44" t="str">
        <f>MID(Tabla1[[#This Row],[Aplicación]],14,6)</f>
        <v>203</v>
      </c>
    </row>
    <row r="968" spans="1:24" x14ac:dyDescent="0.25">
      <c r="A968" s="33">
        <v>220190035157</v>
      </c>
      <c r="B968" s="34" t="s">
        <v>9</v>
      </c>
      <c r="C968" s="35">
        <v>43908</v>
      </c>
      <c r="D968" s="33">
        <v>22019005369</v>
      </c>
      <c r="E968" s="34" t="s">
        <v>928</v>
      </c>
      <c r="F968" s="36">
        <v>2157.08</v>
      </c>
      <c r="G968" s="34" t="s">
        <v>205</v>
      </c>
      <c r="H968" s="34" t="s">
        <v>808</v>
      </c>
      <c r="I968" s="33" t="s">
        <v>209</v>
      </c>
      <c r="J968" s="34" t="s">
        <v>1249</v>
      </c>
      <c r="K968" s="34" t="s">
        <v>211</v>
      </c>
      <c r="L968" s="34" t="s">
        <v>12</v>
      </c>
      <c r="M968" s="34" t="s">
        <v>13</v>
      </c>
      <c r="N968" s="34" t="s">
        <v>14</v>
      </c>
      <c r="O968" s="37" t="s">
        <v>3127</v>
      </c>
      <c r="P968" s="37" t="s">
        <v>674</v>
      </c>
      <c r="Q968" s="44" t="str">
        <f>MID(Tabla1[[#This Row],[Aplicación]],14,1)</f>
        <v>6</v>
      </c>
      <c r="R968" s="44" t="s">
        <v>663</v>
      </c>
      <c r="S968" s="44" t="str">
        <f>MID(Tabla1[[#This Row],[Aplicación]],6,2)</f>
        <v>08</v>
      </c>
      <c r="T968" s="44" t="str">
        <f>VLOOKUP(Tabla1[[#This Row],[AREA]],Hoja1!A:B,2,FALSE)</f>
        <v>08. Movilidad y espacio urbano</v>
      </c>
      <c r="U968" s="44" t="str">
        <f>MID(Tabla1[[#This Row],[Aplicación]],9,4)</f>
        <v>1532</v>
      </c>
      <c r="V968" s="44" t="str">
        <f>VLOOKUP(Tabla1[[#This Row],[PROGRAMA]],Hoja1!A:B,2,FALSE)</f>
        <v>1532. Pavimentación vias públicas y otros servicios urbanísticos</v>
      </c>
      <c r="W968" s="44" t="str">
        <f>MID(Tabla1[[#This Row],[Aplicación]],14,2)</f>
        <v>61</v>
      </c>
      <c r="X968" s="44" t="str">
        <f>MID(Tabla1[[#This Row],[Aplicación]],14,6)</f>
        <v>619</v>
      </c>
    </row>
    <row r="969" spans="1:24" x14ac:dyDescent="0.25">
      <c r="A969" s="33">
        <v>220200001865</v>
      </c>
      <c r="B969" s="34" t="s">
        <v>316</v>
      </c>
      <c r="C969" s="35">
        <v>43878</v>
      </c>
      <c r="D969" s="33">
        <v>22020001730</v>
      </c>
      <c r="E969" s="34" t="s">
        <v>1876</v>
      </c>
      <c r="F969" s="36">
        <v>2000</v>
      </c>
      <c r="G969" s="34" t="s">
        <v>133</v>
      </c>
      <c r="H969" s="34" t="s">
        <v>1877</v>
      </c>
      <c r="I969" s="33" t="s">
        <v>317</v>
      </c>
      <c r="J969" s="34" t="s">
        <v>211</v>
      </c>
      <c r="K969" s="34" t="s">
        <v>211</v>
      </c>
      <c r="L969" s="34" t="s">
        <v>15</v>
      </c>
      <c r="M969" s="34" t="s">
        <v>13</v>
      </c>
      <c r="N969" s="34" t="s">
        <v>14</v>
      </c>
      <c r="O969" s="37" t="s">
        <v>3127</v>
      </c>
      <c r="P969" s="37" t="s">
        <v>674</v>
      </c>
      <c r="Q969" s="44" t="str">
        <f>MID(Tabla1[[#This Row],[Aplicación]],14,1)</f>
        <v>2</v>
      </c>
      <c r="R969" s="44" t="s">
        <v>662</v>
      </c>
      <c r="S969" s="44" t="str">
        <f>MID(Tabla1[[#This Row],[Aplicación]],6,2)</f>
        <v>08</v>
      </c>
      <c r="T969" s="44" t="str">
        <f>VLOOKUP(Tabla1[[#This Row],[AREA]],Hoja1!A:B,2,FALSE)</f>
        <v>08. Movilidad y espacio urbano</v>
      </c>
      <c r="U969" s="44" t="str">
        <f>MID(Tabla1[[#This Row],[Aplicación]],9,4)</f>
        <v>1341</v>
      </c>
      <c r="V969" s="44" t="str">
        <f>VLOOKUP(Tabla1[[#This Row],[PROGRAMA]],Hoja1!A:B,2,FALSE)</f>
        <v>1341. Movilidad</v>
      </c>
      <c r="W969" s="44" t="str">
        <f>MID(Tabla1[[#This Row],[Aplicación]],14,2)</f>
        <v>21</v>
      </c>
      <c r="X969" s="44" t="str">
        <f>MID(Tabla1[[#This Row],[Aplicación]],14,6)</f>
        <v>213</v>
      </c>
    </row>
    <row r="970" spans="1:24" x14ac:dyDescent="0.25">
      <c r="A970" s="33">
        <v>220200001609</v>
      </c>
      <c r="B970" s="34" t="s">
        <v>9</v>
      </c>
      <c r="C970" s="35">
        <v>43875</v>
      </c>
      <c r="D970" s="33">
        <v>22020001881</v>
      </c>
      <c r="E970" s="34" t="s">
        <v>1169</v>
      </c>
      <c r="F970" s="36">
        <v>3630</v>
      </c>
      <c r="G970" s="34" t="s">
        <v>736</v>
      </c>
      <c r="H970" s="34" t="s">
        <v>1912</v>
      </c>
      <c r="I970" s="33" t="s">
        <v>209</v>
      </c>
      <c r="J970" s="34" t="s">
        <v>211</v>
      </c>
      <c r="K970" s="34" t="s">
        <v>211</v>
      </c>
      <c r="L970" s="34" t="s">
        <v>15</v>
      </c>
      <c r="M970" s="34" t="s">
        <v>10</v>
      </c>
      <c r="N970" s="34" t="s">
        <v>11</v>
      </c>
      <c r="O970" s="37" t="s">
        <v>3146</v>
      </c>
      <c r="P970" s="37" t="s">
        <v>674</v>
      </c>
      <c r="Q970" s="44" t="str">
        <f>MID(Tabla1[[#This Row],[Aplicación]],14,1)</f>
        <v>2</v>
      </c>
      <c r="R970" s="44" t="s">
        <v>662</v>
      </c>
      <c r="S970" s="44" t="str">
        <f>MID(Tabla1[[#This Row],[Aplicación]],6,2)</f>
        <v>08</v>
      </c>
      <c r="T970" s="44" t="str">
        <f>VLOOKUP(Tabla1[[#This Row],[AREA]],Hoja1!A:B,2,FALSE)</f>
        <v>08. Movilidad y espacio urbano</v>
      </c>
      <c r="U970" s="44" t="str">
        <f>MID(Tabla1[[#This Row],[Aplicación]],9,4)</f>
        <v>1532</v>
      </c>
      <c r="V970" s="44" t="str">
        <f>VLOOKUP(Tabla1[[#This Row],[PROGRAMA]],Hoja1!A:B,2,FALSE)</f>
        <v>1532. Pavimentación vias públicas y otros servicios urbanísticos</v>
      </c>
      <c r="W970" s="44" t="str">
        <f>MID(Tabla1[[#This Row],[Aplicación]],14,2)</f>
        <v>21</v>
      </c>
      <c r="X970" s="44" t="str">
        <f>MID(Tabla1[[#This Row],[Aplicación]],14,6)</f>
        <v>210</v>
      </c>
    </row>
    <row r="971" spans="1:24" x14ac:dyDescent="0.25">
      <c r="A971" s="33">
        <v>220200001610</v>
      </c>
      <c r="B971" s="34" t="s">
        <v>9</v>
      </c>
      <c r="C971" s="35">
        <v>43875</v>
      </c>
      <c r="D971" s="33">
        <v>22020001885</v>
      </c>
      <c r="E971" s="34" t="s">
        <v>1169</v>
      </c>
      <c r="F971" s="36">
        <v>6655</v>
      </c>
      <c r="G971" s="34" t="s">
        <v>466</v>
      </c>
      <c r="H971" s="34" t="s">
        <v>1915</v>
      </c>
      <c r="I971" s="33" t="s">
        <v>209</v>
      </c>
      <c r="J971" s="34" t="s">
        <v>211</v>
      </c>
      <c r="K971" s="34" t="s">
        <v>211</v>
      </c>
      <c r="L971" s="34" t="s">
        <v>15</v>
      </c>
      <c r="M971" s="34" t="s">
        <v>10</v>
      </c>
      <c r="N971" s="34" t="s">
        <v>11</v>
      </c>
      <c r="O971" s="37" t="s">
        <v>3146</v>
      </c>
      <c r="P971" s="37" t="s">
        <v>674</v>
      </c>
      <c r="Q971" s="44" t="str">
        <f>MID(Tabla1[[#This Row],[Aplicación]],14,1)</f>
        <v>2</v>
      </c>
      <c r="R971" s="44" t="s">
        <v>662</v>
      </c>
      <c r="S971" s="44" t="str">
        <f>MID(Tabla1[[#This Row],[Aplicación]],6,2)</f>
        <v>08</v>
      </c>
      <c r="T971" s="44" t="str">
        <f>VLOOKUP(Tabla1[[#This Row],[AREA]],Hoja1!A:B,2,FALSE)</f>
        <v>08. Movilidad y espacio urbano</v>
      </c>
      <c r="U971" s="44" t="str">
        <f>MID(Tabla1[[#This Row],[Aplicación]],9,4)</f>
        <v>1532</v>
      </c>
      <c r="V971" s="44" t="str">
        <f>VLOOKUP(Tabla1[[#This Row],[PROGRAMA]],Hoja1!A:B,2,FALSE)</f>
        <v>1532. Pavimentación vias públicas y otros servicios urbanísticos</v>
      </c>
      <c r="W971" s="44" t="str">
        <f>MID(Tabla1[[#This Row],[Aplicación]],14,2)</f>
        <v>21</v>
      </c>
      <c r="X971" s="44" t="str">
        <f>MID(Tabla1[[#This Row],[Aplicación]],14,6)</f>
        <v>210</v>
      </c>
    </row>
    <row r="972" spans="1:24" x14ac:dyDescent="0.25">
      <c r="A972" s="33">
        <v>220200001613</v>
      </c>
      <c r="B972" s="34" t="s">
        <v>9</v>
      </c>
      <c r="C972" s="35">
        <v>43875</v>
      </c>
      <c r="D972" s="33">
        <v>22020001873</v>
      </c>
      <c r="E972" s="34" t="s">
        <v>1917</v>
      </c>
      <c r="F972" s="36">
        <v>178.75</v>
      </c>
      <c r="G972" s="34" t="s">
        <v>118</v>
      </c>
      <c r="H972" s="34" t="s">
        <v>1918</v>
      </c>
      <c r="I972" s="33" t="s">
        <v>209</v>
      </c>
      <c r="J972" s="34" t="s">
        <v>211</v>
      </c>
      <c r="K972" s="34" t="s">
        <v>211</v>
      </c>
      <c r="L972" s="34" t="s">
        <v>15</v>
      </c>
      <c r="M972" s="34" t="s">
        <v>10</v>
      </c>
      <c r="N972" s="34" t="s">
        <v>11</v>
      </c>
      <c r="O972" s="37" t="s">
        <v>3146</v>
      </c>
      <c r="P972" s="37" t="s">
        <v>674</v>
      </c>
      <c r="Q972" s="44" t="str">
        <f>MID(Tabla1[[#This Row],[Aplicación]],14,1)</f>
        <v>2</v>
      </c>
      <c r="R972" s="44" t="s">
        <v>662</v>
      </c>
      <c r="S972" s="44" t="str">
        <f>MID(Tabla1[[#This Row],[Aplicación]],6,2)</f>
        <v>08</v>
      </c>
      <c r="T972" s="44" t="str">
        <f>VLOOKUP(Tabla1[[#This Row],[AREA]],Hoja1!A:B,2,FALSE)</f>
        <v>08. Movilidad y espacio urbano</v>
      </c>
      <c r="U972" s="44" t="str">
        <f>MID(Tabla1[[#This Row],[Aplicación]],9,4)</f>
        <v>1532</v>
      </c>
      <c r="V972" s="44" t="str">
        <f>VLOOKUP(Tabla1[[#This Row],[PROGRAMA]],Hoja1!A:B,2,FALSE)</f>
        <v>1532. Pavimentación vias públicas y otros servicios urbanísticos</v>
      </c>
      <c r="W972" s="44" t="str">
        <f>MID(Tabla1[[#This Row],[Aplicación]],14,2)</f>
        <v>22</v>
      </c>
      <c r="X972" s="44" t="str">
        <f>MID(Tabla1[[#This Row],[Aplicación]],14,6)</f>
        <v>22199</v>
      </c>
    </row>
    <row r="973" spans="1:24" x14ac:dyDescent="0.25">
      <c r="A973" s="33">
        <v>220200001614</v>
      </c>
      <c r="B973" s="34" t="s">
        <v>9</v>
      </c>
      <c r="C973" s="35">
        <v>43875</v>
      </c>
      <c r="D973" s="33">
        <v>22020001874</v>
      </c>
      <c r="E973" s="34" t="s">
        <v>1921</v>
      </c>
      <c r="F973" s="36">
        <v>272.25</v>
      </c>
      <c r="G973" s="34" t="s">
        <v>411</v>
      </c>
      <c r="H973" s="34" t="s">
        <v>1922</v>
      </c>
      <c r="I973" s="33" t="s">
        <v>209</v>
      </c>
      <c r="J973" s="34" t="s">
        <v>211</v>
      </c>
      <c r="K973" s="34" t="s">
        <v>211</v>
      </c>
      <c r="L973" s="34" t="s">
        <v>17</v>
      </c>
      <c r="M973" s="34" t="s">
        <v>10</v>
      </c>
      <c r="N973" s="34" t="s">
        <v>11</v>
      </c>
      <c r="O973" s="37" t="s">
        <v>3146</v>
      </c>
      <c r="P973" s="37" t="s">
        <v>674</v>
      </c>
      <c r="Q973" s="44" t="str">
        <f>MID(Tabla1[[#This Row],[Aplicación]],14,1)</f>
        <v>2</v>
      </c>
      <c r="R973" s="44" t="s">
        <v>662</v>
      </c>
      <c r="S973" s="44" t="str">
        <f>MID(Tabla1[[#This Row],[Aplicación]],6,2)</f>
        <v>08</v>
      </c>
      <c r="T973" s="44" t="str">
        <f>VLOOKUP(Tabla1[[#This Row],[AREA]],Hoja1!A:B,2,FALSE)</f>
        <v>08. Movilidad y espacio urbano</v>
      </c>
      <c r="U973" s="44" t="str">
        <f>MID(Tabla1[[#This Row],[Aplicación]],9,4)</f>
        <v>1532</v>
      </c>
      <c r="V973" s="44" t="str">
        <f>VLOOKUP(Tabla1[[#This Row],[PROGRAMA]],Hoja1!A:B,2,FALSE)</f>
        <v>1532. Pavimentación vias públicas y otros servicios urbanísticos</v>
      </c>
      <c r="W973" s="44" t="str">
        <f>MID(Tabla1[[#This Row],[Aplicación]],14,2)</f>
        <v>22</v>
      </c>
      <c r="X973" s="44" t="str">
        <f>MID(Tabla1[[#This Row],[Aplicación]],14,6)</f>
        <v>22699</v>
      </c>
    </row>
    <row r="974" spans="1:24" x14ac:dyDescent="0.25">
      <c r="A974" s="33">
        <v>220200001619</v>
      </c>
      <c r="B974" s="34" t="s">
        <v>9</v>
      </c>
      <c r="C974" s="35">
        <v>43875</v>
      </c>
      <c r="D974" s="33">
        <v>22020001871</v>
      </c>
      <c r="E974" s="34" t="s">
        <v>1171</v>
      </c>
      <c r="F974" s="36">
        <v>2180.9</v>
      </c>
      <c r="G974" s="34" t="s">
        <v>242</v>
      </c>
      <c r="H974" s="34" t="s">
        <v>1923</v>
      </c>
      <c r="I974" s="33" t="s">
        <v>209</v>
      </c>
      <c r="J974" s="34" t="s">
        <v>1924</v>
      </c>
      <c r="K974" s="34" t="s">
        <v>210</v>
      </c>
      <c r="L974" s="34" t="s">
        <v>15</v>
      </c>
      <c r="M974" s="34" t="s">
        <v>10</v>
      </c>
      <c r="N974" s="34" t="s">
        <v>11</v>
      </c>
      <c r="O974" s="37" t="s">
        <v>3146</v>
      </c>
      <c r="P974" s="37" t="s">
        <v>674</v>
      </c>
      <c r="Q974" s="44" t="str">
        <f>MID(Tabla1[[#This Row],[Aplicación]],14,1)</f>
        <v>2</v>
      </c>
      <c r="R974" s="44" t="s">
        <v>662</v>
      </c>
      <c r="S974" s="44" t="str">
        <f>MID(Tabla1[[#This Row],[Aplicación]],6,2)</f>
        <v>08</v>
      </c>
      <c r="T974" s="44" t="str">
        <f>VLOOKUP(Tabla1[[#This Row],[AREA]],Hoja1!A:B,2,FALSE)</f>
        <v>08. Movilidad y espacio urbano</v>
      </c>
      <c r="U974" s="44" t="str">
        <f>MID(Tabla1[[#This Row],[Aplicación]],9,4)</f>
        <v>1532</v>
      </c>
      <c r="V974" s="44" t="str">
        <f>VLOOKUP(Tabla1[[#This Row],[PROGRAMA]],Hoja1!A:B,2,FALSE)</f>
        <v>1532. Pavimentación vias públicas y otros servicios urbanísticos</v>
      </c>
      <c r="W974" s="44" t="str">
        <f>MID(Tabla1[[#This Row],[Aplicación]],14,2)</f>
        <v>20</v>
      </c>
      <c r="X974" s="44" t="str">
        <f>MID(Tabla1[[#This Row],[Aplicación]],14,6)</f>
        <v>204</v>
      </c>
    </row>
    <row r="975" spans="1:24" x14ac:dyDescent="0.25">
      <c r="A975" s="33">
        <v>220200001996</v>
      </c>
      <c r="B975" s="34" t="s">
        <v>316</v>
      </c>
      <c r="C975" s="35">
        <v>43879</v>
      </c>
      <c r="D975" s="33">
        <v>22020001390</v>
      </c>
      <c r="E975" s="34" t="s">
        <v>1860</v>
      </c>
      <c r="F975" s="36">
        <v>1722.6</v>
      </c>
      <c r="G975" s="34" t="s">
        <v>133</v>
      </c>
      <c r="H975" s="34" t="s">
        <v>1925</v>
      </c>
      <c r="I975" s="33" t="s">
        <v>317</v>
      </c>
      <c r="J975" s="34" t="s">
        <v>211</v>
      </c>
      <c r="K975" s="34" t="s">
        <v>211</v>
      </c>
      <c r="L975" s="34" t="s">
        <v>15</v>
      </c>
      <c r="M975" s="34" t="s">
        <v>13</v>
      </c>
      <c r="N975" s="34" t="s">
        <v>14</v>
      </c>
      <c r="O975" s="37" t="s">
        <v>3127</v>
      </c>
      <c r="P975" s="37" t="s">
        <v>674</v>
      </c>
      <c r="Q975" s="44" t="str">
        <f>MID(Tabla1[[#This Row],[Aplicación]],14,1)</f>
        <v>2</v>
      </c>
      <c r="R975" s="44" t="s">
        <v>662</v>
      </c>
      <c r="S975" s="44" t="str">
        <f>MID(Tabla1[[#This Row],[Aplicación]],6,2)</f>
        <v>08</v>
      </c>
      <c r="T975" s="44" t="str">
        <f>VLOOKUP(Tabla1[[#This Row],[AREA]],Hoja1!A:B,2,FALSE)</f>
        <v>08. Movilidad y espacio urbano</v>
      </c>
      <c r="U975" s="44" t="str">
        <f>MID(Tabla1[[#This Row],[Aplicación]],9,4)</f>
        <v>1532</v>
      </c>
      <c r="V975" s="44" t="str">
        <f>VLOOKUP(Tabla1[[#This Row],[PROGRAMA]],Hoja1!A:B,2,FALSE)</f>
        <v>1532. Pavimentación vias públicas y otros servicios urbanísticos</v>
      </c>
      <c r="W975" s="44" t="str">
        <f>MID(Tabla1[[#This Row],[Aplicación]],14,2)</f>
        <v>20</v>
      </c>
      <c r="X975" s="44" t="str">
        <f>MID(Tabla1[[#This Row],[Aplicación]],14,6)</f>
        <v>203</v>
      </c>
    </row>
    <row r="976" spans="1:24" x14ac:dyDescent="0.25">
      <c r="A976" s="33">
        <v>220190034136</v>
      </c>
      <c r="B976" s="34" t="s">
        <v>9</v>
      </c>
      <c r="C976" s="35">
        <v>43908</v>
      </c>
      <c r="D976" s="33">
        <v>22019004390</v>
      </c>
      <c r="E976" s="34" t="s">
        <v>959</v>
      </c>
      <c r="F976" s="36">
        <v>1466.28</v>
      </c>
      <c r="G976" s="34" t="s">
        <v>204</v>
      </c>
      <c r="H976" s="34" t="s">
        <v>821</v>
      </c>
      <c r="I976" s="33" t="s">
        <v>209</v>
      </c>
      <c r="J976" s="34" t="s">
        <v>210</v>
      </c>
      <c r="K976" s="34" t="s">
        <v>210</v>
      </c>
      <c r="L976" s="34" t="s">
        <v>12</v>
      </c>
      <c r="M976" s="34" t="s">
        <v>13</v>
      </c>
      <c r="N976" s="34" t="s">
        <v>14</v>
      </c>
      <c r="O976" s="37" t="s">
        <v>3127</v>
      </c>
      <c r="P976" s="37" t="s">
        <v>674</v>
      </c>
      <c r="Q976" s="44" t="str">
        <f>MID(Tabla1[[#This Row],[Aplicación]],14,1)</f>
        <v>6</v>
      </c>
      <c r="R976" s="44" t="s">
        <v>663</v>
      </c>
      <c r="S976" s="44" t="str">
        <f>MID(Tabla1[[#This Row],[Aplicación]],6,2)</f>
        <v>08</v>
      </c>
      <c r="T976" s="44" t="str">
        <f>VLOOKUP(Tabla1[[#This Row],[AREA]],Hoja1!A:B,2,FALSE)</f>
        <v>08. Movilidad y espacio urbano</v>
      </c>
      <c r="U976" s="44" t="str">
        <f>MID(Tabla1[[#This Row],[Aplicación]],9,4)</f>
        <v>1341</v>
      </c>
      <c r="V976" s="44" t="str">
        <f>VLOOKUP(Tabla1[[#This Row],[PROGRAMA]],Hoja1!A:B,2,FALSE)</f>
        <v>1341. Movilidad</v>
      </c>
      <c r="W976" s="44" t="str">
        <f>MID(Tabla1[[#This Row],[Aplicación]],14,2)</f>
        <v>61</v>
      </c>
      <c r="X976" s="44" t="str">
        <f>MID(Tabla1[[#This Row],[Aplicación]],14,6)</f>
        <v>619</v>
      </c>
    </row>
    <row r="977" spans="1:24" x14ac:dyDescent="0.25">
      <c r="A977" s="33">
        <v>220190035159</v>
      </c>
      <c r="B977" s="34" t="s">
        <v>9</v>
      </c>
      <c r="C977" s="35">
        <v>43908</v>
      </c>
      <c r="D977" s="33">
        <v>22019005362</v>
      </c>
      <c r="E977" s="34" t="s">
        <v>928</v>
      </c>
      <c r="F977" s="36">
        <v>1440.9</v>
      </c>
      <c r="G977" s="34" t="s">
        <v>205</v>
      </c>
      <c r="H977" s="34" t="s">
        <v>806</v>
      </c>
      <c r="I977" s="33" t="s">
        <v>209</v>
      </c>
      <c r="J977" s="34" t="s">
        <v>1249</v>
      </c>
      <c r="K977" s="34" t="s">
        <v>211</v>
      </c>
      <c r="L977" s="34" t="s">
        <v>12</v>
      </c>
      <c r="M977" s="34" t="s">
        <v>13</v>
      </c>
      <c r="N977" s="34" t="s">
        <v>14</v>
      </c>
      <c r="O977" s="37" t="s">
        <v>3127</v>
      </c>
      <c r="P977" s="37" t="s">
        <v>674</v>
      </c>
      <c r="Q977" s="44" t="str">
        <f>MID(Tabla1[[#This Row],[Aplicación]],14,1)</f>
        <v>6</v>
      </c>
      <c r="R977" s="44" t="s">
        <v>663</v>
      </c>
      <c r="S977" s="44" t="str">
        <f>MID(Tabla1[[#This Row],[Aplicación]],6,2)</f>
        <v>08</v>
      </c>
      <c r="T977" s="44" t="str">
        <f>VLOOKUP(Tabla1[[#This Row],[AREA]],Hoja1!A:B,2,FALSE)</f>
        <v>08. Movilidad y espacio urbano</v>
      </c>
      <c r="U977" s="44" t="str">
        <f>MID(Tabla1[[#This Row],[Aplicación]],9,4)</f>
        <v>1532</v>
      </c>
      <c r="V977" s="44" t="str">
        <f>VLOOKUP(Tabla1[[#This Row],[PROGRAMA]],Hoja1!A:B,2,FALSE)</f>
        <v>1532. Pavimentación vias públicas y otros servicios urbanísticos</v>
      </c>
      <c r="W977" s="44" t="str">
        <f>MID(Tabla1[[#This Row],[Aplicación]],14,2)</f>
        <v>61</v>
      </c>
      <c r="X977" s="44" t="str">
        <f>MID(Tabla1[[#This Row],[Aplicación]],14,6)</f>
        <v>619</v>
      </c>
    </row>
    <row r="978" spans="1:24" x14ac:dyDescent="0.25">
      <c r="A978" s="33">
        <v>220200001997</v>
      </c>
      <c r="B978" s="34" t="s">
        <v>316</v>
      </c>
      <c r="C978" s="35">
        <v>43879</v>
      </c>
      <c r="D978" s="33">
        <v>22020001704</v>
      </c>
      <c r="E978" s="34" t="s">
        <v>1809</v>
      </c>
      <c r="F978" s="36">
        <v>1300</v>
      </c>
      <c r="G978" s="34" t="s">
        <v>133</v>
      </c>
      <c r="H978" s="34" t="s">
        <v>2021</v>
      </c>
      <c r="I978" s="33" t="s">
        <v>317</v>
      </c>
      <c r="J978" s="34" t="s">
        <v>211</v>
      </c>
      <c r="K978" s="34" t="s">
        <v>211</v>
      </c>
      <c r="L978" s="34" t="s">
        <v>15</v>
      </c>
      <c r="M978" s="34" t="s">
        <v>13</v>
      </c>
      <c r="N978" s="34" t="s">
        <v>14</v>
      </c>
      <c r="O978" s="37" t="s">
        <v>3127</v>
      </c>
      <c r="P978" s="37" t="s">
        <v>674</v>
      </c>
      <c r="Q978" s="44" t="str">
        <f>MID(Tabla1[[#This Row],[Aplicación]],14,1)</f>
        <v>2</v>
      </c>
      <c r="R978" s="44" t="s">
        <v>662</v>
      </c>
      <c r="S978" s="44" t="str">
        <f>MID(Tabla1[[#This Row],[Aplicación]],6,2)</f>
        <v>08</v>
      </c>
      <c r="T978" s="44" t="str">
        <f>VLOOKUP(Tabla1[[#This Row],[AREA]],Hoja1!A:B,2,FALSE)</f>
        <v>08. Movilidad y espacio urbano</v>
      </c>
      <c r="U978" s="44" t="str">
        <f>MID(Tabla1[[#This Row],[Aplicación]],9,4)</f>
        <v>1532</v>
      </c>
      <c r="V978" s="44" t="str">
        <f>VLOOKUP(Tabla1[[#This Row],[PROGRAMA]],Hoja1!A:B,2,FALSE)</f>
        <v>1532. Pavimentación vias públicas y otros servicios urbanísticos</v>
      </c>
      <c r="W978" s="44" t="str">
        <f>MID(Tabla1[[#This Row],[Aplicación]],14,2)</f>
        <v>21</v>
      </c>
      <c r="X978" s="44" t="str">
        <f>MID(Tabla1[[#This Row],[Aplicación]],14,6)</f>
        <v>213</v>
      </c>
    </row>
    <row r="979" spans="1:24" x14ac:dyDescent="0.25">
      <c r="A979" s="33">
        <v>220200002175</v>
      </c>
      <c r="B979" s="34" t="s">
        <v>9</v>
      </c>
      <c r="C979" s="35">
        <v>43881</v>
      </c>
      <c r="D979" s="33">
        <v>22020001904</v>
      </c>
      <c r="E979" s="34" t="s">
        <v>1917</v>
      </c>
      <c r="F979" s="36">
        <v>786.5</v>
      </c>
      <c r="G979" s="34" t="s">
        <v>457</v>
      </c>
      <c r="H979" s="34" t="s">
        <v>2033</v>
      </c>
      <c r="I979" s="33" t="s">
        <v>209</v>
      </c>
      <c r="J979" s="34" t="s">
        <v>211</v>
      </c>
      <c r="K979" s="34" t="s">
        <v>211</v>
      </c>
      <c r="L979" s="34" t="s">
        <v>15</v>
      </c>
      <c r="M979" s="34" t="s">
        <v>10</v>
      </c>
      <c r="N979" s="34" t="s">
        <v>11</v>
      </c>
      <c r="O979" s="37" t="s">
        <v>3146</v>
      </c>
      <c r="P979" s="37" t="s">
        <v>674</v>
      </c>
      <c r="Q979" s="44" t="str">
        <f>MID(Tabla1[[#This Row],[Aplicación]],14,1)</f>
        <v>2</v>
      </c>
      <c r="R979" s="44" t="s">
        <v>662</v>
      </c>
      <c r="S979" s="44" t="str">
        <f>MID(Tabla1[[#This Row],[Aplicación]],6,2)</f>
        <v>08</v>
      </c>
      <c r="T979" s="44" t="str">
        <f>VLOOKUP(Tabla1[[#This Row],[AREA]],Hoja1!A:B,2,FALSE)</f>
        <v>08. Movilidad y espacio urbano</v>
      </c>
      <c r="U979" s="44" t="str">
        <f>MID(Tabla1[[#This Row],[Aplicación]],9,4)</f>
        <v>1532</v>
      </c>
      <c r="V979" s="44" t="str">
        <f>VLOOKUP(Tabla1[[#This Row],[PROGRAMA]],Hoja1!A:B,2,FALSE)</f>
        <v>1532. Pavimentación vias públicas y otros servicios urbanísticos</v>
      </c>
      <c r="W979" s="44" t="str">
        <f>MID(Tabla1[[#This Row],[Aplicación]],14,2)</f>
        <v>22</v>
      </c>
      <c r="X979" s="44" t="str">
        <f>MID(Tabla1[[#This Row],[Aplicación]],14,6)</f>
        <v>22199</v>
      </c>
    </row>
    <row r="980" spans="1:24" x14ac:dyDescent="0.25">
      <c r="A980" s="33">
        <v>220200002176</v>
      </c>
      <c r="B980" s="34" t="s">
        <v>9</v>
      </c>
      <c r="C980" s="35">
        <v>43881</v>
      </c>
      <c r="D980" s="33">
        <v>22020001903</v>
      </c>
      <c r="E980" s="34" t="s">
        <v>1169</v>
      </c>
      <c r="F980" s="36">
        <v>1557.31</v>
      </c>
      <c r="G980" s="34" t="s">
        <v>2034</v>
      </c>
      <c r="H980" s="34" t="s">
        <v>2035</v>
      </c>
      <c r="I980" s="33" t="s">
        <v>209</v>
      </c>
      <c r="J980" s="34" t="s">
        <v>997</v>
      </c>
      <c r="K980" s="34" t="s">
        <v>211</v>
      </c>
      <c r="L980" s="34" t="s">
        <v>15</v>
      </c>
      <c r="M980" s="34" t="s">
        <v>10</v>
      </c>
      <c r="N980" s="34" t="s">
        <v>11</v>
      </c>
      <c r="O980" s="37" t="s">
        <v>3146</v>
      </c>
      <c r="P980" s="37" t="s">
        <v>674</v>
      </c>
      <c r="Q980" s="44" t="str">
        <f>MID(Tabla1[[#This Row],[Aplicación]],14,1)</f>
        <v>2</v>
      </c>
      <c r="R980" s="44" t="s">
        <v>662</v>
      </c>
      <c r="S980" s="44" t="str">
        <f>MID(Tabla1[[#This Row],[Aplicación]],6,2)</f>
        <v>08</v>
      </c>
      <c r="T980" s="44" t="str">
        <f>VLOOKUP(Tabla1[[#This Row],[AREA]],Hoja1!A:B,2,FALSE)</f>
        <v>08. Movilidad y espacio urbano</v>
      </c>
      <c r="U980" s="44" t="str">
        <f>MID(Tabla1[[#This Row],[Aplicación]],9,4)</f>
        <v>1532</v>
      </c>
      <c r="V980" s="44" t="str">
        <f>VLOOKUP(Tabla1[[#This Row],[PROGRAMA]],Hoja1!A:B,2,FALSE)</f>
        <v>1532. Pavimentación vias públicas y otros servicios urbanísticos</v>
      </c>
      <c r="W980" s="44" t="str">
        <f>MID(Tabla1[[#This Row],[Aplicación]],14,2)</f>
        <v>21</v>
      </c>
      <c r="X980" s="44" t="str">
        <f>MID(Tabla1[[#This Row],[Aplicación]],14,6)</f>
        <v>210</v>
      </c>
    </row>
    <row r="981" spans="1:24" x14ac:dyDescent="0.25">
      <c r="A981" s="33">
        <v>220200002177</v>
      </c>
      <c r="B981" s="34" t="s">
        <v>9</v>
      </c>
      <c r="C981" s="35">
        <v>43881</v>
      </c>
      <c r="D981" s="33">
        <v>22020001901</v>
      </c>
      <c r="E981" s="34" t="s">
        <v>1169</v>
      </c>
      <c r="F981" s="36">
        <v>4235</v>
      </c>
      <c r="G981" s="34" t="s">
        <v>170</v>
      </c>
      <c r="H981" s="34" t="s">
        <v>2039</v>
      </c>
      <c r="I981" s="33" t="s">
        <v>209</v>
      </c>
      <c r="J981" s="34" t="s">
        <v>211</v>
      </c>
      <c r="K981" s="34" t="s">
        <v>211</v>
      </c>
      <c r="L981" s="34" t="s">
        <v>15</v>
      </c>
      <c r="M981" s="34" t="s">
        <v>10</v>
      </c>
      <c r="N981" s="34" t="s">
        <v>11</v>
      </c>
      <c r="O981" s="37" t="s">
        <v>3146</v>
      </c>
      <c r="P981" s="37" t="s">
        <v>674</v>
      </c>
      <c r="Q981" s="44" t="str">
        <f>MID(Tabla1[[#This Row],[Aplicación]],14,1)</f>
        <v>2</v>
      </c>
      <c r="R981" s="44" t="s">
        <v>662</v>
      </c>
      <c r="S981" s="44" t="str">
        <f>MID(Tabla1[[#This Row],[Aplicación]],6,2)</f>
        <v>08</v>
      </c>
      <c r="T981" s="44" t="str">
        <f>VLOOKUP(Tabla1[[#This Row],[AREA]],Hoja1!A:B,2,FALSE)</f>
        <v>08. Movilidad y espacio urbano</v>
      </c>
      <c r="U981" s="44" t="str">
        <f>MID(Tabla1[[#This Row],[Aplicación]],9,4)</f>
        <v>1532</v>
      </c>
      <c r="V981" s="44" t="str">
        <f>VLOOKUP(Tabla1[[#This Row],[PROGRAMA]],Hoja1!A:B,2,FALSE)</f>
        <v>1532. Pavimentación vias públicas y otros servicios urbanísticos</v>
      </c>
      <c r="W981" s="44" t="str">
        <f>MID(Tabla1[[#This Row],[Aplicación]],14,2)</f>
        <v>21</v>
      </c>
      <c r="X981" s="44" t="str">
        <f>MID(Tabla1[[#This Row],[Aplicación]],14,6)</f>
        <v>210</v>
      </c>
    </row>
    <row r="982" spans="1:24" x14ac:dyDescent="0.25">
      <c r="A982" s="33">
        <v>220200002180</v>
      </c>
      <c r="B982" s="34" t="s">
        <v>9</v>
      </c>
      <c r="C982" s="35">
        <v>43881</v>
      </c>
      <c r="D982" s="33">
        <v>22020001892</v>
      </c>
      <c r="E982" s="34" t="s">
        <v>1169</v>
      </c>
      <c r="F982" s="36">
        <v>6655</v>
      </c>
      <c r="G982" s="34" t="s">
        <v>465</v>
      </c>
      <c r="H982" s="34" t="s">
        <v>2047</v>
      </c>
      <c r="I982" s="33" t="s">
        <v>209</v>
      </c>
      <c r="J982" s="34" t="s">
        <v>211</v>
      </c>
      <c r="K982" s="34" t="s">
        <v>211</v>
      </c>
      <c r="L982" s="34" t="s">
        <v>15</v>
      </c>
      <c r="M982" s="34" t="s">
        <v>10</v>
      </c>
      <c r="N982" s="34" t="s">
        <v>11</v>
      </c>
      <c r="O982" s="37" t="s">
        <v>3146</v>
      </c>
      <c r="P982" s="37" t="s">
        <v>674</v>
      </c>
      <c r="Q982" s="44" t="str">
        <f>MID(Tabla1[[#This Row],[Aplicación]],14,1)</f>
        <v>2</v>
      </c>
      <c r="R982" s="44" t="s">
        <v>662</v>
      </c>
      <c r="S982" s="44" t="str">
        <f>MID(Tabla1[[#This Row],[Aplicación]],6,2)</f>
        <v>08</v>
      </c>
      <c r="T982" s="44" t="str">
        <f>VLOOKUP(Tabla1[[#This Row],[AREA]],Hoja1!A:B,2,FALSE)</f>
        <v>08. Movilidad y espacio urbano</v>
      </c>
      <c r="U982" s="44" t="str">
        <f>MID(Tabla1[[#This Row],[Aplicación]],9,4)</f>
        <v>1532</v>
      </c>
      <c r="V982" s="44" t="str">
        <f>VLOOKUP(Tabla1[[#This Row],[PROGRAMA]],Hoja1!A:B,2,FALSE)</f>
        <v>1532. Pavimentación vias públicas y otros servicios urbanísticos</v>
      </c>
      <c r="W982" s="44" t="str">
        <f>MID(Tabla1[[#This Row],[Aplicación]],14,2)</f>
        <v>21</v>
      </c>
      <c r="X982" s="44" t="str">
        <f>MID(Tabla1[[#This Row],[Aplicación]],14,6)</f>
        <v>210</v>
      </c>
    </row>
    <row r="983" spans="1:24" x14ac:dyDescent="0.25">
      <c r="A983" s="33">
        <v>220200002181</v>
      </c>
      <c r="B983" s="34" t="s">
        <v>9</v>
      </c>
      <c r="C983" s="35">
        <v>43881</v>
      </c>
      <c r="D983" s="33">
        <v>22020001899</v>
      </c>
      <c r="E983" s="34" t="s">
        <v>1169</v>
      </c>
      <c r="F983" s="36">
        <v>6050</v>
      </c>
      <c r="G983" s="34" t="s">
        <v>873</v>
      </c>
      <c r="H983" s="34" t="s">
        <v>2050</v>
      </c>
      <c r="I983" s="33" t="s">
        <v>209</v>
      </c>
      <c r="J983" s="34" t="s">
        <v>211</v>
      </c>
      <c r="K983" s="34" t="s">
        <v>211</v>
      </c>
      <c r="L983" s="34" t="s">
        <v>15</v>
      </c>
      <c r="M983" s="34" t="s">
        <v>10</v>
      </c>
      <c r="N983" s="34" t="s">
        <v>11</v>
      </c>
      <c r="O983" s="37" t="s">
        <v>3146</v>
      </c>
      <c r="P983" s="37" t="s">
        <v>674</v>
      </c>
      <c r="Q983" s="44" t="str">
        <f>MID(Tabla1[[#This Row],[Aplicación]],14,1)</f>
        <v>2</v>
      </c>
      <c r="R983" s="44" t="s">
        <v>662</v>
      </c>
      <c r="S983" s="44" t="str">
        <f>MID(Tabla1[[#This Row],[Aplicación]],6,2)</f>
        <v>08</v>
      </c>
      <c r="T983" s="44" t="str">
        <f>VLOOKUP(Tabla1[[#This Row],[AREA]],Hoja1!A:B,2,FALSE)</f>
        <v>08. Movilidad y espacio urbano</v>
      </c>
      <c r="U983" s="44" t="str">
        <f>MID(Tabla1[[#This Row],[Aplicación]],9,4)</f>
        <v>1532</v>
      </c>
      <c r="V983" s="44" t="str">
        <f>VLOOKUP(Tabla1[[#This Row],[PROGRAMA]],Hoja1!A:B,2,FALSE)</f>
        <v>1532. Pavimentación vias públicas y otros servicios urbanísticos</v>
      </c>
      <c r="W983" s="44" t="str">
        <f>MID(Tabla1[[#This Row],[Aplicación]],14,2)</f>
        <v>21</v>
      </c>
      <c r="X983" s="44" t="str">
        <f>MID(Tabla1[[#This Row],[Aplicación]],14,6)</f>
        <v>210</v>
      </c>
    </row>
    <row r="984" spans="1:24" x14ac:dyDescent="0.25">
      <c r="A984" s="33">
        <v>220200002194</v>
      </c>
      <c r="B984" s="34" t="s">
        <v>9</v>
      </c>
      <c r="C984" s="35">
        <v>43881</v>
      </c>
      <c r="D984" s="33">
        <v>22020001895</v>
      </c>
      <c r="E984" s="34" t="s">
        <v>1361</v>
      </c>
      <c r="F984" s="36">
        <v>2275.56</v>
      </c>
      <c r="G984" s="34" t="s">
        <v>182</v>
      </c>
      <c r="H984" s="34" t="s">
        <v>2055</v>
      </c>
      <c r="I984" s="33" t="s">
        <v>209</v>
      </c>
      <c r="J984" s="34" t="s">
        <v>211</v>
      </c>
      <c r="K984" s="34" t="s">
        <v>211</v>
      </c>
      <c r="L984" s="34" t="s">
        <v>15</v>
      </c>
      <c r="M984" s="34" t="s">
        <v>10</v>
      </c>
      <c r="N984" s="34" t="s">
        <v>11</v>
      </c>
      <c r="O984" s="37" t="s">
        <v>3146</v>
      </c>
      <c r="P984" s="37" t="s">
        <v>674</v>
      </c>
      <c r="Q984" s="44" t="str">
        <f>MID(Tabla1[[#This Row],[Aplicación]],14,1)</f>
        <v>2</v>
      </c>
      <c r="R984" s="44" t="s">
        <v>662</v>
      </c>
      <c r="S984" s="44" t="str">
        <f>MID(Tabla1[[#This Row],[Aplicación]],6,2)</f>
        <v>08</v>
      </c>
      <c r="T984" s="44" t="str">
        <f>VLOOKUP(Tabla1[[#This Row],[AREA]],Hoja1!A:B,2,FALSE)</f>
        <v>08. Movilidad y espacio urbano</v>
      </c>
      <c r="U984" s="44" t="str">
        <f>MID(Tabla1[[#This Row],[Aplicación]],9,4)</f>
        <v>1651</v>
      </c>
      <c r="V984" s="44" t="str">
        <f>VLOOKUP(Tabla1[[#This Row],[PROGRAMA]],Hoja1!A:B,2,FALSE)</f>
        <v>1651. Alumbrado público</v>
      </c>
      <c r="W984" s="44" t="str">
        <f>MID(Tabla1[[#This Row],[Aplicación]],14,2)</f>
        <v>21</v>
      </c>
      <c r="X984" s="44" t="str">
        <f>MID(Tabla1[[#This Row],[Aplicación]],14,6)</f>
        <v>213</v>
      </c>
    </row>
    <row r="985" spans="1:24" x14ac:dyDescent="0.25">
      <c r="A985" s="33">
        <v>220200001867</v>
      </c>
      <c r="B985" s="34" t="s">
        <v>316</v>
      </c>
      <c r="C985" s="35">
        <v>43878</v>
      </c>
      <c r="D985" s="33">
        <v>22020001729</v>
      </c>
      <c r="E985" s="34" t="s">
        <v>1876</v>
      </c>
      <c r="F985" s="36">
        <v>1000</v>
      </c>
      <c r="G985" s="34" t="s">
        <v>133</v>
      </c>
      <c r="H985" s="34" t="s">
        <v>2114</v>
      </c>
      <c r="I985" s="33" t="s">
        <v>317</v>
      </c>
      <c r="J985" s="34" t="s">
        <v>211</v>
      </c>
      <c r="K985" s="34" t="s">
        <v>211</v>
      </c>
      <c r="L985" s="34" t="s">
        <v>15</v>
      </c>
      <c r="M985" s="34" t="s">
        <v>13</v>
      </c>
      <c r="N985" s="34" t="s">
        <v>14</v>
      </c>
      <c r="O985" s="37" t="s">
        <v>3127</v>
      </c>
      <c r="P985" s="37" t="s">
        <v>674</v>
      </c>
      <c r="Q985" s="44" t="str">
        <f>MID(Tabla1[[#This Row],[Aplicación]],14,1)</f>
        <v>2</v>
      </c>
      <c r="R985" s="44" t="s">
        <v>662</v>
      </c>
      <c r="S985" s="44" t="str">
        <f>MID(Tabla1[[#This Row],[Aplicación]],6,2)</f>
        <v>08</v>
      </c>
      <c r="T985" s="44" t="str">
        <f>VLOOKUP(Tabla1[[#This Row],[AREA]],Hoja1!A:B,2,FALSE)</f>
        <v>08. Movilidad y espacio urbano</v>
      </c>
      <c r="U985" s="44" t="str">
        <f>MID(Tabla1[[#This Row],[Aplicación]],9,4)</f>
        <v>1341</v>
      </c>
      <c r="V985" s="44" t="str">
        <f>VLOOKUP(Tabla1[[#This Row],[PROGRAMA]],Hoja1!A:B,2,FALSE)</f>
        <v>1341. Movilidad</v>
      </c>
      <c r="W985" s="44" t="str">
        <f>MID(Tabla1[[#This Row],[Aplicación]],14,2)</f>
        <v>21</v>
      </c>
      <c r="X985" s="44" t="str">
        <f>MID(Tabla1[[#This Row],[Aplicación]],14,6)</f>
        <v>213</v>
      </c>
    </row>
    <row r="986" spans="1:24" x14ac:dyDescent="0.25">
      <c r="A986" s="33">
        <v>220200001864</v>
      </c>
      <c r="B986" s="34" t="s">
        <v>316</v>
      </c>
      <c r="C986" s="35">
        <v>43878</v>
      </c>
      <c r="D986" s="33">
        <v>22020001731</v>
      </c>
      <c r="E986" s="34" t="s">
        <v>2121</v>
      </c>
      <c r="F986" s="36">
        <v>1000</v>
      </c>
      <c r="G986" s="34" t="s">
        <v>133</v>
      </c>
      <c r="H986" s="34" t="s">
        <v>2122</v>
      </c>
      <c r="I986" s="33" t="s">
        <v>317</v>
      </c>
      <c r="J986" s="34" t="s">
        <v>211</v>
      </c>
      <c r="K986" s="34" t="s">
        <v>211</v>
      </c>
      <c r="L986" s="34" t="s">
        <v>15</v>
      </c>
      <c r="M986" s="34" t="s">
        <v>13</v>
      </c>
      <c r="N986" s="34" t="s">
        <v>14</v>
      </c>
      <c r="O986" s="37" t="s">
        <v>3127</v>
      </c>
      <c r="P986" s="37" t="s">
        <v>674</v>
      </c>
      <c r="Q986" s="44" t="str">
        <f>MID(Tabla1[[#This Row],[Aplicación]],14,1)</f>
        <v>2</v>
      </c>
      <c r="R986" s="44" t="s">
        <v>662</v>
      </c>
      <c r="S986" s="44" t="str">
        <f>MID(Tabla1[[#This Row],[Aplicación]],6,2)</f>
        <v>08</v>
      </c>
      <c r="T986" s="44" t="str">
        <f>VLOOKUP(Tabla1[[#This Row],[AREA]],Hoja1!A:B,2,FALSE)</f>
        <v>08. Movilidad y espacio urbano</v>
      </c>
      <c r="U986" s="44" t="str">
        <f>MID(Tabla1[[#This Row],[Aplicación]],9,4)</f>
        <v>1341</v>
      </c>
      <c r="V986" s="44" t="str">
        <f>VLOOKUP(Tabla1[[#This Row],[PROGRAMA]],Hoja1!A:B,2,FALSE)</f>
        <v>1341. Movilidad</v>
      </c>
      <c r="W986" s="44" t="str">
        <f>MID(Tabla1[[#This Row],[Aplicación]],14,2)</f>
        <v>20</v>
      </c>
      <c r="X986" s="44" t="str">
        <f>MID(Tabla1[[#This Row],[Aplicación]],14,6)</f>
        <v>203</v>
      </c>
    </row>
    <row r="987" spans="1:24" x14ac:dyDescent="0.25">
      <c r="A987" s="33">
        <v>220200001866</v>
      </c>
      <c r="B987" s="34" t="s">
        <v>316</v>
      </c>
      <c r="C987" s="35">
        <v>43878</v>
      </c>
      <c r="D987" s="33">
        <v>22020001732</v>
      </c>
      <c r="E987" s="34" t="s">
        <v>2121</v>
      </c>
      <c r="F987" s="36">
        <v>1000</v>
      </c>
      <c r="G987" s="34" t="s">
        <v>133</v>
      </c>
      <c r="H987" s="34" t="s">
        <v>2123</v>
      </c>
      <c r="I987" s="33" t="s">
        <v>317</v>
      </c>
      <c r="J987" s="34" t="s">
        <v>211</v>
      </c>
      <c r="K987" s="34" t="s">
        <v>211</v>
      </c>
      <c r="L987" s="34" t="s">
        <v>15</v>
      </c>
      <c r="M987" s="34" t="s">
        <v>13</v>
      </c>
      <c r="N987" s="34" t="s">
        <v>14</v>
      </c>
      <c r="O987" s="37" t="s">
        <v>3127</v>
      </c>
      <c r="P987" s="37" t="s">
        <v>674</v>
      </c>
      <c r="Q987" s="44" t="str">
        <f>MID(Tabla1[[#This Row],[Aplicación]],14,1)</f>
        <v>2</v>
      </c>
      <c r="R987" s="44" t="s">
        <v>662</v>
      </c>
      <c r="S987" s="44" t="str">
        <f>MID(Tabla1[[#This Row],[Aplicación]],6,2)</f>
        <v>08</v>
      </c>
      <c r="T987" s="44" t="str">
        <f>VLOOKUP(Tabla1[[#This Row],[AREA]],Hoja1!A:B,2,FALSE)</f>
        <v>08. Movilidad y espacio urbano</v>
      </c>
      <c r="U987" s="44" t="str">
        <f>MID(Tabla1[[#This Row],[Aplicación]],9,4)</f>
        <v>1341</v>
      </c>
      <c r="V987" s="44" t="str">
        <f>VLOOKUP(Tabla1[[#This Row],[PROGRAMA]],Hoja1!A:B,2,FALSE)</f>
        <v>1341. Movilidad</v>
      </c>
      <c r="W987" s="44" t="str">
        <f>MID(Tabla1[[#This Row],[Aplicación]],14,2)</f>
        <v>20</v>
      </c>
      <c r="X987" s="44" t="str">
        <f>MID(Tabla1[[#This Row],[Aplicación]],14,6)</f>
        <v>203</v>
      </c>
    </row>
    <row r="988" spans="1:24" x14ac:dyDescent="0.25">
      <c r="A988" s="33">
        <v>220199000356</v>
      </c>
      <c r="B988" s="34" t="s">
        <v>9</v>
      </c>
      <c r="C988" s="35">
        <v>43832</v>
      </c>
      <c r="D988" s="33">
        <v>22020000730</v>
      </c>
      <c r="E988" s="34" t="s">
        <v>959</v>
      </c>
      <c r="F988" s="36">
        <v>796.56</v>
      </c>
      <c r="G988" s="34" t="s">
        <v>204</v>
      </c>
      <c r="H988" s="34" t="s">
        <v>2152</v>
      </c>
      <c r="I988" s="33" t="s">
        <v>209</v>
      </c>
      <c r="J988" s="34" t="s">
        <v>210</v>
      </c>
      <c r="K988" s="34" t="s">
        <v>210</v>
      </c>
      <c r="L988" s="34" t="s">
        <v>82</v>
      </c>
      <c r="M988" s="34" t="s">
        <v>13</v>
      </c>
      <c r="N988" s="34" t="s">
        <v>14</v>
      </c>
      <c r="O988" s="37" t="s">
        <v>3127</v>
      </c>
      <c r="P988" s="37" t="s">
        <v>674</v>
      </c>
      <c r="Q988" s="44" t="str">
        <f>MID(Tabla1[[#This Row],[Aplicación]],14,1)</f>
        <v>6</v>
      </c>
      <c r="R988" s="44" t="s">
        <v>663</v>
      </c>
      <c r="S988" s="44" t="str">
        <f>MID(Tabla1[[#This Row],[Aplicación]],6,2)</f>
        <v>08</v>
      </c>
      <c r="T988" s="44" t="str">
        <f>VLOOKUP(Tabla1[[#This Row],[AREA]],Hoja1!A:B,2,FALSE)</f>
        <v>08. Movilidad y espacio urbano</v>
      </c>
      <c r="U988" s="44" t="str">
        <f>MID(Tabla1[[#This Row],[Aplicación]],9,4)</f>
        <v>1341</v>
      </c>
      <c r="V988" s="44" t="str">
        <f>VLOOKUP(Tabla1[[#This Row],[PROGRAMA]],Hoja1!A:B,2,FALSE)</f>
        <v>1341. Movilidad</v>
      </c>
      <c r="W988" s="44" t="str">
        <f>MID(Tabla1[[#This Row],[Aplicación]],14,2)</f>
        <v>61</v>
      </c>
      <c r="X988" s="44" t="str">
        <f>MID(Tabla1[[#This Row],[Aplicación]],14,6)</f>
        <v>619</v>
      </c>
    </row>
    <row r="989" spans="1:24" x14ac:dyDescent="0.25">
      <c r="A989" s="33">
        <v>220200002595</v>
      </c>
      <c r="B989" s="34" t="s">
        <v>9</v>
      </c>
      <c r="C989" s="35">
        <v>43888</v>
      </c>
      <c r="D989" s="33">
        <v>22020002251</v>
      </c>
      <c r="E989" s="34" t="s">
        <v>1809</v>
      </c>
      <c r="F989" s="36">
        <v>389.62</v>
      </c>
      <c r="G989" s="34" t="s">
        <v>2189</v>
      </c>
      <c r="H989" s="34" t="s">
        <v>2190</v>
      </c>
      <c r="I989" s="33" t="s">
        <v>209</v>
      </c>
      <c r="J989" s="34" t="s">
        <v>2191</v>
      </c>
      <c r="K989" s="38" t="s">
        <v>210</v>
      </c>
      <c r="L989" s="34" t="s">
        <v>12</v>
      </c>
      <c r="M989" s="34" t="s">
        <v>10</v>
      </c>
      <c r="N989" s="34" t="s">
        <v>11</v>
      </c>
      <c r="O989" s="37" t="s">
        <v>3146</v>
      </c>
      <c r="P989" s="37" t="s">
        <v>674</v>
      </c>
      <c r="Q989" s="44" t="str">
        <f>MID(Tabla1[[#This Row],[Aplicación]],14,1)</f>
        <v>2</v>
      </c>
      <c r="R989" s="44" t="s">
        <v>662</v>
      </c>
      <c r="S989" s="44" t="str">
        <f>MID(Tabla1[[#This Row],[Aplicación]],6,2)</f>
        <v>08</v>
      </c>
      <c r="T989" s="44" t="str">
        <f>VLOOKUP(Tabla1[[#This Row],[AREA]],Hoja1!A:B,2,FALSE)</f>
        <v>08. Movilidad y espacio urbano</v>
      </c>
      <c r="U989" s="44" t="str">
        <f>MID(Tabla1[[#This Row],[Aplicación]],9,4)</f>
        <v>1532</v>
      </c>
      <c r="V989" s="44" t="str">
        <f>VLOOKUP(Tabla1[[#This Row],[PROGRAMA]],Hoja1!A:B,2,FALSE)</f>
        <v>1532. Pavimentación vias públicas y otros servicios urbanísticos</v>
      </c>
      <c r="W989" s="44" t="str">
        <f>MID(Tabla1[[#This Row],[Aplicación]],14,2)</f>
        <v>21</v>
      </c>
      <c r="X989" s="44" t="str">
        <f>MID(Tabla1[[#This Row],[Aplicación]],14,6)</f>
        <v>213</v>
      </c>
    </row>
    <row r="990" spans="1:24" x14ac:dyDescent="0.25">
      <c r="A990" s="33">
        <v>220200010544</v>
      </c>
      <c r="B990" s="34" t="s">
        <v>9</v>
      </c>
      <c r="C990" s="35">
        <v>43921</v>
      </c>
      <c r="D990" s="33">
        <v>22020003010</v>
      </c>
      <c r="E990" s="34" t="s">
        <v>928</v>
      </c>
      <c r="F990" s="36">
        <v>717.42</v>
      </c>
      <c r="G990" s="34" t="s">
        <v>205</v>
      </c>
      <c r="H990" s="34" t="s">
        <v>2198</v>
      </c>
      <c r="I990" s="33" t="s">
        <v>209</v>
      </c>
      <c r="J990" s="34" t="s">
        <v>1249</v>
      </c>
      <c r="K990" s="34" t="s">
        <v>211</v>
      </c>
      <c r="L990" s="34" t="s">
        <v>12</v>
      </c>
      <c r="M990" s="34" t="s">
        <v>13</v>
      </c>
      <c r="N990" s="34" t="s">
        <v>14</v>
      </c>
      <c r="O990" s="37" t="s">
        <v>3127</v>
      </c>
      <c r="P990" s="37" t="s">
        <v>674</v>
      </c>
      <c r="Q990" s="44" t="str">
        <f>MID(Tabla1[[#This Row],[Aplicación]],14,1)</f>
        <v>6</v>
      </c>
      <c r="R990" s="44" t="s">
        <v>663</v>
      </c>
      <c r="S990" s="44" t="str">
        <f>MID(Tabla1[[#This Row],[Aplicación]],6,2)</f>
        <v>08</v>
      </c>
      <c r="T990" s="44" t="str">
        <f>VLOOKUP(Tabla1[[#This Row],[AREA]],Hoja1!A:B,2,FALSE)</f>
        <v>08. Movilidad y espacio urbano</v>
      </c>
      <c r="U990" s="44" t="str">
        <f>MID(Tabla1[[#This Row],[Aplicación]],9,4)</f>
        <v>1532</v>
      </c>
      <c r="V990" s="44" t="str">
        <f>VLOOKUP(Tabla1[[#This Row],[PROGRAMA]],Hoja1!A:B,2,FALSE)</f>
        <v>1532. Pavimentación vias públicas y otros servicios urbanísticos</v>
      </c>
      <c r="W990" s="44" t="str">
        <f>MID(Tabla1[[#This Row],[Aplicación]],14,2)</f>
        <v>61</v>
      </c>
      <c r="X990" s="44" t="str">
        <f>MID(Tabla1[[#This Row],[Aplicación]],14,6)</f>
        <v>619</v>
      </c>
    </row>
    <row r="991" spans="1:24" x14ac:dyDescent="0.25">
      <c r="A991" s="33">
        <v>220200002653</v>
      </c>
      <c r="B991" s="34" t="s">
        <v>9</v>
      </c>
      <c r="C991" s="35">
        <v>43888</v>
      </c>
      <c r="D991" s="33">
        <v>22020002257</v>
      </c>
      <c r="E991" s="34" t="s">
        <v>1169</v>
      </c>
      <c r="F991" s="36">
        <v>7260</v>
      </c>
      <c r="G991" s="34" t="s">
        <v>466</v>
      </c>
      <c r="H991" s="34" t="s">
        <v>2202</v>
      </c>
      <c r="I991" s="33" t="s">
        <v>209</v>
      </c>
      <c r="J991" s="34" t="s">
        <v>211</v>
      </c>
      <c r="K991" s="34" t="s">
        <v>211</v>
      </c>
      <c r="L991" s="34" t="s">
        <v>15</v>
      </c>
      <c r="M991" s="34" t="s">
        <v>10</v>
      </c>
      <c r="N991" s="34" t="s">
        <v>11</v>
      </c>
      <c r="O991" s="37" t="s">
        <v>3146</v>
      </c>
      <c r="P991" s="37" t="s">
        <v>674</v>
      </c>
      <c r="Q991" s="44" t="str">
        <f>MID(Tabla1[[#This Row],[Aplicación]],14,1)</f>
        <v>2</v>
      </c>
      <c r="R991" s="44" t="s">
        <v>662</v>
      </c>
      <c r="S991" s="44" t="str">
        <f>MID(Tabla1[[#This Row],[Aplicación]],6,2)</f>
        <v>08</v>
      </c>
      <c r="T991" s="44" t="str">
        <f>VLOOKUP(Tabla1[[#This Row],[AREA]],Hoja1!A:B,2,FALSE)</f>
        <v>08. Movilidad y espacio urbano</v>
      </c>
      <c r="U991" s="44" t="str">
        <f>MID(Tabla1[[#This Row],[Aplicación]],9,4)</f>
        <v>1532</v>
      </c>
      <c r="V991" s="44" t="str">
        <f>VLOOKUP(Tabla1[[#This Row],[PROGRAMA]],Hoja1!A:B,2,FALSE)</f>
        <v>1532. Pavimentación vias públicas y otros servicios urbanísticos</v>
      </c>
      <c r="W991" s="44" t="str">
        <f>MID(Tabla1[[#This Row],[Aplicación]],14,2)</f>
        <v>21</v>
      </c>
      <c r="X991" s="44" t="str">
        <f>MID(Tabla1[[#This Row],[Aplicación]],14,6)</f>
        <v>210</v>
      </c>
    </row>
    <row r="992" spans="1:24" x14ac:dyDescent="0.25">
      <c r="A992" s="33">
        <v>220190035155</v>
      </c>
      <c r="B992" s="34" t="s">
        <v>9</v>
      </c>
      <c r="C992" s="35">
        <v>43908</v>
      </c>
      <c r="D992" s="33">
        <v>22019005362</v>
      </c>
      <c r="E992" s="34" t="s">
        <v>928</v>
      </c>
      <c r="F992" s="36">
        <v>542.98</v>
      </c>
      <c r="G992" s="34" t="s">
        <v>205</v>
      </c>
      <c r="H992" s="34" t="s">
        <v>810</v>
      </c>
      <c r="I992" s="33" t="s">
        <v>209</v>
      </c>
      <c r="J992" s="34" t="s">
        <v>1249</v>
      </c>
      <c r="K992" s="34" t="s">
        <v>211</v>
      </c>
      <c r="L992" s="34" t="s">
        <v>12</v>
      </c>
      <c r="M992" s="34" t="s">
        <v>13</v>
      </c>
      <c r="N992" s="34" t="s">
        <v>14</v>
      </c>
      <c r="O992" s="37" t="s">
        <v>3127</v>
      </c>
      <c r="P992" s="37" t="s">
        <v>674</v>
      </c>
      <c r="Q992" s="44" t="str">
        <f>MID(Tabla1[[#This Row],[Aplicación]],14,1)</f>
        <v>6</v>
      </c>
      <c r="R992" s="44" t="s">
        <v>663</v>
      </c>
      <c r="S992" s="44" t="str">
        <f>MID(Tabla1[[#This Row],[Aplicación]],6,2)</f>
        <v>08</v>
      </c>
      <c r="T992" s="44" t="str">
        <f>VLOOKUP(Tabla1[[#This Row],[AREA]],Hoja1!A:B,2,FALSE)</f>
        <v>08. Movilidad y espacio urbano</v>
      </c>
      <c r="U992" s="44" t="str">
        <f>MID(Tabla1[[#This Row],[Aplicación]],9,4)</f>
        <v>1532</v>
      </c>
      <c r="V992" s="44" t="str">
        <f>VLOOKUP(Tabla1[[#This Row],[PROGRAMA]],Hoja1!A:B,2,FALSE)</f>
        <v>1532. Pavimentación vias públicas y otros servicios urbanísticos</v>
      </c>
      <c r="W992" s="44" t="str">
        <f>MID(Tabla1[[#This Row],[Aplicación]],14,2)</f>
        <v>61</v>
      </c>
      <c r="X992" s="44" t="str">
        <f>MID(Tabla1[[#This Row],[Aplicación]],14,6)</f>
        <v>619</v>
      </c>
    </row>
    <row r="993" spans="1:24" x14ac:dyDescent="0.25">
      <c r="A993" s="33">
        <v>220200002663</v>
      </c>
      <c r="B993" s="34" t="s">
        <v>9</v>
      </c>
      <c r="C993" s="35">
        <v>43889</v>
      </c>
      <c r="D993" s="33">
        <v>22020002054</v>
      </c>
      <c r="E993" s="34" t="s">
        <v>1169</v>
      </c>
      <c r="F993" s="36">
        <v>1542.68</v>
      </c>
      <c r="G993" s="34" t="s">
        <v>2239</v>
      </c>
      <c r="H993" s="34" t="s">
        <v>2240</v>
      </c>
      <c r="I993" s="33" t="s">
        <v>209</v>
      </c>
      <c r="J993" s="34" t="s">
        <v>2241</v>
      </c>
      <c r="K993" s="34" t="s">
        <v>211</v>
      </c>
      <c r="L993" s="34" t="s">
        <v>15</v>
      </c>
      <c r="M993" s="34" t="s">
        <v>10</v>
      </c>
      <c r="N993" s="34" t="s">
        <v>11</v>
      </c>
      <c r="O993" s="37" t="s">
        <v>3146</v>
      </c>
      <c r="P993" s="37" t="s">
        <v>674</v>
      </c>
      <c r="Q993" s="44" t="str">
        <f>MID(Tabla1[[#This Row],[Aplicación]],14,1)</f>
        <v>2</v>
      </c>
      <c r="R993" s="44" t="s">
        <v>662</v>
      </c>
      <c r="S993" s="44" t="str">
        <f>MID(Tabla1[[#This Row],[Aplicación]],6,2)</f>
        <v>08</v>
      </c>
      <c r="T993" s="44" t="str">
        <f>VLOOKUP(Tabla1[[#This Row],[AREA]],Hoja1!A:B,2,FALSE)</f>
        <v>08. Movilidad y espacio urbano</v>
      </c>
      <c r="U993" s="44" t="str">
        <f>MID(Tabla1[[#This Row],[Aplicación]],9,4)</f>
        <v>1532</v>
      </c>
      <c r="V993" s="44" t="str">
        <f>VLOOKUP(Tabla1[[#This Row],[PROGRAMA]],Hoja1!A:B,2,FALSE)</f>
        <v>1532. Pavimentación vias públicas y otros servicios urbanísticos</v>
      </c>
      <c r="W993" s="44" t="str">
        <f>MID(Tabla1[[#This Row],[Aplicación]],14,2)</f>
        <v>21</v>
      </c>
      <c r="X993" s="44" t="str">
        <f>MID(Tabla1[[#This Row],[Aplicación]],14,6)</f>
        <v>210</v>
      </c>
    </row>
    <row r="994" spans="1:24" x14ac:dyDescent="0.25">
      <c r="A994" s="33">
        <v>220200002665</v>
      </c>
      <c r="B994" s="34" t="s">
        <v>9</v>
      </c>
      <c r="C994" s="35">
        <v>43889</v>
      </c>
      <c r="D994" s="33">
        <v>22020002088</v>
      </c>
      <c r="E994" s="34" t="s">
        <v>2245</v>
      </c>
      <c r="F994" s="36">
        <v>3630</v>
      </c>
      <c r="G994" s="34" t="s">
        <v>2246</v>
      </c>
      <c r="H994" s="34" t="s">
        <v>2247</v>
      </c>
      <c r="I994" s="33" t="s">
        <v>209</v>
      </c>
      <c r="J994" s="34" t="s">
        <v>2248</v>
      </c>
      <c r="K994" s="34" t="s">
        <v>210</v>
      </c>
      <c r="L994" s="34" t="s">
        <v>12</v>
      </c>
      <c r="M994" s="34" t="s">
        <v>10</v>
      </c>
      <c r="N994" s="34" t="s">
        <v>11</v>
      </c>
      <c r="O994" s="37" t="s">
        <v>3146</v>
      </c>
      <c r="P994" s="37" t="s">
        <v>674</v>
      </c>
      <c r="Q994" s="44" t="str">
        <f>MID(Tabla1[[#This Row],[Aplicación]],14,1)</f>
        <v>2</v>
      </c>
      <c r="R994" s="44" t="s">
        <v>662</v>
      </c>
      <c r="S994" s="44" t="str">
        <f>MID(Tabla1[[#This Row],[Aplicación]],6,2)</f>
        <v>08</v>
      </c>
      <c r="T994" s="44" t="str">
        <f>VLOOKUP(Tabla1[[#This Row],[AREA]],Hoja1!A:B,2,FALSE)</f>
        <v>08. Movilidad y espacio urbano</v>
      </c>
      <c r="U994" s="44" t="str">
        <f>MID(Tabla1[[#This Row],[Aplicación]],9,4)</f>
        <v>1532</v>
      </c>
      <c r="V994" s="44" t="str">
        <f>VLOOKUP(Tabla1[[#This Row],[PROGRAMA]],Hoja1!A:B,2,FALSE)</f>
        <v>1532. Pavimentación vias públicas y otros servicios urbanísticos</v>
      </c>
      <c r="W994" s="44" t="str">
        <f>MID(Tabla1[[#This Row],[Aplicación]],14,2)</f>
        <v>22</v>
      </c>
      <c r="X994" s="44" t="str">
        <f>MID(Tabla1[[#This Row],[Aplicación]],14,6)</f>
        <v>22606</v>
      </c>
    </row>
    <row r="995" spans="1:24" x14ac:dyDescent="0.25">
      <c r="A995" s="33">
        <v>220200008899</v>
      </c>
      <c r="B995" s="34" t="s">
        <v>9</v>
      </c>
      <c r="C995" s="35">
        <v>43910</v>
      </c>
      <c r="D995" s="33">
        <v>22020002521</v>
      </c>
      <c r="E995" s="34" t="s">
        <v>2321</v>
      </c>
      <c r="F995" s="36">
        <v>592.9</v>
      </c>
      <c r="G995" s="34" t="s">
        <v>833</v>
      </c>
      <c r="H995" s="34" t="s">
        <v>2642</v>
      </c>
      <c r="I995" s="33" t="s">
        <v>209</v>
      </c>
      <c r="J995" s="34" t="s">
        <v>211</v>
      </c>
      <c r="K995" s="34" t="s">
        <v>211</v>
      </c>
      <c r="L995" s="34" t="s">
        <v>12</v>
      </c>
      <c r="M995" s="34" t="s">
        <v>10</v>
      </c>
      <c r="N995" s="34" t="s">
        <v>11</v>
      </c>
      <c r="O995" s="37" t="s">
        <v>3146</v>
      </c>
      <c r="P995" s="37" t="s">
        <v>674</v>
      </c>
      <c r="Q995" s="44" t="str">
        <f>MID(Tabla1[[#This Row],[Aplicación]],14,1)</f>
        <v>2</v>
      </c>
      <c r="R995" s="44" t="s">
        <v>662</v>
      </c>
      <c r="S995" s="44" t="str">
        <f>MID(Tabla1[[#This Row],[Aplicación]],6,2)</f>
        <v>10</v>
      </c>
      <c r="T995" s="44" t="str">
        <f>VLOOKUP(Tabla1[[#This Row],[AREA]],Hoja1!A:B,2,FALSE)</f>
        <v>10. Servicios sociales y mediación comunitaria</v>
      </c>
      <c r="U995" s="44" t="str">
        <f>MID(Tabla1[[#This Row],[Aplicación]],9,4)</f>
        <v>2316</v>
      </c>
      <c r="V995" s="44" t="str">
        <f>VLOOKUP(Tabla1[[#This Row],[PROGRAMA]],Hoja1!A:B,2,FALSE)</f>
        <v>2316. Mediación comunitaria</v>
      </c>
      <c r="W995" s="44" t="str">
        <f>MID(Tabla1[[#This Row],[Aplicación]],14,2)</f>
        <v>22</v>
      </c>
      <c r="X995" s="44" t="str">
        <f>MID(Tabla1[[#This Row],[Aplicación]],14,6)</f>
        <v>22616</v>
      </c>
    </row>
    <row r="996" spans="1:24" x14ac:dyDescent="0.25">
      <c r="A996" s="33">
        <v>220200004465</v>
      </c>
      <c r="B996" s="34" t="s">
        <v>316</v>
      </c>
      <c r="C996" s="35">
        <v>43899</v>
      </c>
      <c r="D996" s="33">
        <v>22020001124</v>
      </c>
      <c r="E996" s="34" t="s">
        <v>1444</v>
      </c>
      <c r="F996" s="36">
        <v>368.6</v>
      </c>
      <c r="G996" s="34" t="s">
        <v>393</v>
      </c>
      <c r="H996" s="34" t="s">
        <v>2323</v>
      </c>
      <c r="I996" s="33" t="s">
        <v>317</v>
      </c>
      <c r="J996" s="34" t="s">
        <v>211</v>
      </c>
      <c r="K996" s="34" t="s">
        <v>211</v>
      </c>
      <c r="L996" s="34" t="s">
        <v>12</v>
      </c>
      <c r="M996" s="34" t="s">
        <v>13</v>
      </c>
      <c r="N996" s="34" t="s">
        <v>14</v>
      </c>
      <c r="O996" s="37" t="s">
        <v>3145</v>
      </c>
      <c r="P996" s="37" t="s">
        <v>674</v>
      </c>
      <c r="Q996" s="44" t="str">
        <f>MID(Tabla1[[#This Row],[Aplicación]],14,1)</f>
        <v>2</v>
      </c>
      <c r="R996" s="44" t="s">
        <v>662</v>
      </c>
      <c r="S996" s="44" t="str">
        <f>MID(Tabla1[[#This Row],[Aplicación]],6,2)</f>
        <v>08</v>
      </c>
      <c r="T996" s="44" t="str">
        <f>VLOOKUP(Tabla1[[#This Row],[AREA]],Hoja1!A:B,2,FALSE)</f>
        <v>08. Movilidad y espacio urbano</v>
      </c>
      <c r="U996" s="44" t="str">
        <f>MID(Tabla1[[#This Row],[Aplicación]],9,4)</f>
        <v>1341</v>
      </c>
      <c r="V996" s="44" t="str">
        <f>VLOOKUP(Tabla1[[#This Row],[PROGRAMA]],Hoja1!A:B,2,FALSE)</f>
        <v>1341. Movilidad</v>
      </c>
      <c r="W996" s="44" t="str">
        <f>MID(Tabla1[[#This Row],[Aplicación]],14,2)</f>
        <v>21</v>
      </c>
      <c r="X996" s="44" t="str">
        <f>MID(Tabla1[[#This Row],[Aplicación]],14,6)</f>
        <v>214</v>
      </c>
    </row>
    <row r="997" spans="1:24" x14ac:dyDescent="0.25">
      <c r="A997" s="33">
        <v>220200003822</v>
      </c>
      <c r="B997" s="34" t="s">
        <v>9</v>
      </c>
      <c r="C997" s="35">
        <v>43894</v>
      </c>
      <c r="D997" s="33">
        <v>22020002303</v>
      </c>
      <c r="E997" s="34" t="s">
        <v>1169</v>
      </c>
      <c r="F997" s="36">
        <v>2796.92</v>
      </c>
      <c r="G997" s="34" t="s">
        <v>2333</v>
      </c>
      <c r="H997" s="34" t="s">
        <v>2334</v>
      </c>
      <c r="I997" s="33" t="s">
        <v>209</v>
      </c>
      <c r="J997" s="34" t="s">
        <v>2335</v>
      </c>
      <c r="K997" s="34" t="s">
        <v>211</v>
      </c>
      <c r="L997" s="34" t="s">
        <v>15</v>
      </c>
      <c r="M997" s="34" t="s">
        <v>10</v>
      </c>
      <c r="N997" s="34" t="s">
        <v>11</v>
      </c>
      <c r="O997" s="37" t="s">
        <v>3146</v>
      </c>
      <c r="P997" s="37" t="s">
        <v>674</v>
      </c>
      <c r="Q997" s="44" t="str">
        <f>MID(Tabla1[[#This Row],[Aplicación]],14,1)</f>
        <v>2</v>
      </c>
      <c r="R997" s="44" t="s">
        <v>662</v>
      </c>
      <c r="S997" s="44" t="str">
        <f>MID(Tabla1[[#This Row],[Aplicación]],6,2)</f>
        <v>08</v>
      </c>
      <c r="T997" s="44" t="str">
        <f>VLOOKUP(Tabla1[[#This Row],[AREA]],Hoja1!A:B,2,FALSE)</f>
        <v>08. Movilidad y espacio urbano</v>
      </c>
      <c r="U997" s="44" t="str">
        <f>MID(Tabla1[[#This Row],[Aplicación]],9,4)</f>
        <v>1532</v>
      </c>
      <c r="V997" s="44" t="str">
        <f>VLOOKUP(Tabla1[[#This Row],[PROGRAMA]],Hoja1!A:B,2,FALSE)</f>
        <v>1532. Pavimentación vias públicas y otros servicios urbanísticos</v>
      </c>
      <c r="W997" s="44" t="str">
        <f>MID(Tabla1[[#This Row],[Aplicación]],14,2)</f>
        <v>21</v>
      </c>
      <c r="X997" s="44" t="str">
        <f>MID(Tabla1[[#This Row],[Aplicación]],14,6)</f>
        <v>210</v>
      </c>
    </row>
    <row r="998" spans="1:24" x14ac:dyDescent="0.25">
      <c r="A998" s="33">
        <v>220199000043</v>
      </c>
      <c r="B998" s="34" t="s">
        <v>9</v>
      </c>
      <c r="C998" s="35">
        <v>43832</v>
      </c>
      <c r="D998" s="33">
        <v>22020000569</v>
      </c>
      <c r="E998" s="34" t="s">
        <v>1347</v>
      </c>
      <c r="F998" s="36">
        <v>333</v>
      </c>
      <c r="G998" s="34" t="s">
        <v>144</v>
      </c>
      <c r="H998" s="34" t="s">
        <v>2345</v>
      </c>
      <c r="I998" s="33" t="s">
        <v>209</v>
      </c>
      <c r="J998" s="34" t="s">
        <v>802</v>
      </c>
      <c r="K998" s="34" t="s">
        <v>210</v>
      </c>
      <c r="L998" s="34" t="s">
        <v>15</v>
      </c>
      <c r="M998" s="34" t="s">
        <v>13</v>
      </c>
      <c r="N998" s="34" t="s">
        <v>16</v>
      </c>
      <c r="O998" s="37" t="s">
        <v>3127</v>
      </c>
      <c r="P998" s="37" t="s">
        <v>674</v>
      </c>
      <c r="Q998" s="44" t="str">
        <f>MID(Tabla1[[#This Row],[Aplicación]],14,1)</f>
        <v>2</v>
      </c>
      <c r="R998" s="44" t="s">
        <v>662</v>
      </c>
      <c r="S998" s="44" t="str">
        <f>MID(Tabla1[[#This Row],[Aplicación]],6,2)</f>
        <v>08</v>
      </c>
      <c r="T998" s="44" t="str">
        <f>VLOOKUP(Tabla1[[#This Row],[AREA]],Hoja1!A:B,2,FALSE)</f>
        <v>08. Movilidad y espacio urbano</v>
      </c>
      <c r="U998" s="44" t="str">
        <f>MID(Tabla1[[#This Row],[Aplicación]],9,4)</f>
        <v>1301</v>
      </c>
      <c r="V998" s="44" t="str">
        <f>VLOOKUP(Tabla1[[#This Row],[PROGRAMA]],Hoja1!A:B,2,FALSE)</f>
        <v>1301. Dirección del área de seguridad</v>
      </c>
      <c r="W998" s="44" t="str">
        <f>MID(Tabla1[[#This Row],[Aplicación]],14,2)</f>
        <v>21</v>
      </c>
      <c r="X998" s="44" t="str">
        <f>MID(Tabla1[[#This Row],[Aplicación]],14,6)</f>
        <v>213</v>
      </c>
    </row>
    <row r="999" spans="1:24" x14ac:dyDescent="0.25">
      <c r="A999" s="33">
        <v>220200000278</v>
      </c>
      <c r="B999" s="34" t="s">
        <v>83</v>
      </c>
      <c r="C999" s="35">
        <v>43861</v>
      </c>
      <c r="D999" s="33">
        <v>22020001124</v>
      </c>
      <c r="E999" s="34" t="s">
        <v>1444</v>
      </c>
      <c r="F999" s="36">
        <v>368.6</v>
      </c>
      <c r="G999" s="34" t="s">
        <v>393</v>
      </c>
      <c r="H999" s="34" t="s">
        <v>2323</v>
      </c>
      <c r="I999" s="33" t="s">
        <v>366</v>
      </c>
      <c r="J999" s="34" t="s">
        <v>211</v>
      </c>
      <c r="K999" s="34" t="s">
        <v>211</v>
      </c>
      <c r="L999" s="34" t="s">
        <v>12</v>
      </c>
      <c r="M999" s="34" t="s">
        <v>13</v>
      </c>
      <c r="N999" s="34" t="s">
        <v>14</v>
      </c>
      <c r="O999" s="37" t="s">
        <v>3145</v>
      </c>
      <c r="P999" s="37" t="s">
        <v>674</v>
      </c>
      <c r="Q999" s="44" t="str">
        <f>MID(Tabla1[[#This Row],[Aplicación]],14,1)</f>
        <v>2</v>
      </c>
      <c r="R999" s="44" t="s">
        <v>662</v>
      </c>
      <c r="S999" s="44" t="str">
        <f>MID(Tabla1[[#This Row],[Aplicación]],6,2)</f>
        <v>08</v>
      </c>
      <c r="T999" s="44" t="str">
        <f>VLOOKUP(Tabla1[[#This Row],[AREA]],Hoja1!A:B,2,FALSE)</f>
        <v>08. Movilidad y espacio urbano</v>
      </c>
      <c r="U999" s="44" t="str">
        <f>MID(Tabla1[[#This Row],[Aplicación]],9,4)</f>
        <v>1341</v>
      </c>
      <c r="V999" s="44" t="str">
        <f>VLOOKUP(Tabla1[[#This Row],[PROGRAMA]],Hoja1!A:B,2,FALSE)</f>
        <v>1341. Movilidad</v>
      </c>
      <c r="W999" s="44" t="str">
        <f>MID(Tabla1[[#This Row],[Aplicación]],14,2)</f>
        <v>21</v>
      </c>
      <c r="X999" s="44" t="str">
        <f>MID(Tabla1[[#This Row],[Aplicación]],14,6)</f>
        <v>214</v>
      </c>
    </row>
    <row r="1000" spans="1:24" x14ac:dyDescent="0.25">
      <c r="A1000" s="33">
        <v>220200004241</v>
      </c>
      <c r="B1000" s="34" t="s">
        <v>9</v>
      </c>
      <c r="C1000" s="35">
        <v>43896</v>
      </c>
      <c r="D1000" s="33">
        <v>22020002443</v>
      </c>
      <c r="E1000" s="34" t="s">
        <v>2365</v>
      </c>
      <c r="F1000" s="36">
        <v>1210</v>
      </c>
      <c r="G1000" s="34" t="s">
        <v>2366</v>
      </c>
      <c r="H1000" s="34" t="s">
        <v>2367</v>
      </c>
      <c r="I1000" s="33" t="s">
        <v>209</v>
      </c>
      <c r="J1000" s="34" t="s">
        <v>211</v>
      </c>
      <c r="K1000" s="34" t="s">
        <v>211</v>
      </c>
      <c r="L1000" s="34" t="s">
        <v>12</v>
      </c>
      <c r="M1000" s="34" t="s">
        <v>10</v>
      </c>
      <c r="N1000" s="34" t="s">
        <v>11</v>
      </c>
      <c r="O1000" s="37" t="s">
        <v>3146</v>
      </c>
      <c r="P1000" s="37" t="s">
        <v>674</v>
      </c>
      <c r="Q1000" s="44" t="str">
        <f>MID(Tabla1[[#This Row],[Aplicación]],14,1)</f>
        <v>2</v>
      </c>
      <c r="R1000" s="44" t="s">
        <v>662</v>
      </c>
      <c r="S1000" s="44" t="str">
        <f>MID(Tabla1[[#This Row],[Aplicación]],6,2)</f>
        <v>08</v>
      </c>
      <c r="T1000" s="44" t="str">
        <f>VLOOKUP(Tabla1[[#This Row],[AREA]],Hoja1!A:B,2,FALSE)</f>
        <v>08. Movilidad y espacio urbano</v>
      </c>
      <c r="U1000" s="44" t="str">
        <f>MID(Tabla1[[#This Row],[Aplicación]],9,4)</f>
        <v>1301</v>
      </c>
      <c r="V1000" s="44" t="str">
        <f>VLOOKUP(Tabla1[[#This Row],[PROGRAMA]],Hoja1!A:B,2,FALSE)</f>
        <v>1301. Dirección del área de seguridad</v>
      </c>
      <c r="W1000" s="44" t="str">
        <f>MID(Tabla1[[#This Row],[Aplicación]],14,2)</f>
        <v>22</v>
      </c>
      <c r="X1000" s="44" t="str">
        <f>MID(Tabla1[[#This Row],[Aplicación]],14,6)</f>
        <v>22706</v>
      </c>
    </row>
    <row r="1001" spans="1:24" x14ac:dyDescent="0.25">
      <c r="A1001" s="33">
        <v>220200004245</v>
      </c>
      <c r="B1001" s="34" t="s">
        <v>9</v>
      </c>
      <c r="C1001" s="35">
        <v>43896</v>
      </c>
      <c r="D1001" s="33">
        <v>22020002219</v>
      </c>
      <c r="E1001" s="34" t="s">
        <v>1860</v>
      </c>
      <c r="F1001" s="36">
        <v>600</v>
      </c>
      <c r="G1001" s="34" t="s">
        <v>122</v>
      </c>
      <c r="H1001" s="34" t="s">
        <v>2372</v>
      </c>
      <c r="I1001" s="33" t="s">
        <v>209</v>
      </c>
      <c r="J1001" s="34" t="s">
        <v>211</v>
      </c>
      <c r="K1001" s="34" t="s">
        <v>211</v>
      </c>
      <c r="L1001" s="34" t="s">
        <v>15</v>
      </c>
      <c r="M1001" s="34" t="s">
        <v>10</v>
      </c>
      <c r="N1001" s="34" t="s">
        <v>11</v>
      </c>
      <c r="O1001" s="37" t="s">
        <v>3146</v>
      </c>
      <c r="P1001" s="37" t="s">
        <v>674</v>
      </c>
      <c r="Q1001" s="44" t="str">
        <f>MID(Tabla1[[#This Row],[Aplicación]],14,1)</f>
        <v>2</v>
      </c>
      <c r="R1001" s="44" t="s">
        <v>662</v>
      </c>
      <c r="S1001" s="44" t="str">
        <f>MID(Tabla1[[#This Row],[Aplicación]],6,2)</f>
        <v>08</v>
      </c>
      <c r="T1001" s="44" t="str">
        <f>VLOOKUP(Tabla1[[#This Row],[AREA]],Hoja1!A:B,2,FALSE)</f>
        <v>08. Movilidad y espacio urbano</v>
      </c>
      <c r="U1001" s="44" t="str">
        <f>MID(Tabla1[[#This Row],[Aplicación]],9,4)</f>
        <v>1532</v>
      </c>
      <c r="V1001" s="44" t="str">
        <f>VLOOKUP(Tabla1[[#This Row],[PROGRAMA]],Hoja1!A:B,2,FALSE)</f>
        <v>1532. Pavimentación vias públicas y otros servicios urbanísticos</v>
      </c>
      <c r="W1001" s="44" t="str">
        <f>MID(Tabla1[[#This Row],[Aplicación]],14,2)</f>
        <v>20</v>
      </c>
      <c r="X1001" s="44" t="str">
        <f>MID(Tabla1[[#This Row],[Aplicación]],14,6)</f>
        <v>203</v>
      </c>
    </row>
    <row r="1002" spans="1:24" x14ac:dyDescent="0.25">
      <c r="A1002" s="33">
        <v>220200004246</v>
      </c>
      <c r="B1002" s="34" t="s">
        <v>9</v>
      </c>
      <c r="C1002" s="35">
        <v>43896</v>
      </c>
      <c r="D1002" s="33">
        <v>22020002222</v>
      </c>
      <c r="E1002" s="34" t="s">
        <v>1809</v>
      </c>
      <c r="F1002" s="36">
        <v>1200</v>
      </c>
      <c r="G1002" s="34" t="s">
        <v>122</v>
      </c>
      <c r="H1002" s="34" t="s">
        <v>2373</v>
      </c>
      <c r="I1002" s="33" t="s">
        <v>209</v>
      </c>
      <c r="J1002" s="34" t="s">
        <v>211</v>
      </c>
      <c r="K1002" s="34" t="s">
        <v>211</v>
      </c>
      <c r="L1002" s="34" t="s">
        <v>15</v>
      </c>
      <c r="M1002" s="34" t="s">
        <v>10</v>
      </c>
      <c r="N1002" s="34" t="s">
        <v>11</v>
      </c>
      <c r="O1002" s="37" t="s">
        <v>3146</v>
      </c>
      <c r="P1002" s="37" t="s">
        <v>674</v>
      </c>
      <c r="Q1002" s="44" t="str">
        <f>MID(Tabla1[[#This Row],[Aplicación]],14,1)</f>
        <v>2</v>
      </c>
      <c r="R1002" s="44" t="s">
        <v>662</v>
      </c>
      <c r="S1002" s="44" t="str">
        <f>MID(Tabla1[[#This Row],[Aplicación]],6,2)</f>
        <v>08</v>
      </c>
      <c r="T1002" s="44" t="str">
        <f>VLOOKUP(Tabla1[[#This Row],[AREA]],Hoja1!A:B,2,FALSE)</f>
        <v>08. Movilidad y espacio urbano</v>
      </c>
      <c r="U1002" s="44" t="str">
        <f>MID(Tabla1[[#This Row],[Aplicación]],9,4)</f>
        <v>1532</v>
      </c>
      <c r="V1002" s="44" t="str">
        <f>VLOOKUP(Tabla1[[#This Row],[PROGRAMA]],Hoja1!A:B,2,FALSE)</f>
        <v>1532. Pavimentación vias públicas y otros servicios urbanísticos</v>
      </c>
      <c r="W1002" s="44" t="str">
        <f>MID(Tabla1[[#This Row],[Aplicación]],14,2)</f>
        <v>21</v>
      </c>
      <c r="X1002" s="44" t="str">
        <f>MID(Tabla1[[#This Row],[Aplicación]],14,6)</f>
        <v>213</v>
      </c>
    </row>
    <row r="1003" spans="1:24" x14ac:dyDescent="0.25">
      <c r="A1003" s="33">
        <v>220200000279</v>
      </c>
      <c r="B1003" s="34" t="s">
        <v>83</v>
      </c>
      <c r="C1003" s="35">
        <v>43861</v>
      </c>
      <c r="D1003" s="33">
        <v>22020001125</v>
      </c>
      <c r="E1003" s="34" t="s">
        <v>1758</v>
      </c>
      <c r="F1003" s="36">
        <v>306.23</v>
      </c>
      <c r="G1003" s="34" t="s">
        <v>182</v>
      </c>
      <c r="H1003" s="34" t="s">
        <v>2379</v>
      </c>
      <c r="I1003" s="33" t="s">
        <v>366</v>
      </c>
      <c r="J1003" s="34" t="s">
        <v>211</v>
      </c>
      <c r="K1003" s="34" t="s">
        <v>211</v>
      </c>
      <c r="L1003" s="34" t="s">
        <v>12</v>
      </c>
      <c r="M1003" s="34" t="s">
        <v>13</v>
      </c>
      <c r="N1003" s="34" t="s">
        <v>14</v>
      </c>
      <c r="O1003" s="37" t="s">
        <v>3145</v>
      </c>
      <c r="P1003" s="37" t="s">
        <v>674</v>
      </c>
      <c r="Q1003" s="44" t="str">
        <f>MID(Tabla1[[#This Row],[Aplicación]],14,1)</f>
        <v>2</v>
      </c>
      <c r="R1003" s="44" t="s">
        <v>662</v>
      </c>
      <c r="S1003" s="44" t="str">
        <f>MID(Tabla1[[#This Row],[Aplicación]],6,2)</f>
        <v>08</v>
      </c>
      <c r="T1003" s="44" t="str">
        <f>VLOOKUP(Tabla1[[#This Row],[AREA]],Hoja1!A:B,2,FALSE)</f>
        <v>08. Movilidad y espacio urbano</v>
      </c>
      <c r="U1003" s="44" t="str">
        <f>MID(Tabla1[[#This Row],[Aplicación]],9,4)</f>
        <v>1341</v>
      </c>
      <c r="V1003" s="44" t="str">
        <f>VLOOKUP(Tabla1[[#This Row],[PROGRAMA]],Hoja1!A:B,2,FALSE)</f>
        <v>1341. Movilidad</v>
      </c>
      <c r="W1003" s="44" t="str">
        <f>MID(Tabla1[[#This Row],[Aplicación]],14,2)</f>
        <v>22</v>
      </c>
      <c r="X1003" s="44" t="str">
        <f>MID(Tabla1[[#This Row],[Aplicación]],14,6)</f>
        <v>22699</v>
      </c>
    </row>
    <row r="1004" spans="1:24" x14ac:dyDescent="0.25">
      <c r="A1004" s="33">
        <v>220200009340</v>
      </c>
      <c r="B1004" s="34" t="s">
        <v>316</v>
      </c>
      <c r="C1004" s="35">
        <v>43915</v>
      </c>
      <c r="D1004" s="33">
        <v>22020001382</v>
      </c>
      <c r="E1004" s="34" t="s">
        <v>2397</v>
      </c>
      <c r="F1004" s="36">
        <v>311.20999999999998</v>
      </c>
      <c r="G1004" s="34" t="s">
        <v>365</v>
      </c>
      <c r="H1004" s="34" t="s">
        <v>2398</v>
      </c>
      <c r="I1004" s="33" t="s">
        <v>317</v>
      </c>
      <c r="J1004" s="34" t="s">
        <v>211</v>
      </c>
      <c r="K1004" s="34" t="s">
        <v>211</v>
      </c>
      <c r="L1004" s="34" t="s">
        <v>12</v>
      </c>
      <c r="M1004" s="34" t="s">
        <v>13</v>
      </c>
      <c r="N1004" s="34" t="s">
        <v>14</v>
      </c>
      <c r="O1004" s="37" t="s">
        <v>3145</v>
      </c>
      <c r="P1004" s="37" t="s">
        <v>674</v>
      </c>
      <c r="Q1004" s="44" t="str">
        <f>MID(Tabla1[[#This Row],[Aplicación]],14,1)</f>
        <v>2</v>
      </c>
      <c r="R1004" s="44" t="s">
        <v>662</v>
      </c>
      <c r="S1004" s="44" t="str">
        <f>MID(Tabla1[[#This Row],[Aplicación]],6,2)</f>
        <v>08</v>
      </c>
      <c r="T1004" s="44" t="str">
        <f>VLOOKUP(Tabla1[[#This Row],[AREA]],Hoja1!A:B,2,FALSE)</f>
        <v>08. Movilidad y espacio urbano</v>
      </c>
      <c r="U1004" s="44" t="str">
        <f>MID(Tabla1[[#This Row],[Aplicación]],9,4)</f>
        <v>1532</v>
      </c>
      <c r="V1004" s="44" t="str">
        <f>VLOOKUP(Tabla1[[#This Row],[PROGRAMA]],Hoja1!A:B,2,FALSE)</f>
        <v>1532. Pavimentación vias públicas y otros servicios urbanísticos</v>
      </c>
      <c r="W1004" s="44" t="str">
        <f>MID(Tabla1[[#This Row],[Aplicación]],14,2)</f>
        <v>21</v>
      </c>
      <c r="X1004" s="44" t="str">
        <f>MID(Tabla1[[#This Row],[Aplicación]],14,6)</f>
        <v>214</v>
      </c>
    </row>
    <row r="1005" spans="1:24" x14ac:dyDescent="0.25">
      <c r="A1005" s="33">
        <v>220200008891</v>
      </c>
      <c r="B1005" s="34" t="s">
        <v>9</v>
      </c>
      <c r="C1005" s="35">
        <v>43910</v>
      </c>
      <c r="D1005" s="33">
        <v>22020002588</v>
      </c>
      <c r="E1005" s="34" t="s">
        <v>1169</v>
      </c>
      <c r="F1005" s="36">
        <v>668.63</v>
      </c>
      <c r="G1005" s="34" t="s">
        <v>430</v>
      </c>
      <c r="H1005" s="34" t="s">
        <v>2426</v>
      </c>
      <c r="I1005" s="33" t="s">
        <v>209</v>
      </c>
      <c r="J1005" s="34" t="s">
        <v>1357</v>
      </c>
      <c r="K1005" s="34" t="s">
        <v>211</v>
      </c>
      <c r="L1005" s="34" t="s">
        <v>15</v>
      </c>
      <c r="M1005" s="34" t="s">
        <v>13</v>
      </c>
      <c r="N1005" s="34" t="s">
        <v>14</v>
      </c>
      <c r="O1005" s="37" t="s">
        <v>3145</v>
      </c>
      <c r="P1005" s="37" t="s">
        <v>674</v>
      </c>
      <c r="Q1005" s="44" t="str">
        <f>MID(Tabla1[[#This Row],[Aplicación]],14,1)</f>
        <v>2</v>
      </c>
      <c r="R1005" s="44" t="s">
        <v>662</v>
      </c>
      <c r="S1005" s="44" t="str">
        <f>MID(Tabla1[[#This Row],[Aplicación]],6,2)</f>
        <v>08</v>
      </c>
      <c r="T1005" s="44" t="str">
        <f>VLOOKUP(Tabla1[[#This Row],[AREA]],Hoja1!A:B,2,FALSE)</f>
        <v>08. Movilidad y espacio urbano</v>
      </c>
      <c r="U1005" s="44" t="str">
        <f>MID(Tabla1[[#This Row],[Aplicación]],9,4)</f>
        <v>1532</v>
      </c>
      <c r="V1005" s="44" t="str">
        <f>VLOOKUP(Tabla1[[#This Row],[PROGRAMA]],Hoja1!A:B,2,FALSE)</f>
        <v>1532. Pavimentación vias públicas y otros servicios urbanísticos</v>
      </c>
      <c r="W1005" s="44" t="str">
        <f>MID(Tabla1[[#This Row],[Aplicación]],14,2)</f>
        <v>21</v>
      </c>
      <c r="X1005" s="44" t="str">
        <f>MID(Tabla1[[#This Row],[Aplicación]],14,6)</f>
        <v>210</v>
      </c>
    </row>
    <row r="1006" spans="1:24" x14ac:dyDescent="0.25">
      <c r="A1006" s="33">
        <v>220190033916</v>
      </c>
      <c r="B1006" s="34" t="s">
        <v>9</v>
      </c>
      <c r="C1006" s="35">
        <v>43908</v>
      </c>
      <c r="D1006" s="33">
        <v>22019004913</v>
      </c>
      <c r="E1006" s="34" t="s">
        <v>959</v>
      </c>
      <c r="F1006" s="36">
        <v>236.57</v>
      </c>
      <c r="G1006" s="34" t="s">
        <v>205</v>
      </c>
      <c r="H1006" s="34" t="s">
        <v>828</v>
      </c>
      <c r="I1006" s="33" t="s">
        <v>209</v>
      </c>
      <c r="J1006" s="34" t="s">
        <v>1249</v>
      </c>
      <c r="K1006" s="34" t="s">
        <v>211</v>
      </c>
      <c r="L1006" s="34" t="s">
        <v>82</v>
      </c>
      <c r="M1006" s="34" t="s">
        <v>13</v>
      </c>
      <c r="N1006" s="34" t="s">
        <v>14</v>
      </c>
      <c r="O1006" s="37" t="s">
        <v>3127</v>
      </c>
      <c r="P1006" s="37" t="s">
        <v>674</v>
      </c>
      <c r="Q1006" s="44" t="str">
        <f>MID(Tabla1[[#This Row],[Aplicación]],14,1)</f>
        <v>6</v>
      </c>
      <c r="R1006" s="44" t="s">
        <v>663</v>
      </c>
      <c r="S1006" s="44" t="str">
        <f>MID(Tabla1[[#This Row],[Aplicación]],6,2)</f>
        <v>08</v>
      </c>
      <c r="T1006" s="44" t="str">
        <f>VLOOKUP(Tabla1[[#This Row],[AREA]],Hoja1!A:B,2,FALSE)</f>
        <v>08. Movilidad y espacio urbano</v>
      </c>
      <c r="U1006" s="44" t="str">
        <f>MID(Tabla1[[#This Row],[Aplicación]],9,4)</f>
        <v>1341</v>
      </c>
      <c r="V1006" s="44" t="str">
        <f>VLOOKUP(Tabla1[[#This Row],[PROGRAMA]],Hoja1!A:B,2,FALSE)</f>
        <v>1341. Movilidad</v>
      </c>
      <c r="W1006" s="44" t="str">
        <f>MID(Tabla1[[#This Row],[Aplicación]],14,2)</f>
        <v>61</v>
      </c>
      <c r="X1006" s="44" t="str">
        <f>MID(Tabla1[[#This Row],[Aplicación]],14,6)</f>
        <v>619</v>
      </c>
    </row>
    <row r="1007" spans="1:24" x14ac:dyDescent="0.25">
      <c r="A1007" s="33">
        <v>220200004830</v>
      </c>
      <c r="B1007" s="34" t="s">
        <v>9</v>
      </c>
      <c r="C1007" s="35">
        <v>43900</v>
      </c>
      <c r="D1007" s="33">
        <v>22020002484</v>
      </c>
      <c r="E1007" s="34" t="s">
        <v>1860</v>
      </c>
      <c r="F1007" s="36">
        <v>3025</v>
      </c>
      <c r="G1007" s="34" t="s">
        <v>390</v>
      </c>
      <c r="H1007" s="34" t="s">
        <v>2446</v>
      </c>
      <c r="I1007" s="33" t="s">
        <v>209</v>
      </c>
      <c r="J1007" s="34" t="s">
        <v>211</v>
      </c>
      <c r="K1007" s="34" t="s">
        <v>211</v>
      </c>
      <c r="L1007" s="34" t="s">
        <v>15</v>
      </c>
      <c r="M1007" s="34" t="s">
        <v>10</v>
      </c>
      <c r="N1007" s="34" t="s">
        <v>11</v>
      </c>
      <c r="O1007" s="37" t="s">
        <v>3146</v>
      </c>
      <c r="P1007" s="37" t="s">
        <v>674</v>
      </c>
      <c r="Q1007" s="44" t="str">
        <f>MID(Tabla1[[#This Row],[Aplicación]],14,1)</f>
        <v>2</v>
      </c>
      <c r="R1007" s="44" t="s">
        <v>662</v>
      </c>
      <c r="S1007" s="44" t="str">
        <f>MID(Tabla1[[#This Row],[Aplicación]],6,2)</f>
        <v>08</v>
      </c>
      <c r="T1007" s="44" t="str">
        <f>VLOOKUP(Tabla1[[#This Row],[AREA]],Hoja1!A:B,2,FALSE)</f>
        <v>08. Movilidad y espacio urbano</v>
      </c>
      <c r="U1007" s="44" t="str">
        <f>MID(Tabla1[[#This Row],[Aplicación]],9,4)</f>
        <v>1532</v>
      </c>
      <c r="V1007" s="44" t="str">
        <f>VLOOKUP(Tabla1[[#This Row],[PROGRAMA]],Hoja1!A:B,2,FALSE)</f>
        <v>1532. Pavimentación vias públicas y otros servicios urbanísticos</v>
      </c>
      <c r="W1007" s="44" t="str">
        <f>MID(Tabla1[[#This Row],[Aplicación]],14,2)</f>
        <v>20</v>
      </c>
      <c r="X1007" s="44" t="str">
        <f>MID(Tabla1[[#This Row],[Aplicación]],14,6)</f>
        <v>203</v>
      </c>
    </row>
    <row r="1008" spans="1:24" x14ac:dyDescent="0.25">
      <c r="A1008" s="33">
        <v>220190035158</v>
      </c>
      <c r="B1008" s="34" t="s">
        <v>9</v>
      </c>
      <c r="C1008" s="35">
        <v>43908</v>
      </c>
      <c r="D1008" s="33">
        <v>22019005362</v>
      </c>
      <c r="E1008" s="34" t="s">
        <v>928</v>
      </c>
      <c r="F1008" s="36">
        <v>175.07</v>
      </c>
      <c r="G1008" s="34" t="s">
        <v>204</v>
      </c>
      <c r="H1008" s="34" t="s">
        <v>807</v>
      </c>
      <c r="I1008" s="33" t="s">
        <v>209</v>
      </c>
      <c r="J1008" s="34" t="s">
        <v>210</v>
      </c>
      <c r="K1008" s="34" t="s">
        <v>210</v>
      </c>
      <c r="L1008" s="34" t="s">
        <v>12</v>
      </c>
      <c r="M1008" s="34" t="s">
        <v>13</v>
      </c>
      <c r="N1008" s="34" t="s">
        <v>14</v>
      </c>
      <c r="O1008" s="37" t="s">
        <v>3127</v>
      </c>
      <c r="P1008" s="37" t="s">
        <v>674</v>
      </c>
      <c r="Q1008" s="44" t="str">
        <f>MID(Tabla1[[#This Row],[Aplicación]],14,1)</f>
        <v>6</v>
      </c>
      <c r="R1008" s="44" t="s">
        <v>663</v>
      </c>
      <c r="S1008" s="44" t="str">
        <f>MID(Tabla1[[#This Row],[Aplicación]],6,2)</f>
        <v>08</v>
      </c>
      <c r="T1008" s="44" t="str">
        <f>VLOOKUP(Tabla1[[#This Row],[AREA]],Hoja1!A:B,2,FALSE)</f>
        <v>08. Movilidad y espacio urbano</v>
      </c>
      <c r="U1008" s="44" t="str">
        <f>MID(Tabla1[[#This Row],[Aplicación]],9,4)</f>
        <v>1532</v>
      </c>
      <c r="V1008" s="44" t="str">
        <f>VLOOKUP(Tabla1[[#This Row],[PROGRAMA]],Hoja1!A:B,2,FALSE)</f>
        <v>1532. Pavimentación vias públicas y otros servicios urbanísticos</v>
      </c>
      <c r="W1008" s="44" t="str">
        <f>MID(Tabla1[[#This Row],[Aplicación]],14,2)</f>
        <v>61</v>
      </c>
      <c r="X1008" s="44" t="str">
        <f>MID(Tabla1[[#This Row],[Aplicación]],14,6)</f>
        <v>619</v>
      </c>
    </row>
    <row r="1009" spans="1:24" x14ac:dyDescent="0.25">
      <c r="A1009" s="33">
        <v>220200005689</v>
      </c>
      <c r="B1009" s="34" t="s">
        <v>9</v>
      </c>
      <c r="C1009" s="35">
        <v>43901</v>
      </c>
      <c r="D1009" s="33">
        <v>22020002507</v>
      </c>
      <c r="E1009" s="34" t="s">
        <v>2365</v>
      </c>
      <c r="F1009" s="36">
        <v>5172.8</v>
      </c>
      <c r="G1009" s="34" t="s">
        <v>684</v>
      </c>
      <c r="H1009" s="34" t="s">
        <v>2521</v>
      </c>
      <c r="I1009" s="33" t="s">
        <v>209</v>
      </c>
      <c r="J1009" s="34" t="s">
        <v>211</v>
      </c>
      <c r="K1009" s="34" t="s">
        <v>211</v>
      </c>
      <c r="L1009" s="34" t="s">
        <v>12</v>
      </c>
      <c r="M1009" s="34" t="s">
        <v>10</v>
      </c>
      <c r="N1009" s="34" t="s">
        <v>11</v>
      </c>
      <c r="O1009" s="37" t="s">
        <v>3146</v>
      </c>
      <c r="P1009" s="37" t="s">
        <v>674</v>
      </c>
      <c r="Q1009" s="44" t="str">
        <f>MID(Tabla1[[#This Row],[Aplicación]],14,1)</f>
        <v>2</v>
      </c>
      <c r="R1009" s="44" t="s">
        <v>662</v>
      </c>
      <c r="S1009" s="44" t="str">
        <f>MID(Tabla1[[#This Row],[Aplicación]],6,2)</f>
        <v>08</v>
      </c>
      <c r="T1009" s="44" t="str">
        <f>VLOOKUP(Tabla1[[#This Row],[AREA]],Hoja1!A:B,2,FALSE)</f>
        <v>08. Movilidad y espacio urbano</v>
      </c>
      <c r="U1009" s="44" t="str">
        <f>MID(Tabla1[[#This Row],[Aplicación]],9,4)</f>
        <v>1301</v>
      </c>
      <c r="V1009" s="44" t="str">
        <f>VLOOKUP(Tabla1[[#This Row],[PROGRAMA]],Hoja1!A:B,2,FALSE)</f>
        <v>1301. Dirección del área de seguridad</v>
      </c>
      <c r="W1009" s="44" t="str">
        <f>MID(Tabla1[[#This Row],[Aplicación]],14,2)</f>
        <v>22</v>
      </c>
      <c r="X1009" s="44" t="str">
        <f>MID(Tabla1[[#This Row],[Aplicación]],14,6)</f>
        <v>22706</v>
      </c>
    </row>
    <row r="1010" spans="1:24" x14ac:dyDescent="0.25">
      <c r="A1010" s="33">
        <v>220200005692</v>
      </c>
      <c r="B1010" s="34" t="s">
        <v>9</v>
      </c>
      <c r="C1010" s="35">
        <v>43901</v>
      </c>
      <c r="D1010" s="33">
        <v>22020002445</v>
      </c>
      <c r="E1010" s="34" t="s">
        <v>2365</v>
      </c>
      <c r="F1010" s="36">
        <v>1815</v>
      </c>
      <c r="G1010" s="34" t="s">
        <v>2522</v>
      </c>
      <c r="H1010" s="34" t="s">
        <v>2523</v>
      </c>
      <c r="I1010" s="33" t="s">
        <v>209</v>
      </c>
      <c r="J1010" s="34" t="s">
        <v>2524</v>
      </c>
      <c r="K1010" s="34" t="s">
        <v>210</v>
      </c>
      <c r="L1010" s="34" t="s">
        <v>12</v>
      </c>
      <c r="M1010" s="34" t="s">
        <v>10</v>
      </c>
      <c r="N1010" s="34" t="s">
        <v>11</v>
      </c>
      <c r="O1010" s="37" t="s">
        <v>3146</v>
      </c>
      <c r="P1010" s="37" t="s">
        <v>674</v>
      </c>
      <c r="Q1010" s="44" t="str">
        <f>MID(Tabla1[[#This Row],[Aplicación]],14,1)</f>
        <v>2</v>
      </c>
      <c r="R1010" s="44" t="s">
        <v>662</v>
      </c>
      <c r="S1010" s="44" t="str">
        <f>MID(Tabla1[[#This Row],[Aplicación]],6,2)</f>
        <v>08</v>
      </c>
      <c r="T1010" s="44" t="str">
        <f>VLOOKUP(Tabla1[[#This Row],[AREA]],Hoja1!A:B,2,FALSE)</f>
        <v>08. Movilidad y espacio urbano</v>
      </c>
      <c r="U1010" s="44" t="str">
        <f>MID(Tabla1[[#This Row],[Aplicación]],9,4)</f>
        <v>1301</v>
      </c>
      <c r="V1010" s="44" t="str">
        <f>VLOOKUP(Tabla1[[#This Row],[PROGRAMA]],Hoja1!A:B,2,FALSE)</f>
        <v>1301. Dirección del área de seguridad</v>
      </c>
      <c r="W1010" s="44" t="str">
        <f>MID(Tabla1[[#This Row],[Aplicación]],14,2)</f>
        <v>22</v>
      </c>
      <c r="X1010" s="44" t="str">
        <f>MID(Tabla1[[#This Row],[Aplicación]],14,6)</f>
        <v>22706</v>
      </c>
    </row>
    <row r="1011" spans="1:24" x14ac:dyDescent="0.25">
      <c r="A1011" s="33">
        <v>220190035170</v>
      </c>
      <c r="B1011" s="34" t="s">
        <v>9</v>
      </c>
      <c r="C1011" s="35">
        <v>43908</v>
      </c>
      <c r="D1011" s="33">
        <v>22019005369</v>
      </c>
      <c r="E1011" s="34" t="s">
        <v>928</v>
      </c>
      <c r="F1011" s="36">
        <v>162.66999999999999</v>
      </c>
      <c r="G1011" s="34" t="s">
        <v>204</v>
      </c>
      <c r="H1011" s="34" t="s">
        <v>805</v>
      </c>
      <c r="I1011" s="33" t="s">
        <v>209</v>
      </c>
      <c r="J1011" s="34" t="s">
        <v>210</v>
      </c>
      <c r="K1011" s="34" t="s">
        <v>210</v>
      </c>
      <c r="L1011" s="34" t="s">
        <v>12</v>
      </c>
      <c r="M1011" s="34" t="s">
        <v>13</v>
      </c>
      <c r="N1011" s="34" t="s">
        <v>14</v>
      </c>
      <c r="O1011" s="37" t="s">
        <v>3127</v>
      </c>
      <c r="P1011" s="37" t="s">
        <v>674</v>
      </c>
      <c r="Q1011" s="44" t="str">
        <f>MID(Tabla1[[#This Row],[Aplicación]],14,1)</f>
        <v>6</v>
      </c>
      <c r="R1011" s="44" t="s">
        <v>663</v>
      </c>
      <c r="S1011" s="44" t="str">
        <f>MID(Tabla1[[#This Row],[Aplicación]],6,2)</f>
        <v>08</v>
      </c>
      <c r="T1011" s="44" t="str">
        <f>VLOOKUP(Tabla1[[#This Row],[AREA]],Hoja1!A:B,2,FALSE)</f>
        <v>08. Movilidad y espacio urbano</v>
      </c>
      <c r="U1011" s="44" t="str">
        <f>MID(Tabla1[[#This Row],[Aplicación]],9,4)</f>
        <v>1532</v>
      </c>
      <c r="V1011" s="44" t="str">
        <f>VLOOKUP(Tabla1[[#This Row],[PROGRAMA]],Hoja1!A:B,2,FALSE)</f>
        <v>1532. Pavimentación vias públicas y otros servicios urbanísticos</v>
      </c>
      <c r="W1011" s="44" t="str">
        <f>MID(Tabla1[[#This Row],[Aplicación]],14,2)</f>
        <v>61</v>
      </c>
      <c r="X1011" s="44" t="str">
        <f>MID(Tabla1[[#This Row],[Aplicación]],14,6)</f>
        <v>619</v>
      </c>
    </row>
    <row r="1012" spans="1:24" x14ac:dyDescent="0.25">
      <c r="A1012" s="33">
        <v>220200008900</v>
      </c>
      <c r="B1012" s="34" t="s">
        <v>9</v>
      </c>
      <c r="C1012" s="35">
        <v>43910</v>
      </c>
      <c r="D1012" s="33">
        <v>22020002531</v>
      </c>
      <c r="E1012" s="34" t="s">
        <v>2321</v>
      </c>
      <c r="F1012" s="36">
        <v>1200</v>
      </c>
      <c r="G1012" s="34" t="s">
        <v>740</v>
      </c>
      <c r="H1012" s="34" t="s">
        <v>2645</v>
      </c>
      <c r="I1012" s="33" t="s">
        <v>209</v>
      </c>
      <c r="J1012" s="34" t="s">
        <v>211</v>
      </c>
      <c r="K1012" s="34" t="s">
        <v>211</v>
      </c>
      <c r="L1012" s="34" t="s">
        <v>12</v>
      </c>
      <c r="M1012" s="34" t="s">
        <v>10</v>
      </c>
      <c r="N1012" s="34" t="s">
        <v>11</v>
      </c>
      <c r="O1012" s="37" t="s">
        <v>3146</v>
      </c>
      <c r="P1012" s="37" t="s">
        <v>674</v>
      </c>
      <c r="Q1012" s="44" t="str">
        <f>MID(Tabla1[[#This Row],[Aplicación]],14,1)</f>
        <v>2</v>
      </c>
      <c r="R1012" s="44" t="s">
        <v>662</v>
      </c>
      <c r="S1012" s="44" t="str">
        <f>MID(Tabla1[[#This Row],[Aplicación]],6,2)</f>
        <v>10</v>
      </c>
      <c r="T1012" s="44" t="str">
        <f>VLOOKUP(Tabla1[[#This Row],[AREA]],Hoja1!A:B,2,FALSE)</f>
        <v>10. Servicios sociales y mediación comunitaria</v>
      </c>
      <c r="U1012" s="44" t="str">
        <f>MID(Tabla1[[#This Row],[Aplicación]],9,4)</f>
        <v>2316</v>
      </c>
      <c r="V1012" s="44" t="str">
        <f>VLOOKUP(Tabla1[[#This Row],[PROGRAMA]],Hoja1!A:B,2,FALSE)</f>
        <v>2316. Mediación comunitaria</v>
      </c>
      <c r="W1012" s="44" t="str">
        <f>MID(Tabla1[[#This Row],[Aplicación]],14,2)</f>
        <v>22</v>
      </c>
      <c r="X1012" s="44" t="str">
        <f>MID(Tabla1[[#This Row],[Aplicación]],14,6)</f>
        <v>22616</v>
      </c>
    </row>
    <row r="1013" spans="1:24" x14ac:dyDescent="0.25">
      <c r="A1013" s="33">
        <v>220200009336</v>
      </c>
      <c r="B1013" s="34" t="s">
        <v>316</v>
      </c>
      <c r="C1013" s="35">
        <v>43915</v>
      </c>
      <c r="D1013" s="33">
        <v>22020001382</v>
      </c>
      <c r="E1013" s="34" t="s">
        <v>2397</v>
      </c>
      <c r="F1013" s="36">
        <v>235.41</v>
      </c>
      <c r="G1013" s="34" t="s">
        <v>395</v>
      </c>
      <c r="H1013" s="34" t="s">
        <v>2558</v>
      </c>
      <c r="I1013" s="33" t="s">
        <v>317</v>
      </c>
      <c r="J1013" s="34" t="s">
        <v>211</v>
      </c>
      <c r="K1013" s="34" t="s">
        <v>211</v>
      </c>
      <c r="L1013" s="34" t="s">
        <v>12</v>
      </c>
      <c r="M1013" s="34" t="s">
        <v>13</v>
      </c>
      <c r="N1013" s="34" t="s">
        <v>14</v>
      </c>
      <c r="O1013" s="37" t="s">
        <v>3145</v>
      </c>
      <c r="P1013" s="37" t="s">
        <v>674</v>
      </c>
      <c r="Q1013" s="44" t="str">
        <f>MID(Tabla1[[#This Row],[Aplicación]],14,1)</f>
        <v>2</v>
      </c>
      <c r="R1013" s="44" t="s">
        <v>662</v>
      </c>
      <c r="S1013" s="44" t="str">
        <f>MID(Tabla1[[#This Row],[Aplicación]],6,2)</f>
        <v>08</v>
      </c>
      <c r="T1013" s="44" t="str">
        <f>VLOOKUP(Tabla1[[#This Row],[AREA]],Hoja1!A:B,2,FALSE)</f>
        <v>08. Movilidad y espacio urbano</v>
      </c>
      <c r="U1013" s="44" t="str">
        <f>MID(Tabla1[[#This Row],[Aplicación]],9,4)</f>
        <v>1532</v>
      </c>
      <c r="V1013" s="44" t="str">
        <f>VLOOKUP(Tabla1[[#This Row],[PROGRAMA]],Hoja1!A:B,2,FALSE)</f>
        <v>1532. Pavimentación vias públicas y otros servicios urbanísticos</v>
      </c>
      <c r="W1013" s="44" t="str">
        <f>MID(Tabla1[[#This Row],[Aplicación]],14,2)</f>
        <v>21</v>
      </c>
      <c r="X1013" s="44" t="str">
        <f>MID(Tabla1[[#This Row],[Aplicación]],14,6)</f>
        <v>214</v>
      </c>
    </row>
    <row r="1014" spans="1:24" x14ac:dyDescent="0.25">
      <c r="A1014" s="33">
        <v>220200010548</v>
      </c>
      <c r="B1014" s="34" t="s">
        <v>9</v>
      </c>
      <c r="C1014" s="35">
        <v>43921</v>
      </c>
      <c r="D1014" s="33">
        <v>22020003011</v>
      </c>
      <c r="E1014" s="34" t="s">
        <v>928</v>
      </c>
      <c r="F1014" s="36">
        <v>132.58000000000001</v>
      </c>
      <c r="G1014" s="34" t="s">
        <v>204</v>
      </c>
      <c r="H1014" s="34" t="s">
        <v>2561</v>
      </c>
      <c r="I1014" s="33" t="s">
        <v>209</v>
      </c>
      <c r="J1014" s="34" t="s">
        <v>210</v>
      </c>
      <c r="K1014" s="34" t="s">
        <v>210</v>
      </c>
      <c r="L1014" s="34" t="s">
        <v>12</v>
      </c>
      <c r="M1014" s="34" t="s">
        <v>13</v>
      </c>
      <c r="N1014" s="34" t="s">
        <v>14</v>
      </c>
      <c r="O1014" s="37" t="s">
        <v>3127</v>
      </c>
      <c r="P1014" s="37" t="s">
        <v>674</v>
      </c>
      <c r="Q1014" s="44" t="str">
        <f>MID(Tabla1[[#This Row],[Aplicación]],14,1)</f>
        <v>6</v>
      </c>
      <c r="R1014" s="44" t="s">
        <v>663</v>
      </c>
      <c r="S1014" s="44" t="str">
        <f>MID(Tabla1[[#This Row],[Aplicación]],6,2)</f>
        <v>08</v>
      </c>
      <c r="T1014" s="44" t="str">
        <f>VLOOKUP(Tabla1[[#This Row],[AREA]],Hoja1!A:B,2,FALSE)</f>
        <v>08. Movilidad y espacio urbano</v>
      </c>
      <c r="U1014" s="44" t="str">
        <f>MID(Tabla1[[#This Row],[Aplicación]],9,4)</f>
        <v>1532</v>
      </c>
      <c r="V1014" s="44" t="str">
        <f>VLOOKUP(Tabla1[[#This Row],[PROGRAMA]],Hoja1!A:B,2,FALSE)</f>
        <v>1532. Pavimentación vias públicas y otros servicios urbanísticos</v>
      </c>
      <c r="W1014" s="44" t="str">
        <f>MID(Tabla1[[#This Row],[Aplicación]],14,2)</f>
        <v>61</v>
      </c>
      <c r="X1014" s="44" t="str">
        <f>MID(Tabla1[[#This Row],[Aplicación]],14,6)</f>
        <v>619</v>
      </c>
    </row>
    <row r="1015" spans="1:24" x14ac:dyDescent="0.25">
      <c r="A1015" s="33">
        <v>220199000042</v>
      </c>
      <c r="B1015" s="34" t="s">
        <v>9</v>
      </c>
      <c r="C1015" s="35">
        <v>43832</v>
      </c>
      <c r="D1015" s="33">
        <v>22020000568</v>
      </c>
      <c r="E1015" s="34" t="s">
        <v>1345</v>
      </c>
      <c r="F1015" s="36">
        <v>108</v>
      </c>
      <c r="G1015" s="34" t="s">
        <v>144</v>
      </c>
      <c r="H1015" s="34" t="s">
        <v>2565</v>
      </c>
      <c r="I1015" s="33" t="s">
        <v>209</v>
      </c>
      <c r="J1015" s="34" t="s">
        <v>802</v>
      </c>
      <c r="K1015" s="34" t="s">
        <v>210</v>
      </c>
      <c r="L1015" s="34" t="s">
        <v>15</v>
      </c>
      <c r="M1015" s="34" t="s">
        <v>13</v>
      </c>
      <c r="N1015" s="34" t="s">
        <v>16</v>
      </c>
      <c r="O1015" s="37" t="s">
        <v>3127</v>
      </c>
      <c r="P1015" s="37" t="s">
        <v>674</v>
      </c>
      <c r="Q1015" s="44" t="str">
        <f>MID(Tabla1[[#This Row],[Aplicación]],14,1)</f>
        <v>2</v>
      </c>
      <c r="R1015" s="44" t="s">
        <v>662</v>
      </c>
      <c r="S1015" s="44" t="str">
        <f>MID(Tabla1[[#This Row],[Aplicación]],6,2)</f>
        <v>08</v>
      </c>
      <c r="T1015" s="44" t="str">
        <f>VLOOKUP(Tabla1[[#This Row],[AREA]],Hoja1!A:B,2,FALSE)</f>
        <v>08. Movilidad y espacio urbano</v>
      </c>
      <c r="U1015" s="44" t="str">
        <f>MID(Tabla1[[#This Row],[Aplicación]],9,4)</f>
        <v>1301</v>
      </c>
      <c r="V1015" s="44" t="str">
        <f>VLOOKUP(Tabla1[[#This Row],[PROGRAMA]],Hoja1!A:B,2,FALSE)</f>
        <v>1301. Dirección del área de seguridad</v>
      </c>
      <c r="W1015" s="44" t="str">
        <f>MID(Tabla1[[#This Row],[Aplicación]],14,2)</f>
        <v>20</v>
      </c>
      <c r="X1015" s="44" t="str">
        <f>MID(Tabla1[[#This Row],[Aplicación]],14,6)</f>
        <v>203</v>
      </c>
    </row>
    <row r="1016" spans="1:24" x14ac:dyDescent="0.25">
      <c r="A1016" s="33">
        <v>220200008877</v>
      </c>
      <c r="B1016" s="34" t="s">
        <v>9</v>
      </c>
      <c r="C1016" s="35">
        <v>43910</v>
      </c>
      <c r="D1016" s="33">
        <v>22020002703</v>
      </c>
      <c r="E1016" s="34" t="s">
        <v>1917</v>
      </c>
      <c r="F1016" s="36">
        <v>1100</v>
      </c>
      <c r="G1016" s="34" t="s">
        <v>459</v>
      </c>
      <c r="H1016" s="34" t="s">
        <v>2614</v>
      </c>
      <c r="I1016" s="33" t="s">
        <v>209</v>
      </c>
      <c r="J1016" s="34" t="s">
        <v>211</v>
      </c>
      <c r="K1016" s="34" t="s">
        <v>211</v>
      </c>
      <c r="L1016" s="34" t="s">
        <v>15</v>
      </c>
      <c r="M1016" s="34" t="s">
        <v>10</v>
      </c>
      <c r="N1016" s="34" t="s">
        <v>11</v>
      </c>
      <c r="O1016" s="37" t="s">
        <v>3146</v>
      </c>
      <c r="P1016" s="37" t="s">
        <v>674</v>
      </c>
      <c r="Q1016" s="44" t="str">
        <f>MID(Tabla1[[#This Row],[Aplicación]],14,1)</f>
        <v>2</v>
      </c>
      <c r="R1016" s="44" t="s">
        <v>662</v>
      </c>
      <c r="S1016" s="44" t="str">
        <f>MID(Tabla1[[#This Row],[Aplicación]],6,2)</f>
        <v>08</v>
      </c>
      <c r="T1016" s="44" t="str">
        <f>VLOOKUP(Tabla1[[#This Row],[AREA]],Hoja1!A:B,2,FALSE)</f>
        <v>08. Movilidad y espacio urbano</v>
      </c>
      <c r="U1016" s="44" t="str">
        <f>MID(Tabla1[[#This Row],[Aplicación]],9,4)</f>
        <v>1532</v>
      </c>
      <c r="V1016" s="44" t="str">
        <f>VLOOKUP(Tabla1[[#This Row],[PROGRAMA]],Hoja1!A:B,2,FALSE)</f>
        <v>1532. Pavimentación vias públicas y otros servicios urbanísticos</v>
      </c>
      <c r="W1016" s="44" t="str">
        <f>MID(Tabla1[[#This Row],[Aplicación]],14,2)</f>
        <v>22</v>
      </c>
      <c r="X1016" s="44" t="str">
        <f>MID(Tabla1[[#This Row],[Aplicación]],14,6)</f>
        <v>22199</v>
      </c>
    </row>
    <row r="1017" spans="1:24" x14ac:dyDescent="0.25">
      <c r="A1017" s="33">
        <v>220200008878</v>
      </c>
      <c r="B1017" s="34" t="s">
        <v>9</v>
      </c>
      <c r="C1017" s="35">
        <v>43910</v>
      </c>
      <c r="D1017" s="33">
        <v>22020002704</v>
      </c>
      <c r="E1017" s="34" t="s">
        <v>1169</v>
      </c>
      <c r="F1017" s="36">
        <v>1452</v>
      </c>
      <c r="G1017" s="34" t="s">
        <v>379</v>
      </c>
      <c r="H1017" s="34" t="s">
        <v>2615</v>
      </c>
      <c r="I1017" s="33" t="s">
        <v>209</v>
      </c>
      <c r="J1017" s="34" t="s">
        <v>233</v>
      </c>
      <c r="K1017" s="34" t="s">
        <v>233</v>
      </c>
      <c r="L1017" s="34" t="s">
        <v>15</v>
      </c>
      <c r="M1017" s="34" t="s">
        <v>10</v>
      </c>
      <c r="N1017" s="34" t="s">
        <v>11</v>
      </c>
      <c r="O1017" s="37" t="s">
        <v>3146</v>
      </c>
      <c r="P1017" s="37" t="s">
        <v>674</v>
      </c>
      <c r="Q1017" s="44" t="str">
        <f>MID(Tabla1[[#This Row],[Aplicación]],14,1)</f>
        <v>2</v>
      </c>
      <c r="R1017" s="44" t="s">
        <v>662</v>
      </c>
      <c r="S1017" s="44" t="str">
        <f>MID(Tabla1[[#This Row],[Aplicación]],6,2)</f>
        <v>08</v>
      </c>
      <c r="T1017" s="44" t="str">
        <f>VLOOKUP(Tabla1[[#This Row],[AREA]],Hoja1!A:B,2,FALSE)</f>
        <v>08. Movilidad y espacio urbano</v>
      </c>
      <c r="U1017" s="44" t="str">
        <f>MID(Tabla1[[#This Row],[Aplicación]],9,4)</f>
        <v>1532</v>
      </c>
      <c r="V1017" s="44" t="str">
        <f>VLOOKUP(Tabla1[[#This Row],[PROGRAMA]],Hoja1!A:B,2,FALSE)</f>
        <v>1532. Pavimentación vias públicas y otros servicios urbanísticos</v>
      </c>
      <c r="W1017" s="44" t="str">
        <f>MID(Tabla1[[#This Row],[Aplicación]],14,2)</f>
        <v>21</v>
      </c>
      <c r="X1017" s="44" t="str">
        <f>MID(Tabla1[[#This Row],[Aplicación]],14,6)</f>
        <v>210</v>
      </c>
    </row>
    <row r="1018" spans="1:24" x14ac:dyDescent="0.25">
      <c r="A1018" s="33">
        <v>220200008884</v>
      </c>
      <c r="B1018" s="34" t="s">
        <v>9</v>
      </c>
      <c r="C1018" s="35">
        <v>43910</v>
      </c>
      <c r="D1018" s="33">
        <v>22020002605</v>
      </c>
      <c r="E1018" s="34" t="s">
        <v>2397</v>
      </c>
      <c r="F1018" s="36">
        <v>207.15</v>
      </c>
      <c r="G1018" s="34" t="s">
        <v>693</v>
      </c>
      <c r="H1018" s="34" t="s">
        <v>2626</v>
      </c>
      <c r="I1018" s="33" t="s">
        <v>209</v>
      </c>
      <c r="J1018" s="34" t="s">
        <v>1334</v>
      </c>
      <c r="K1018" s="34" t="s">
        <v>211</v>
      </c>
      <c r="L1018" s="34" t="s">
        <v>12</v>
      </c>
      <c r="M1018" s="34" t="s">
        <v>10</v>
      </c>
      <c r="N1018" s="34" t="s">
        <v>11</v>
      </c>
      <c r="O1018" s="37" t="s">
        <v>3146</v>
      </c>
      <c r="P1018" s="37" t="s">
        <v>674</v>
      </c>
      <c r="Q1018" s="44" t="str">
        <f>MID(Tabla1[[#This Row],[Aplicación]],14,1)</f>
        <v>2</v>
      </c>
      <c r="R1018" s="44" t="s">
        <v>662</v>
      </c>
      <c r="S1018" s="44" t="str">
        <f>MID(Tabla1[[#This Row],[Aplicación]],6,2)</f>
        <v>08</v>
      </c>
      <c r="T1018" s="44" t="str">
        <f>VLOOKUP(Tabla1[[#This Row],[AREA]],Hoja1!A:B,2,FALSE)</f>
        <v>08. Movilidad y espacio urbano</v>
      </c>
      <c r="U1018" s="44" t="str">
        <f>MID(Tabla1[[#This Row],[Aplicación]],9,4)</f>
        <v>1532</v>
      </c>
      <c r="V1018" s="44" t="str">
        <f>VLOOKUP(Tabla1[[#This Row],[PROGRAMA]],Hoja1!A:B,2,FALSE)</f>
        <v>1532. Pavimentación vias públicas y otros servicios urbanísticos</v>
      </c>
      <c r="W1018" s="44" t="str">
        <f>MID(Tabla1[[#This Row],[Aplicación]],14,2)</f>
        <v>21</v>
      </c>
      <c r="X1018" s="44" t="str">
        <f>MID(Tabla1[[#This Row],[Aplicación]],14,6)</f>
        <v>214</v>
      </c>
    </row>
    <row r="1019" spans="1:24" x14ac:dyDescent="0.25">
      <c r="A1019" s="33">
        <v>220200008887</v>
      </c>
      <c r="B1019" s="34" t="s">
        <v>9</v>
      </c>
      <c r="C1019" s="35">
        <v>43910</v>
      </c>
      <c r="D1019" s="33">
        <v>22020002582</v>
      </c>
      <c r="E1019" s="34" t="s">
        <v>1809</v>
      </c>
      <c r="F1019" s="36">
        <v>706</v>
      </c>
      <c r="G1019" s="34" t="s">
        <v>118</v>
      </c>
      <c r="H1019" s="34" t="s">
        <v>2630</v>
      </c>
      <c r="I1019" s="33" t="s">
        <v>209</v>
      </c>
      <c r="J1019" s="34" t="s">
        <v>211</v>
      </c>
      <c r="K1019" s="34" t="s">
        <v>211</v>
      </c>
      <c r="L1019" s="34" t="s">
        <v>12</v>
      </c>
      <c r="M1019" s="34" t="s">
        <v>10</v>
      </c>
      <c r="N1019" s="34" t="s">
        <v>11</v>
      </c>
      <c r="O1019" s="37" t="s">
        <v>3146</v>
      </c>
      <c r="P1019" s="37" t="s">
        <v>674</v>
      </c>
      <c r="Q1019" s="44" t="str">
        <f>MID(Tabla1[[#This Row],[Aplicación]],14,1)</f>
        <v>2</v>
      </c>
      <c r="R1019" s="44" t="s">
        <v>662</v>
      </c>
      <c r="S1019" s="44" t="str">
        <f>MID(Tabla1[[#This Row],[Aplicación]],6,2)</f>
        <v>08</v>
      </c>
      <c r="T1019" s="44" t="str">
        <f>VLOOKUP(Tabla1[[#This Row],[AREA]],Hoja1!A:B,2,FALSE)</f>
        <v>08. Movilidad y espacio urbano</v>
      </c>
      <c r="U1019" s="44" t="str">
        <f>MID(Tabla1[[#This Row],[Aplicación]],9,4)</f>
        <v>1532</v>
      </c>
      <c r="V1019" s="44" t="str">
        <f>VLOOKUP(Tabla1[[#This Row],[PROGRAMA]],Hoja1!A:B,2,FALSE)</f>
        <v>1532. Pavimentación vias públicas y otros servicios urbanísticos</v>
      </c>
      <c r="W1019" s="44" t="str">
        <f>MID(Tabla1[[#This Row],[Aplicación]],14,2)</f>
        <v>21</v>
      </c>
      <c r="X1019" s="44" t="str">
        <f>MID(Tabla1[[#This Row],[Aplicación]],14,6)</f>
        <v>213</v>
      </c>
    </row>
    <row r="1020" spans="1:24" x14ac:dyDescent="0.25">
      <c r="A1020" s="33">
        <v>220200001096</v>
      </c>
      <c r="B1020" s="34" t="s">
        <v>9</v>
      </c>
      <c r="C1020" s="35">
        <v>43871</v>
      </c>
      <c r="D1020" s="33">
        <v>22020001454</v>
      </c>
      <c r="E1020" s="34" t="s">
        <v>2631</v>
      </c>
      <c r="F1020" s="36">
        <v>18112.91</v>
      </c>
      <c r="G1020" s="34" t="s">
        <v>696</v>
      </c>
      <c r="H1020" s="34" t="s">
        <v>2632</v>
      </c>
      <c r="I1020" s="33" t="s">
        <v>209</v>
      </c>
      <c r="J1020" s="34" t="s">
        <v>211</v>
      </c>
      <c r="K1020" s="34" t="s">
        <v>211</v>
      </c>
      <c r="L1020" s="34" t="s">
        <v>15</v>
      </c>
      <c r="M1020" s="34" t="s">
        <v>10</v>
      </c>
      <c r="N1020" s="34" t="s">
        <v>11</v>
      </c>
      <c r="O1020" s="37" t="s">
        <v>3146</v>
      </c>
      <c r="P1020" s="37" t="s">
        <v>674</v>
      </c>
      <c r="Q1020" s="44" t="str">
        <f>MID(Tabla1[[#This Row],[Aplicación]],14,1)</f>
        <v>2</v>
      </c>
      <c r="R1020" s="44" t="s">
        <v>662</v>
      </c>
      <c r="S1020" s="44" t="str">
        <f>MID(Tabla1[[#This Row],[Aplicación]],6,2)</f>
        <v>08</v>
      </c>
      <c r="T1020" s="44" t="str">
        <f>VLOOKUP(Tabla1[[#This Row],[AREA]],Hoja1!A:B,2,FALSE)</f>
        <v>08. Movilidad y espacio urbano</v>
      </c>
      <c r="U1020" s="44" t="str">
        <f>MID(Tabla1[[#This Row],[Aplicación]],9,4)</f>
        <v>1341</v>
      </c>
      <c r="V1020" s="44" t="str">
        <f>VLOOKUP(Tabla1[[#This Row],[PROGRAMA]],Hoja1!A:B,2,FALSE)</f>
        <v>1341. Movilidad</v>
      </c>
      <c r="W1020" s="44" t="str">
        <f>MID(Tabla1[[#This Row],[Aplicación]],14,2)</f>
        <v>22</v>
      </c>
      <c r="X1020" s="44" t="str">
        <f>MID(Tabla1[[#This Row],[Aplicación]],14,6)</f>
        <v>22199</v>
      </c>
    </row>
    <row r="1021" spans="1:24" x14ac:dyDescent="0.25">
      <c r="A1021" s="33">
        <v>220200008888</v>
      </c>
      <c r="B1021" s="34" t="s">
        <v>9</v>
      </c>
      <c r="C1021" s="35">
        <v>43910</v>
      </c>
      <c r="D1021" s="33">
        <v>22020002584</v>
      </c>
      <c r="E1021" s="34" t="s">
        <v>1860</v>
      </c>
      <c r="F1021" s="36">
        <v>7260</v>
      </c>
      <c r="G1021" s="34" t="s">
        <v>762</v>
      </c>
      <c r="H1021" s="34" t="s">
        <v>2633</v>
      </c>
      <c r="I1021" s="33" t="s">
        <v>209</v>
      </c>
      <c r="J1021" s="34" t="s">
        <v>211</v>
      </c>
      <c r="K1021" s="34" t="s">
        <v>211</v>
      </c>
      <c r="L1021" s="34" t="s">
        <v>15</v>
      </c>
      <c r="M1021" s="34" t="s">
        <v>10</v>
      </c>
      <c r="N1021" s="34" t="s">
        <v>11</v>
      </c>
      <c r="O1021" s="37" t="s">
        <v>3146</v>
      </c>
      <c r="P1021" s="37" t="s">
        <v>674</v>
      </c>
      <c r="Q1021" s="44" t="str">
        <f>MID(Tabla1[[#This Row],[Aplicación]],14,1)</f>
        <v>2</v>
      </c>
      <c r="R1021" s="44" t="s">
        <v>662</v>
      </c>
      <c r="S1021" s="44" t="str">
        <f>MID(Tabla1[[#This Row],[Aplicación]],6,2)</f>
        <v>08</v>
      </c>
      <c r="T1021" s="44" t="str">
        <f>VLOOKUP(Tabla1[[#This Row],[AREA]],Hoja1!A:B,2,FALSE)</f>
        <v>08. Movilidad y espacio urbano</v>
      </c>
      <c r="U1021" s="44" t="str">
        <f>MID(Tabla1[[#This Row],[Aplicación]],9,4)</f>
        <v>1532</v>
      </c>
      <c r="V1021" s="44" t="str">
        <f>VLOOKUP(Tabla1[[#This Row],[PROGRAMA]],Hoja1!A:B,2,FALSE)</f>
        <v>1532. Pavimentación vias públicas y otros servicios urbanísticos</v>
      </c>
      <c r="W1021" s="44" t="str">
        <f>MID(Tabla1[[#This Row],[Aplicación]],14,2)</f>
        <v>20</v>
      </c>
      <c r="X1021" s="44" t="str">
        <f>MID(Tabla1[[#This Row],[Aplicación]],14,6)</f>
        <v>203</v>
      </c>
    </row>
    <row r="1022" spans="1:24" x14ac:dyDescent="0.25">
      <c r="A1022" s="33">
        <v>220200008889</v>
      </c>
      <c r="B1022" s="34" t="s">
        <v>9</v>
      </c>
      <c r="C1022" s="35">
        <v>43910</v>
      </c>
      <c r="D1022" s="33">
        <v>22020002586</v>
      </c>
      <c r="E1022" s="34" t="s">
        <v>1860</v>
      </c>
      <c r="F1022" s="36">
        <v>1815</v>
      </c>
      <c r="G1022" s="34" t="s">
        <v>410</v>
      </c>
      <c r="H1022" s="34" t="s">
        <v>2634</v>
      </c>
      <c r="I1022" s="33" t="s">
        <v>209</v>
      </c>
      <c r="J1022" s="34" t="s">
        <v>211</v>
      </c>
      <c r="K1022" s="34" t="s">
        <v>211</v>
      </c>
      <c r="L1022" s="34" t="s">
        <v>15</v>
      </c>
      <c r="M1022" s="34" t="s">
        <v>10</v>
      </c>
      <c r="N1022" s="34" t="s">
        <v>11</v>
      </c>
      <c r="O1022" s="37" t="s">
        <v>3146</v>
      </c>
      <c r="P1022" s="37" t="s">
        <v>674</v>
      </c>
      <c r="Q1022" s="44" t="str">
        <f>MID(Tabla1[[#This Row],[Aplicación]],14,1)</f>
        <v>2</v>
      </c>
      <c r="R1022" s="44" t="s">
        <v>662</v>
      </c>
      <c r="S1022" s="44" t="str">
        <f>MID(Tabla1[[#This Row],[Aplicación]],6,2)</f>
        <v>08</v>
      </c>
      <c r="T1022" s="44" t="str">
        <f>VLOOKUP(Tabla1[[#This Row],[AREA]],Hoja1!A:B,2,FALSE)</f>
        <v>08. Movilidad y espacio urbano</v>
      </c>
      <c r="U1022" s="44" t="str">
        <f>MID(Tabla1[[#This Row],[Aplicación]],9,4)</f>
        <v>1532</v>
      </c>
      <c r="V1022" s="44" t="str">
        <f>VLOOKUP(Tabla1[[#This Row],[PROGRAMA]],Hoja1!A:B,2,FALSE)</f>
        <v>1532. Pavimentación vias públicas y otros servicios urbanísticos</v>
      </c>
      <c r="W1022" s="44" t="str">
        <f>MID(Tabla1[[#This Row],[Aplicación]],14,2)</f>
        <v>20</v>
      </c>
      <c r="X1022" s="44" t="str">
        <f>MID(Tabla1[[#This Row],[Aplicación]],14,6)</f>
        <v>203</v>
      </c>
    </row>
    <row r="1023" spans="1:24" x14ac:dyDescent="0.25">
      <c r="A1023" s="33">
        <v>220200008892</v>
      </c>
      <c r="B1023" s="34" t="s">
        <v>9</v>
      </c>
      <c r="C1023" s="35">
        <v>43910</v>
      </c>
      <c r="D1023" s="33">
        <v>22020002589</v>
      </c>
      <c r="E1023" s="34" t="s">
        <v>1169</v>
      </c>
      <c r="F1023" s="36">
        <v>1099.5899999999999</v>
      </c>
      <c r="G1023" s="34" t="s">
        <v>2034</v>
      </c>
      <c r="H1023" s="34" t="s">
        <v>2636</v>
      </c>
      <c r="I1023" s="33" t="s">
        <v>209</v>
      </c>
      <c r="J1023" s="34" t="s">
        <v>997</v>
      </c>
      <c r="K1023" s="34" t="s">
        <v>211</v>
      </c>
      <c r="L1023" s="34" t="s">
        <v>15</v>
      </c>
      <c r="M1023" s="34" t="s">
        <v>10</v>
      </c>
      <c r="N1023" s="34" t="s">
        <v>11</v>
      </c>
      <c r="O1023" s="37" t="s">
        <v>3146</v>
      </c>
      <c r="P1023" s="37" t="s">
        <v>674</v>
      </c>
      <c r="Q1023" s="44" t="str">
        <f>MID(Tabla1[[#This Row],[Aplicación]],14,1)</f>
        <v>2</v>
      </c>
      <c r="R1023" s="44" t="s">
        <v>662</v>
      </c>
      <c r="S1023" s="44" t="str">
        <f>MID(Tabla1[[#This Row],[Aplicación]],6,2)</f>
        <v>08</v>
      </c>
      <c r="T1023" s="44" t="str">
        <f>VLOOKUP(Tabla1[[#This Row],[AREA]],Hoja1!A:B,2,FALSE)</f>
        <v>08. Movilidad y espacio urbano</v>
      </c>
      <c r="U1023" s="44" t="str">
        <f>MID(Tabla1[[#This Row],[Aplicación]],9,4)</f>
        <v>1532</v>
      </c>
      <c r="V1023" s="44" t="str">
        <f>VLOOKUP(Tabla1[[#This Row],[PROGRAMA]],Hoja1!A:B,2,FALSE)</f>
        <v>1532. Pavimentación vias públicas y otros servicios urbanísticos</v>
      </c>
      <c r="W1023" s="44" t="str">
        <f>MID(Tabla1[[#This Row],[Aplicación]],14,2)</f>
        <v>21</v>
      </c>
      <c r="X1023" s="44" t="str">
        <f>MID(Tabla1[[#This Row],[Aplicación]],14,6)</f>
        <v>210</v>
      </c>
    </row>
    <row r="1024" spans="1:24" x14ac:dyDescent="0.25">
      <c r="A1024" s="33">
        <v>220200008893</v>
      </c>
      <c r="B1024" s="34" t="s">
        <v>9</v>
      </c>
      <c r="C1024" s="35">
        <v>43910</v>
      </c>
      <c r="D1024" s="33">
        <v>22020002577</v>
      </c>
      <c r="E1024" s="34" t="s">
        <v>1917</v>
      </c>
      <c r="F1024" s="36">
        <v>834.9</v>
      </c>
      <c r="G1024" s="34" t="s">
        <v>868</v>
      </c>
      <c r="H1024" s="34" t="s">
        <v>2637</v>
      </c>
      <c r="I1024" s="33" t="s">
        <v>209</v>
      </c>
      <c r="J1024" s="34" t="s">
        <v>211</v>
      </c>
      <c r="K1024" s="34" t="s">
        <v>211</v>
      </c>
      <c r="L1024" s="34" t="s">
        <v>15</v>
      </c>
      <c r="M1024" s="34" t="s">
        <v>10</v>
      </c>
      <c r="N1024" s="34" t="s">
        <v>11</v>
      </c>
      <c r="O1024" s="37" t="s">
        <v>3146</v>
      </c>
      <c r="P1024" s="37" t="s">
        <v>674</v>
      </c>
      <c r="Q1024" s="44" t="str">
        <f>MID(Tabla1[[#This Row],[Aplicación]],14,1)</f>
        <v>2</v>
      </c>
      <c r="R1024" s="44" t="s">
        <v>662</v>
      </c>
      <c r="S1024" s="44" t="str">
        <f>MID(Tabla1[[#This Row],[Aplicación]],6,2)</f>
        <v>08</v>
      </c>
      <c r="T1024" s="44" t="str">
        <f>VLOOKUP(Tabla1[[#This Row],[AREA]],Hoja1!A:B,2,FALSE)</f>
        <v>08. Movilidad y espacio urbano</v>
      </c>
      <c r="U1024" s="44" t="str">
        <f>MID(Tabla1[[#This Row],[Aplicación]],9,4)</f>
        <v>1532</v>
      </c>
      <c r="V1024" s="44" t="str">
        <f>VLOOKUP(Tabla1[[#This Row],[PROGRAMA]],Hoja1!A:B,2,FALSE)</f>
        <v>1532. Pavimentación vias públicas y otros servicios urbanísticos</v>
      </c>
      <c r="W1024" s="44" t="str">
        <f>MID(Tabla1[[#This Row],[Aplicación]],14,2)</f>
        <v>22</v>
      </c>
      <c r="X1024" s="44" t="str">
        <f>MID(Tabla1[[#This Row],[Aplicación]],14,6)</f>
        <v>22199</v>
      </c>
    </row>
    <row r="1025" spans="1:24" x14ac:dyDescent="0.25">
      <c r="A1025" s="33">
        <v>220200001612</v>
      </c>
      <c r="B1025" s="34" t="s">
        <v>9</v>
      </c>
      <c r="C1025" s="35">
        <v>43875</v>
      </c>
      <c r="D1025" s="33">
        <v>22020001872</v>
      </c>
      <c r="E1025" s="34" t="s">
        <v>1169</v>
      </c>
      <c r="F1025" s="36">
        <v>377.02</v>
      </c>
      <c r="G1025" s="34" t="s">
        <v>406</v>
      </c>
      <c r="H1025" s="34" t="s">
        <v>2729</v>
      </c>
      <c r="I1025" s="33" t="s">
        <v>209</v>
      </c>
      <c r="J1025" s="34" t="s">
        <v>211</v>
      </c>
      <c r="K1025" s="34" t="s">
        <v>211</v>
      </c>
      <c r="L1025" s="34" t="s">
        <v>15</v>
      </c>
      <c r="M1025" s="34" t="s">
        <v>13</v>
      </c>
      <c r="N1025" s="34" t="s">
        <v>14</v>
      </c>
      <c r="O1025" s="37" t="s">
        <v>3145</v>
      </c>
      <c r="P1025" s="37" t="s">
        <v>674</v>
      </c>
      <c r="Q1025" s="44" t="str">
        <f>MID(Tabla1[[#This Row],[Aplicación]],14,1)</f>
        <v>2</v>
      </c>
      <c r="R1025" s="44" t="s">
        <v>662</v>
      </c>
      <c r="S1025" s="44" t="str">
        <f>MID(Tabla1[[#This Row],[Aplicación]],6,2)</f>
        <v>08</v>
      </c>
      <c r="T1025" s="44" t="str">
        <f>VLOOKUP(Tabla1[[#This Row],[AREA]],Hoja1!A:B,2,FALSE)</f>
        <v>08. Movilidad y espacio urbano</v>
      </c>
      <c r="U1025" s="44" t="str">
        <f>MID(Tabla1[[#This Row],[Aplicación]],9,4)</f>
        <v>1532</v>
      </c>
      <c r="V1025" s="44" t="str">
        <f>VLOOKUP(Tabla1[[#This Row],[PROGRAMA]],Hoja1!A:B,2,FALSE)</f>
        <v>1532. Pavimentación vias públicas y otros servicios urbanísticos</v>
      </c>
      <c r="W1025" s="44" t="str">
        <f>MID(Tabla1[[#This Row],[Aplicación]],14,2)</f>
        <v>21</v>
      </c>
      <c r="X1025" s="44" t="str">
        <f>MID(Tabla1[[#This Row],[Aplicación]],14,6)</f>
        <v>210</v>
      </c>
    </row>
    <row r="1026" spans="1:24" x14ac:dyDescent="0.25">
      <c r="A1026" s="33">
        <v>220200009093</v>
      </c>
      <c r="B1026" s="34" t="s">
        <v>9</v>
      </c>
      <c r="C1026" s="35">
        <v>43914</v>
      </c>
      <c r="D1026" s="33">
        <v>22020002728</v>
      </c>
      <c r="E1026" s="34" t="s">
        <v>1921</v>
      </c>
      <c r="F1026" s="36">
        <v>2032.8</v>
      </c>
      <c r="G1026" s="34" t="s">
        <v>2811</v>
      </c>
      <c r="H1026" s="34" t="s">
        <v>2812</v>
      </c>
      <c r="I1026" s="33" t="s">
        <v>209</v>
      </c>
      <c r="J1026" s="34" t="s">
        <v>211</v>
      </c>
      <c r="K1026" s="34" t="s">
        <v>211</v>
      </c>
      <c r="L1026" s="34" t="s">
        <v>12</v>
      </c>
      <c r="M1026" s="34" t="s">
        <v>10</v>
      </c>
      <c r="N1026" s="34" t="s">
        <v>11</v>
      </c>
      <c r="O1026" s="37" t="s">
        <v>3146</v>
      </c>
      <c r="P1026" s="37" t="s">
        <v>674</v>
      </c>
      <c r="Q1026" s="44" t="str">
        <f>MID(Tabla1[[#This Row],[Aplicación]],14,1)</f>
        <v>2</v>
      </c>
      <c r="R1026" s="44" t="s">
        <v>662</v>
      </c>
      <c r="S1026" s="44" t="str">
        <f>MID(Tabla1[[#This Row],[Aplicación]],6,2)</f>
        <v>08</v>
      </c>
      <c r="T1026" s="44" t="str">
        <f>VLOOKUP(Tabla1[[#This Row],[AREA]],Hoja1!A:B,2,FALSE)</f>
        <v>08. Movilidad y espacio urbano</v>
      </c>
      <c r="U1026" s="44" t="str">
        <f>MID(Tabla1[[#This Row],[Aplicación]],9,4)</f>
        <v>1532</v>
      </c>
      <c r="V1026" s="44" t="str">
        <f>VLOOKUP(Tabla1[[#This Row],[PROGRAMA]],Hoja1!A:B,2,FALSE)</f>
        <v>1532. Pavimentación vias públicas y otros servicios urbanísticos</v>
      </c>
      <c r="W1026" s="44" t="str">
        <f>MID(Tabla1[[#This Row],[Aplicación]],14,2)</f>
        <v>22</v>
      </c>
      <c r="X1026" s="44" t="str">
        <f>MID(Tabla1[[#This Row],[Aplicación]],14,6)</f>
        <v>22699</v>
      </c>
    </row>
    <row r="1027" spans="1:24" x14ac:dyDescent="0.25">
      <c r="A1027" s="33">
        <v>220200008890</v>
      </c>
      <c r="B1027" s="34" t="s">
        <v>9</v>
      </c>
      <c r="C1027" s="35">
        <v>43910</v>
      </c>
      <c r="D1027" s="33">
        <v>22020002578</v>
      </c>
      <c r="E1027" s="34" t="s">
        <v>1169</v>
      </c>
      <c r="F1027" s="36">
        <v>185.42</v>
      </c>
      <c r="G1027" s="34" t="s">
        <v>413</v>
      </c>
      <c r="H1027" s="34" t="s">
        <v>2836</v>
      </c>
      <c r="I1027" s="33" t="s">
        <v>209</v>
      </c>
      <c r="J1027" s="34" t="s">
        <v>211</v>
      </c>
      <c r="K1027" s="34" t="s">
        <v>211</v>
      </c>
      <c r="L1027" s="34" t="s">
        <v>15</v>
      </c>
      <c r="M1027" s="34" t="s">
        <v>13</v>
      </c>
      <c r="N1027" s="34" t="s">
        <v>14</v>
      </c>
      <c r="O1027" s="37" t="s">
        <v>3145</v>
      </c>
      <c r="P1027" s="37" t="s">
        <v>674</v>
      </c>
      <c r="Q1027" s="44" t="str">
        <f>MID(Tabla1[[#This Row],[Aplicación]],14,1)</f>
        <v>2</v>
      </c>
      <c r="R1027" s="44" t="s">
        <v>662</v>
      </c>
      <c r="S1027" s="44" t="str">
        <f>MID(Tabla1[[#This Row],[Aplicación]],6,2)</f>
        <v>08</v>
      </c>
      <c r="T1027" s="44" t="str">
        <f>VLOOKUP(Tabla1[[#This Row],[AREA]],Hoja1!A:B,2,FALSE)</f>
        <v>08. Movilidad y espacio urbano</v>
      </c>
      <c r="U1027" s="44" t="str">
        <f>MID(Tabla1[[#This Row],[Aplicación]],9,4)</f>
        <v>1532</v>
      </c>
      <c r="V1027" s="44" t="str">
        <f>VLOOKUP(Tabla1[[#This Row],[PROGRAMA]],Hoja1!A:B,2,FALSE)</f>
        <v>1532. Pavimentación vias públicas y otros servicios urbanísticos</v>
      </c>
      <c r="W1027" s="44" t="str">
        <f>MID(Tabla1[[#This Row],[Aplicación]],14,2)</f>
        <v>21</v>
      </c>
      <c r="X1027" s="44" t="str">
        <f>MID(Tabla1[[#This Row],[Aplicación]],14,6)</f>
        <v>210</v>
      </c>
    </row>
    <row r="1028" spans="1:24" x14ac:dyDescent="0.25">
      <c r="A1028" s="33">
        <v>220200005696</v>
      </c>
      <c r="B1028" s="34" t="s">
        <v>9</v>
      </c>
      <c r="C1028" s="35">
        <v>43901</v>
      </c>
      <c r="D1028" s="33">
        <v>22020002452</v>
      </c>
      <c r="E1028" s="34" t="s">
        <v>2121</v>
      </c>
      <c r="F1028" s="36">
        <v>1100</v>
      </c>
      <c r="G1028" s="34" t="s">
        <v>144</v>
      </c>
      <c r="H1028" s="34" t="s">
        <v>2851</v>
      </c>
      <c r="I1028" s="33" t="s">
        <v>209</v>
      </c>
      <c r="J1028" s="34" t="s">
        <v>802</v>
      </c>
      <c r="K1028" s="34" t="s">
        <v>210</v>
      </c>
      <c r="L1028" s="34" t="s">
        <v>12</v>
      </c>
      <c r="M1028" s="34" t="s">
        <v>13</v>
      </c>
      <c r="N1028" s="34" t="s">
        <v>14</v>
      </c>
      <c r="O1028" s="37" t="s">
        <v>3127</v>
      </c>
      <c r="P1028" s="37" t="s">
        <v>674</v>
      </c>
      <c r="Q1028" s="44" t="str">
        <f>MID(Tabla1[[#This Row],[Aplicación]],14,1)</f>
        <v>2</v>
      </c>
      <c r="R1028" s="44" t="s">
        <v>662</v>
      </c>
      <c r="S1028" s="44" t="str">
        <f>MID(Tabla1[[#This Row],[Aplicación]],6,2)</f>
        <v>08</v>
      </c>
      <c r="T1028" s="44" t="str">
        <f>VLOOKUP(Tabla1[[#This Row],[AREA]],Hoja1!A:B,2,FALSE)</f>
        <v>08. Movilidad y espacio urbano</v>
      </c>
      <c r="U1028" s="44" t="str">
        <f>MID(Tabla1[[#This Row],[Aplicación]],9,4)</f>
        <v>1341</v>
      </c>
      <c r="V1028" s="44" t="str">
        <f>VLOOKUP(Tabla1[[#This Row],[PROGRAMA]],Hoja1!A:B,2,FALSE)</f>
        <v>1341. Movilidad</v>
      </c>
      <c r="W1028" s="44" t="str">
        <f>MID(Tabla1[[#This Row],[Aplicación]],14,2)</f>
        <v>20</v>
      </c>
      <c r="X1028" s="44" t="str">
        <f>MID(Tabla1[[#This Row],[Aplicación]],14,6)</f>
        <v>203</v>
      </c>
    </row>
    <row r="1029" spans="1:24" x14ac:dyDescent="0.25">
      <c r="A1029" s="33">
        <v>220200005388</v>
      </c>
      <c r="B1029" s="34" t="s">
        <v>316</v>
      </c>
      <c r="C1029" s="35">
        <v>43900</v>
      </c>
      <c r="D1029" s="33">
        <v>22020001876</v>
      </c>
      <c r="E1029" s="34" t="s">
        <v>2894</v>
      </c>
      <c r="F1029" s="36">
        <v>124.97</v>
      </c>
      <c r="G1029" s="34" t="s">
        <v>365</v>
      </c>
      <c r="H1029" s="34" t="s">
        <v>2895</v>
      </c>
      <c r="I1029" s="33" t="s">
        <v>317</v>
      </c>
      <c r="J1029" s="34" t="s">
        <v>211</v>
      </c>
      <c r="K1029" s="34" t="s">
        <v>211</v>
      </c>
      <c r="L1029" s="34" t="s">
        <v>12</v>
      </c>
      <c r="M1029" s="34" t="s">
        <v>13</v>
      </c>
      <c r="N1029" s="34" t="s">
        <v>14</v>
      </c>
      <c r="O1029" s="37" t="s">
        <v>3145</v>
      </c>
      <c r="P1029" s="37" t="s">
        <v>674</v>
      </c>
      <c r="Q1029" s="44" t="str">
        <f>MID(Tabla1[[#This Row],[Aplicación]],14,1)</f>
        <v>2</v>
      </c>
      <c r="R1029" s="44" t="s">
        <v>662</v>
      </c>
      <c r="S1029" s="44" t="str">
        <f>MID(Tabla1[[#This Row],[Aplicación]],6,2)</f>
        <v>08</v>
      </c>
      <c r="T1029" s="44" t="str">
        <f>VLOOKUP(Tabla1[[#This Row],[AREA]],Hoja1!A:B,2,FALSE)</f>
        <v>08. Movilidad y espacio urbano</v>
      </c>
      <c r="U1029" s="44" t="str">
        <f>MID(Tabla1[[#This Row],[Aplicación]],9,4)</f>
        <v>1651</v>
      </c>
      <c r="V1029" s="44" t="str">
        <f>VLOOKUP(Tabla1[[#This Row],[PROGRAMA]],Hoja1!A:B,2,FALSE)</f>
        <v>1651. Alumbrado público</v>
      </c>
      <c r="W1029" s="44" t="str">
        <f>MID(Tabla1[[#This Row],[Aplicación]],14,2)</f>
        <v>21</v>
      </c>
      <c r="X1029" s="44" t="str">
        <f>MID(Tabla1[[#This Row],[Aplicación]],14,6)</f>
        <v>214</v>
      </c>
    </row>
    <row r="1030" spans="1:24" x14ac:dyDescent="0.25">
      <c r="A1030" s="33">
        <v>220200003354</v>
      </c>
      <c r="B1030" s="34" t="s">
        <v>316</v>
      </c>
      <c r="C1030" s="35">
        <v>43894</v>
      </c>
      <c r="D1030" s="33">
        <v>22020001876</v>
      </c>
      <c r="E1030" s="34" t="s">
        <v>2894</v>
      </c>
      <c r="F1030" s="36">
        <v>702.74</v>
      </c>
      <c r="G1030" s="34" t="s">
        <v>717</v>
      </c>
      <c r="H1030" s="34" t="s">
        <v>2896</v>
      </c>
      <c r="I1030" s="33" t="s">
        <v>317</v>
      </c>
      <c r="J1030" s="34" t="s">
        <v>211</v>
      </c>
      <c r="K1030" s="34" t="s">
        <v>211</v>
      </c>
      <c r="L1030" s="34" t="s">
        <v>12</v>
      </c>
      <c r="M1030" s="34" t="s">
        <v>13</v>
      </c>
      <c r="N1030" s="34" t="s">
        <v>14</v>
      </c>
      <c r="O1030" s="37" t="s">
        <v>3145</v>
      </c>
      <c r="P1030" s="37" t="s">
        <v>674</v>
      </c>
      <c r="Q1030" s="44" t="str">
        <f>MID(Tabla1[[#This Row],[Aplicación]],14,1)</f>
        <v>2</v>
      </c>
      <c r="R1030" s="44" t="s">
        <v>662</v>
      </c>
      <c r="S1030" s="44" t="str">
        <f>MID(Tabla1[[#This Row],[Aplicación]],6,2)</f>
        <v>08</v>
      </c>
      <c r="T1030" s="44" t="str">
        <f>VLOOKUP(Tabla1[[#This Row],[AREA]],Hoja1!A:B,2,FALSE)</f>
        <v>08. Movilidad y espacio urbano</v>
      </c>
      <c r="U1030" s="44" t="str">
        <f>MID(Tabla1[[#This Row],[Aplicación]],9,4)</f>
        <v>1651</v>
      </c>
      <c r="V1030" s="44" t="str">
        <f>VLOOKUP(Tabla1[[#This Row],[PROGRAMA]],Hoja1!A:B,2,FALSE)</f>
        <v>1651. Alumbrado público</v>
      </c>
      <c r="W1030" s="44" t="str">
        <f>MID(Tabla1[[#This Row],[Aplicación]],14,2)</f>
        <v>21</v>
      </c>
      <c r="X1030" s="44" t="str">
        <f>MID(Tabla1[[#This Row],[Aplicación]],14,6)</f>
        <v>214</v>
      </c>
    </row>
    <row r="1031" spans="1:24" x14ac:dyDescent="0.25">
      <c r="A1031" s="33">
        <v>220200007751</v>
      </c>
      <c r="B1031" s="34" t="s">
        <v>316</v>
      </c>
      <c r="C1031" s="35">
        <v>43909</v>
      </c>
      <c r="D1031" s="33">
        <v>22020001910</v>
      </c>
      <c r="E1031" s="34" t="s">
        <v>1169</v>
      </c>
      <c r="F1031" s="36">
        <v>1164.9000000000001</v>
      </c>
      <c r="G1031" s="34" t="s">
        <v>388</v>
      </c>
      <c r="H1031" s="34" t="s">
        <v>2898</v>
      </c>
      <c r="I1031" s="33" t="s">
        <v>317</v>
      </c>
      <c r="J1031" s="34" t="s">
        <v>211</v>
      </c>
      <c r="K1031" s="34" t="s">
        <v>211</v>
      </c>
      <c r="L1031" s="34" t="s">
        <v>15</v>
      </c>
      <c r="M1031" s="34" t="s">
        <v>13</v>
      </c>
      <c r="N1031" s="34" t="s">
        <v>14</v>
      </c>
      <c r="O1031" s="37" t="s">
        <v>3145</v>
      </c>
      <c r="P1031" s="37" t="s">
        <v>674</v>
      </c>
      <c r="Q1031" s="44" t="str">
        <f>MID(Tabla1[[#This Row],[Aplicación]],14,1)</f>
        <v>2</v>
      </c>
      <c r="R1031" s="44" t="s">
        <v>662</v>
      </c>
      <c r="S1031" s="44" t="str">
        <f>MID(Tabla1[[#This Row],[Aplicación]],6,2)</f>
        <v>08</v>
      </c>
      <c r="T1031" s="44" t="str">
        <f>VLOOKUP(Tabla1[[#This Row],[AREA]],Hoja1!A:B,2,FALSE)</f>
        <v>08. Movilidad y espacio urbano</v>
      </c>
      <c r="U1031" s="44" t="str">
        <f>MID(Tabla1[[#This Row],[Aplicación]],9,4)</f>
        <v>1532</v>
      </c>
      <c r="V1031" s="44" t="str">
        <f>VLOOKUP(Tabla1[[#This Row],[PROGRAMA]],Hoja1!A:B,2,FALSE)</f>
        <v>1532. Pavimentación vias públicas y otros servicios urbanísticos</v>
      </c>
      <c r="W1031" s="44" t="str">
        <f>MID(Tabla1[[#This Row],[Aplicación]],14,2)</f>
        <v>21</v>
      </c>
      <c r="X1031" s="44" t="str">
        <f>MID(Tabla1[[#This Row],[Aplicación]],14,6)</f>
        <v>210</v>
      </c>
    </row>
    <row r="1032" spans="1:24" x14ac:dyDescent="0.25">
      <c r="A1032" s="33">
        <v>220200005397</v>
      </c>
      <c r="B1032" s="34" t="s">
        <v>316</v>
      </c>
      <c r="C1032" s="35">
        <v>43900</v>
      </c>
      <c r="D1032" s="33">
        <v>22020001910</v>
      </c>
      <c r="E1032" s="34" t="s">
        <v>1169</v>
      </c>
      <c r="F1032" s="36">
        <v>823.75</v>
      </c>
      <c r="G1032" s="34" t="s">
        <v>388</v>
      </c>
      <c r="H1032" s="34" t="s">
        <v>2902</v>
      </c>
      <c r="I1032" s="33" t="s">
        <v>317</v>
      </c>
      <c r="J1032" s="34" t="s">
        <v>211</v>
      </c>
      <c r="K1032" s="34" t="s">
        <v>211</v>
      </c>
      <c r="L1032" s="34" t="s">
        <v>15</v>
      </c>
      <c r="M1032" s="34" t="s">
        <v>13</v>
      </c>
      <c r="N1032" s="34" t="s">
        <v>14</v>
      </c>
      <c r="O1032" s="37" t="s">
        <v>3145</v>
      </c>
      <c r="P1032" s="37" t="s">
        <v>674</v>
      </c>
      <c r="Q1032" s="44" t="str">
        <f>MID(Tabla1[[#This Row],[Aplicación]],14,1)</f>
        <v>2</v>
      </c>
      <c r="R1032" s="44" t="s">
        <v>662</v>
      </c>
      <c r="S1032" s="44" t="str">
        <f>MID(Tabla1[[#This Row],[Aplicación]],6,2)</f>
        <v>08</v>
      </c>
      <c r="T1032" s="44" t="str">
        <f>VLOOKUP(Tabla1[[#This Row],[AREA]],Hoja1!A:B,2,FALSE)</f>
        <v>08. Movilidad y espacio urbano</v>
      </c>
      <c r="U1032" s="44" t="str">
        <f>MID(Tabla1[[#This Row],[Aplicación]],9,4)</f>
        <v>1532</v>
      </c>
      <c r="V1032" s="44" t="str">
        <f>VLOOKUP(Tabla1[[#This Row],[PROGRAMA]],Hoja1!A:B,2,FALSE)</f>
        <v>1532. Pavimentación vias públicas y otros servicios urbanísticos</v>
      </c>
      <c r="W1032" s="44" t="str">
        <f>MID(Tabla1[[#This Row],[Aplicación]],14,2)</f>
        <v>21</v>
      </c>
      <c r="X1032" s="44" t="str">
        <f>MID(Tabla1[[#This Row],[Aplicación]],14,6)</f>
        <v>210</v>
      </c>
    </row>
    <row r="1033" spans="1:24" x14ac:dyDescent="0.25">
      <c r="A1033" s="33">
        <v>220200005391</v>
      </c>
      <c r="B1033" s="34" t="s">
        <v>316</v>
      </c>
      <c r="C1033" s="35">
        <v>43900</v>
      </c>
      <c r="D1033" s="33">
        <v>22020001910</v>
      </c>
      <c r="E1033" s="34" t="s">
        <v>1169</v>
      </c>
      <c r="F1033" s="36">
        <v>603.59</v>
      </c>
      <c r="G1033" s="34" t="s">
        <v>388</v>
      </c>
      <c r="H1033" s="34" t="s">
        <v>2903</v>
      </c>
      <c r="I1033" s="33" t="s">
        <v>317</v>
      </c>
      <c r="J1033" s="34" t="s">
        <v>211</v>
      </c>
      <c r="K1033" s="34" t="s">
        <v>211</v>
      </c>
      <c r="L1033" s="34" t="s">
        <v>15</v>
      </c>
      <c r="M1033" s="34" t="s">
        <v>13</v>
      </c>
      <c r="N1033" s="34" t="s">
        <v>14</v>
      </c>
      <c r="O1033" s="37" t="s">
        <v>3145</v>
      </c>
      <c r="P1033" s="37" t="s">
        <v>674</v>
      </c>
      <c r="Q1033" s="44" t="str">
        <f>MID(Tabla1[[#This Row],[Aplicación]],14,1)</f>
        <v>2</v>
      </c>
      <c r="R1033" s="44" t="s">
        <v>662</v>
      </c>
      <c r="S1033" s="44" t="str">
        <f>MID(Tabla1[[#This Row],[Aplicación]],6,2)</f>
        <v>08</v>
      </c>
      <c r="T1033" s="44" t="str">
        <f>VLOOKUP(Tabla1[[#This Row],[AREA]],Hoja1!A:B,2,FALSE)</f>
        <v>08. Movilidad y espacio urbano</v>
      </c>
      <c r="U1033" s="44" t="str">
        <f>MID(Tabla1[[#This Row],[Aplicación]],9,4)</f>
        <v>1532</v>
      </c>
      <c r="V1033" s="44" t="str">
        <f>VLOOKUP(Tabla1[[#This Row],[PROGRAMA]],Hoja1!A:B,2,FALSE)</f>
        <v>1532. Pavimentación vias públicas y otros servicios urbanísticos</v>
      </c>
      <c r="W1033" s="44" t="str">
        <f>MID(Tabla1[[#This Row],[Aplicación]],14,2)</f>
        <v>21</v>
      </c>
      <c r="X1033" s="44" t="str">
        <f>MID(Tabla1[[#This Row],[Aplicación]],14,6)</f>
        <v>210</v>
      </c>
    </row>
    <row r="1034" spans="1:24" x14ac:dyDescent="0.25">
      <c r="A1034" s="33">
        <v>220200003937</v>
      </c>
      <c r="B1034" s="34" t="s">
        <v>316</v>
      </c>
      <c r="C1034" s="35">
        <v>43895</v>
      </c>
      <c r="D1034" s="33">
        <v>22020001910</v>
      </c>
      <c r="E1034" s="34" t="s">
        <v>1169</v>
      </c>
      <c r="F1034" s="36">
        <v>289.89</v>
      </c>
      <c r="G1034" s="34" t="s">
        <v>364</v>
      </c>
      <c r="H1034" s="34" t="s">
        <v>2904</v>
      </c>
      <c r="I1034" s="33" t="s">
        <v>317</v>
      </c>
      <c r="J1034" s="34" t="s">
        <v>211</v>
      </c>
      <c r="K1034" s="34" t="s">
        <v>211</v>
      </c>
      <c r="L1034" s="34" t="s">
        <v>15</v>
      </c>
      <c r="M1034" s="34" t="s">
        <v>13</v>
      </c>
      <c r="N1034" s="34" t="s">
        <v>14</v>
      </c>
      <c r="O1034" s="37" t="s">
        <v>3145</v>
      </c>
      <c r="P1034" s="37" t="s">
        <v>674</v>
      </c>
      <c r="Q1034" s="44" t="str">
        <f>MID(Tabla1[[#This Row],[Aplicación]],14,1)</f>
        <v>2</v>
      </c>
      <c r="R1034" s="44" t="s">
        <v>662</v>
      </c>
      <c r="S1034" s="44" t="str">
        <f>MID(Tabla1[[#This Row],[Aplicación]],6,2)</f>
        <v>08</v>
      </c>
      <c r="T1034" s="44" t="str">
        <f>VLOOKUP(Tabla1[[#This Row],[AREA]],Hoja1!A:B,2,FALSE)</f>
        <v>08. Movilidad y espacio urbano</v>
      </c>
      <c r="U1034" s="44" t="str">
        <f>MID(Tabla1[[#This Row],[Aplicación]],9,4)</f>
        <v>1532</v>
      </c>
      <c r="V1034" s="44" t="str">
        <f>VLOOKUP(Tabla1[[#This Row],[PROGRAMA]],Hoja1!A:B,2,FALSE)</f>
        <v>1532. Pavimentación vias públicas y otros servicios urbanísticos</v>
      </c>
      <c r="W1034" s="44" t="str">
        <f>MID(Tabla1[[#This Row],[Aplicación]],14,2)</f>
        <v>21</v>
      </c>
      <c r="X1034" s="44" t="str">
        <f>MID(Tabla1[[#This Row],[Aplicación]],14,6)</f>
        <v>210</v>
      </c>
    </row>
    <row r="1035" spans="1:24" x14ac:dyDescent="0.25">
      <c r="A1035" s="33">
        <v>220200009323</v>
      </c>
      <c r="B1035" s="34" t="s">
        <v>316</v>
      </c>
      <c r="C1035" s="35">
        <v>43915</v>
      </c>
      <c r="D1035" s="33">
        <v>22020001910</v>
      </c>
      <c r="E1035" s="34" t="s">
        <v>1169</v>
      </c>
      <c r="F1035" s="36">
        <v>141.36000000000001</v>
      </c>
      <c r="G1035" s="34" t="s">
        <v>360</v>
      </c>
      <c r="H1035" s="34" t="s">
        <v>2916</v>
      </c>
      <c r="I1035" s="33" t="s">
        <v>317</v>
      </c>
      <c r="J1035" s="34" t="s">
        <v>211</v>
      </c>
      <c r="K1035" s="34" t="s">
        <v>211</v>
      </c>
      <c r="L1035" s="34" t="s">
        <v>15</v>
      </c>
      <c r="M1035" s="34" t="s">
        <v>13</v>
      </c>
      <c r="N1035" s="34" t="s">
        <v>14</v>
      </c>
      <c r="O1035" s="37" t="s">
        <v>3145</v>
      </c>
      <c r="P1035" s="37" t="s">
        <v>674</v>
      </c>
      <c r="Q1035" s="44" t="str">
        <f>MID(Tabla1[[#This Row],[Aplicación]],14,1)</f>
        <v>2</v>
      </c>
      <c r="R1035" s="44" t="s">
        <v>662</v>
      </c>
      <c r="S1035" s="44" t="str">
        <f>MID(Tabla1[[#This Row],[Aplicación]],6,2)</f>
        <v>08</v>
      </c>
      <c r="T1035" s="44" t="str">
        <f>VLOOKUP(Tabla1[[#This Row],[AREA]],Hoja1!A:B,2,FALSE)</f>
        <v>08. Movilidad y espacio urbano</v>
      </c>
      <c r="U1035" s="44" t="str">
        <f>MID(Tabla1[[#This Row],[Aplicación]],9,4)</f>
        <v>1532</v>
      </c>
      <c r="V1035" s="44" t="str">
        <f>VLOOKUP(Tabla1[[#This Row],[PROGRAMA]],Hoja1!A:B,2,FALSE)</f>
        <v>1532. Pavimentación vias públicas y otros servicios urbanísticos</v>
      </c>
      <c r="W1035" s="44" t="str">
        <f>MID(Tabla1[[#This Row],[Aplicación]],14,2)</f>
        <v>21</v>
      </c>
      <c r="X1035" s="44" t="str">
        <f>MID(Tabla1[[#This Row],[Aplicación]],14,6)</f>
        <v>210</v>
      </c>
    </row>
    <row r="1036" spans="1:24" x14ac:dyDescent="0.25">
      <c r="A1036" s="33">
        <v>220200005399</v>
      </c>
      <c r="B1036" s="34" t="s">
        <v>316</v>
      </c>
      <c r="C1036" s="35">
        <v>43900</v>
      </c>
      <c r="D1036" s="33">
        <v>22020001910</v>
      </c>
      <c r="E1036" s="34" t="s">
        <v>1169</v>
      </c>
      <c r="F1036" s="36">
        <v>673.98</v>
      </c>
      <c r="G1036" s="34" t="s">
        <v>394</v>
      </c>
      <c r="H1036" s="34" t="s">
        <v>2917</v>
      </c>
      <c r="I1036" s="33" t="s">
        <v>317</v>
      </c>
      <c r="J1036" s="34" t="s">
        <v>211</v>
      </c>
      <c r="K1036" s="34" t="s">
        <v>211</v>
      </c>
      <c r="L1036" s="34" t="s">
        <v>15</v>
      </c>
      <c r="M1036" s="34" t="s">
        <v>13</v>
      </c>
      <c r="N1036" s="34" t="s">
        <v>14</v>
      </c>
      <c r="O1036" s="37" t="s">
        <v>3145</v>
      </c>
      <c r="P1036" s="37" t="s">
        <v>674</v>
      </c>
      <c r="Q1036" s="44" t="str">
        <f>MID(Tabla1[[#This Row],[Aplicación]],14,1)</f>
        <v>2</v>
      </c>
      <c r="R1036" s="44" t="s">
        <v>662</v>
      </c>
      <c r="S1036" s="44" t="str">
        <f>MID(Tabla1[[#This Row],[Aplicación]],6,2)</f>
        <v>08</v>
      </c>
      <c r="T1036" s="44" t="str">
        <f>VLOOKUP(Tabla1[[#This Row],[AREA]],Hoja1!A:B,2,FALSE)</f>
        <v>08. Movilidad y espacio urbano</v>
      </c>
      <c r="U1036" s="44" t="str">
        <f>MID(Tabla1[[#This Row],[Aplicación]],9,4)</f>
        <v>1532</v>
      </c>
      <c r="V1036" s="44" t="str">
        <f>VLOOKUP(Tabla1[[#This Row],[PROGRAMA]],Hoja1!A:B,2,FALSE)</f>
        <v>1532. Pavimentación vias públicas y otros servicios urbanísticos</v>
      </c>
      <c r="W1036" s="44" t="str">
        <f>MID(Tabla1[[#This Row],[Aplicación]],14,2)</f>
        <v>21</v>
      </c>
      <c r="X1036" s="44" t="str">
        <f>MID(Tabla1[[#This Row],[Aplicación]],14,6)</f>
        <v>210</v>
      </c>
    </row>
    <row r="1037" spans="1:24" x14ac:dyDescent="0.25">
      <c r="A1037" s="33">
        <v>220200003923</v>
      </c>
      <c r="B1037" s="34" t="s">
        <v>316</v>
      </c>
      <c r="C1037" s="35">
        <v>43895</v>
      </c>
      <c r="D1037" s="33">
        <v>22020001910</v>
      </c>
      <c r="E1037" s="34" t="s">
        <v>1169</v>
      </c>
      <c r="F1037" s="36">
        <v>664.23</v>
      </c>
      <c r="G1037" s="34" t="s">
        <v>394</v>
      </c>
      <c r="H1037" s="34" t="s">
        <v>2920</v>
      </c>
      <c r="I1037" s="33" t="s">
        <v>317</v>
      </c>
      <c r="J1037" s="34" t="s">
        <v>211</v>
      </c>
      <c r="K1037" s="34" t="s">
        <v>211</v>
      </c>
      <c r="L1037" s="34" t="s">
        <v>15</v>
      </c>
      <c r="M1037" s="34" t="s">
        <v>13</v>
      </c>
      <c r="N1037" s="34" t="s">
        <v>14</v>
      </c>
      <c r="O1037" s="37" t="s">
        <v>3145</v>
      </c>
      <c r="P1037" s="37" t="s">
        <v>674</v>
      </c>
      <c r="Q1037" s="44" t="str">
        <f>MID(Tabla1[[#This Row],[Aplicación]],14,1)</f>
        <v>2</v>
      </c>
      <c r="R1037" s="44" t="s">
        <v>662</v>
      </c>
      <c r="S1037" s="44" t="str">
        <f>MID(Tabla1[[#This Row],[Aplicación]],6,2)</f>
        <v>08</v>
      </c>
      <c r="T1037" s="44" t="str">
        <f>VLOOKUP(Tabla1[[#This Row],[AREA]],Hoja1!A:B,2,FALSE)</f>
        <v>08. Movilidad y espacio urbano</v>
      </c>
      <c r="U1037" s="44" t="str">
        <f>MID(Tabla1[[#This Row],[Aplicación]],9,4)</f>
        <v>1532</v>
      </c>
      <c r="V1037" s="44" t="str">
        <f>VLOOKUP(Tabla1[[#This Row],[PROGRAMA]],Hoja1!A:B,2,FALSE)</f>
        <v>1532. Pavimentación vias públicas y otros servicios urbanísticos</v>
      </c>
      <c r="W1037" s="44" t="str">
        <f>MID(Tabla1[[#This Row],[Aplicación]],14,2)</f>
        <v>21</v>
      </c>
      <c r="X1037" s="44" t="str">
        <f>MID(Tabla1[[#This Row],[Aplicación]],14,6)</f>
        <v>210</v>
      </c>
    </row>
    <row r="1038" spans="1:24" x14ac:dyDescent="0.25">
      <c r="A1038" s="33">
        <v>220200003950</v>
      </c>
      <c r="B1038" s="34" t="s">
        <v>316</v>
      </c>
      <c r="C1038" s="35">
        <v>43895</v>
      </c>
      <c r="D1038" s="33">
        <v>22020001382</v>
      </c>
      <c r="E1038" s="34" t="s">
        <v>2397</v>
      </c>
      <c r="F1038" s="36">
        <v>150.54</v>
      </c>
      <c r="G1038" s="34" t="s">
        <v>717</v>
      </c>
      <c r="H1038" s="34" t="s">
        <v>2923</v>
      </c>
      <c r="I1038" s="33" t="s">
        <v>317</v>
      </c>
      <c r="J1038" s="34" t="s">
        <v>211</v>
      </c>
      <c r="K1038" s="34" t="s">
        <v>211</v>
      </c>
      <c r="L1038" s="34" t="s">
        <v>12</v>
      </c>
      <c r="M1038" s="34" t="s">
        <v>13</v>
      </c>
      <c r="N1038" s="34" t="s">
        <v>14</v>
      </c>
      <c r="O1038" s="37" t="s">
        <v>3145</v>
      </c>
      <c r="P1038" s="37" t="s">
        <v>674</v>
      </c>
      <c r="Q1038" s="44" t="str">
        <f>MID(Tabla1[[#This Row],[Aplicación]],14,1)</f>
        <v>2</v>
      </c>
      <c r="R1038" s="44" t="s">
        <v>662</v>
      </c>
      <c r="S1038" s="44" t="str">
        <f>MID(Tabla1[[#This Row],[Aplicación]],6,2)</f>
        <v>08</v>
      </c>
      <c r="T1038" s="44" t="str">
        <f>VLOOKUP(Tabla1[[#This Row],[AREA]],Hoja1!A:B,2,FALSE)</f>
        <v>08. Movilidad y espacio urbano</v>
      </c>
      <c r="U1038" s="44" t="str">
        <f>MID(Tabla1[[#This Row],[Aplicación]],9,4)</f>
        <v>1532</v>
      </c>
      <c r="V1038" s="44" t="str">
        <f>VLOOKUP(Tabla1[[#This Row],[PROGRAMA]],Hoja1!A:B,2,FALSE)</f>
        <v>1532. Pavimentación vias públicas y otros servicios urbanísticos</v>
      </c>
      <c r="W1038" s="44" t="str">
        <f>MID(Tabla1[[#This Row],[Aplicación]],14,2)</f>
        <v>21</v>
      </c>
      <c r="X1038" s="44" t="str">
        <f>MID(Tabla1[[#This Row],[Aplicación]],14,6)</f>
        <v>214</v>
      </c>
    </row>
    <row r="1039" spans="1:24" x14ac:dyDescent="0.25">
      <c r="A1039" s="33">
        <v>220200003933</v>
      </c>
      <c r="B1039" s="34" t="s">
        <v>316</v>
      </c>
      <c r="C1039" s="35">
        <v>43895</v>
      </c>
      <c r="D1039" s="33">
        <v>22020001910</v>
      </c>
      <c r="E1039" s="34" t="s">
        <v>1169</v>
      </c>
      <c r="F1039" s="36">
        <v>6873.44</v>
      </c>
      <c r="G1039" s="34" t="s">
        <v>789</v>
      </c>
      <c r="H1039" s="34" t="s">
        <v>2930</v>
      </c>
      <c r="I1039" s="33" t="s">
        <v>317</v>
      </c>
      <c r="J1039" s="34" t="s">
        <v>2931</v>
      </c>
      <c r="K1039" s="34" t="s">
        <v>698</v>
      </c>
      <c r="L1039" s="34" t="s">
        <v>15</v>
      </c>
      <c r="M1039" s="34" t="s">
        <v>13</v>
      </c>
      <c r="N1039" s="34" t="s">
        <v>14</v>
      </c>
      <c r="O1039" s="37" t="s">
        <v>3145</v>
      </c>
      <c r="P1039" s="37" t="s">
        <v>674</v>
      </c>
      <c r="Q1039" s="44" t="str">
        <f>MID(Tabla1[[#This Row],[Aplicación]],14,1)</f>
        <v>2</v>
      </c>
      <c r="R1039" s="44" t="s">
        <v>662</v>
      </c>
      <c r="S1039" s="44" t="str">
        <f>MID(Tabla1[[#This Row],[Aplicación]],6,2)</f>
        <v>08</v>
      </c>
      <c r="T1039" s="44" t="str">
        <f>VLOOKUP(Tabla1[[#This Row],[AREA]],Hoja1!A:B,2,FALSE)</f>
        <v>08. Movilidad y espacio urbano</v>
      </c>
      <c r="U1039" s="44" t="str">
        <f>MID(Tabla1[[#This Row],[Aplicación]],9,4)</f>
        <v>1532</v>
      </c>
      <c r="V1039" s="44" t="str">
        <f>VLOOKUP(Tabla1[[#This Row],[PROGRAMA]],Hoja1!A:B,2,FALSE)</f>
        <v>1532. Pavimentación vias públicas y otros servicios urbanísticos</v>
      </c>
      <c r="W1039" s="44" t="str">
        <f>MID(Tabla1[[#This Row],[Aplicación]],14,2)</f>
        <v>21</v>
      </c>
      <c r="X1039" s="44" t="str">
        <f>MID(Tabla1[[#This Row],[Aplicación]],14,6)</f>
        <v>210</v>
      </c>
    </row>
    <row r="1040" spans="1:24" x14ac:dyDescent="0.25">
      <c r="A1040" s="33">
        <v>220200003935</v>
      </c>
      <c r="B1040" s="34" t="s">
        <v>316</v>
      </c>
      <c r="C1040" s="35">
        <v>43895</v>
      </c>
      <c r="D1040" s="33">
        <v>22020001910</v>
      </c>
      <c r="E1040" s="34" t="s">
        <v>1169</v>
      </c>
      <c r="F1040" s="36">
        <v>4169.24</v>
      </c>
      <c r="G1040" s="34" t="s">
        <v>789</v>
      </c>
      <c r="H1040" s="34" t="s">
        <v>2933</v>
      </c>
      <c r="I1040" s="33" t="s">
        <v>317</v>
      </c>
      <c r="J1040" s="34" t="s">
        <v>2931</v>
      </c>
      <c r="K1040" s="34" t="s">
        <v>698</v>
      </c>
      <c r="L1040" s="34" t="s">
        <v>15</v>
      </c>
      <c r="M1040" s="34" t="s">
        <v>13</v>
      </c>
      <c r="N1040" s="34" t="s">
        <v>14</v>
      </c>
      <c r="O1040" s="37" t="s">
        <v>3145</v>
      </c>
      <c r="P1040" s="37" t="s">
        <v>674</v>
      </c>
      <c r="Q1040" s="44" t="str">
        <f>MID(Tabla1[[#This Row],[Aplicación]],14,1)</f>
        <v>2</v>
      </c>
      <c r="R1040" s="44" t="s">
        <v>662</v>
      </c>
      <c r="S1040" s="44" t="str">
        <f>MID(Tabla1[[#This Row],[Aplicación]],6,2)</f>
        <v>08</v>
      </c>
      <c r="T1040" s="44" t="str">
        <f>VLOOKUP(Tabla1[[#This Row],[AREA]],Hoja1!A:B,2,FALSE)</f>
        <v>08. Movilidad y espacio urbano</v>
      </c>
      <c r="U1040" s="44" t="str">
        <f>MID(Tabla1[[#This Row],[Aplicación]],9,4)</f>
        <v>1532</v>
      </c>
      <c r="V1040" s="44" t="str">
        <f>VLOOKUP(Tabla1[[#This Row],[PROGRAMA]],Hoja1!A:B,2,FALSE)</f>
        <v>1532. Pavimentación vias públicas y otros servicios urbanísticos</v>
      </c>
      <c r="W1040" s="44" t="str">
        <f>MID(Tabla1[[#This Row],[Aplicación]],14,2)</f>
        <v>21</v>
      </c>
      <c r="X1040" s="44" t="str">
        <f>MID(Tabla1[[#This Row],[Aplicación]],14,6)</f>
        <v>210</v>
      </c>
    </row>
    <row r="1041" spans="1:24" x14ac:dyDescent="0.25">
      <c r="A1041" s="33">
        <v>220200005401</v>
      </c>
      <c r="B1041" s="34" t="s">
        <v>316</v>
      </c>
      <c r="C1041" s="35">
        <v>43900</v>
      </c>
      <c r="D1041" s="33">
        <v>22020001910</v>
      </c>
      <c r="E1041" s="34" t="s">
        <v>1169</v>
      </c>
      <c r="F1041" s="36">
        <v>431.34</v>
      </c>
      <c r="G1041" s="34" t="s">
        <v>395</v>
      </c>
      <c r="H1041" s="34" t="s">
        <v>2935</v>
      </c>
      <c r="I1041" s="33" t="s">
        <v>317</v>
      </c>
      <c r="J1041" s="34" t="s">
        <v>211</v>
      </c>
      <c r="K1041" s="34" t="s">
        <v>211</v>
      </c>
      <c r="L1041" s="34" t="s">
        <v>15</v>
      </c>
      <c r="M1041" s="34" t="s">
        <v>13</v>
      </c>
      <c r="N1041" s="34" t="s">
        <v>14</v>
      </c>
      <c r="O1041" s="37" t="s">
        <v>3145</v>
      </c>
      <c r="P1041" s="37" t="s">
        <v>674</v>
      </c>
      <c r="Q1041" s="44" t="str">
        <f>MID(Tabla1[[#This Row],[Aplicación]],14,1)</f>
        <v>2</v>
      </c>
      <c r="R1041" s="44" t="s">
        <v>662</v>
      </c>
      <c r="S1041" s="44" t="str">
        <f>MID(Tabla1[[#This Row],[Aplicación]],6,2)</f>
        <v>08</v>
      </c>
      <c r="T1041" s="44" t="str">
        <f>VLOOKUP(Tabla1[[#This Row],[AREA]],Hoja1!A:B,2,FALSE)</f>
        <v>08. Movilidad y espacio urbano</v>
      </c>
      <c r="U1041" s="44" t="str">
        <f>MID(Tabla1[[#This Row],[Aplicación]],9,4)</f>
        <v>1532</v>
      </c>
      <c r="V1041" s="44" t="str">
        <f>VLOOKUP(Tabla1[[#This Row],[PROGRAMA]],Hoja1!A:B,2,FALSE)</f>
        <v>1532. Pavimentación vias públicas y otros servicios urbanísticos</v>
      </c>
      <c r="W1041" s="44" t="str">
        <f>MID(Tabla1[[#This Row],[Aplicación]],14,2)</f>
        <v>21</v>
      </c>
      <c r="X1041" s="44" t="str">
        <f>MID(Tabla1[[#This Row],[Aplicación]],14,6)</f>
        <v>210</v>
      </c>
    </row>
    <row r="1042" spans="1:24" x14ac:dyDescent="0.25">
      <c r="A1042" s="33">
        <v>220190035156</v>
      </c>
      <c r="B1042" s="34" t="s">
        <v>9</v>
      </c>
      <c r="C1042" s="35">
        <v>43908</v>
      </c>
      <c r="D1042" s="33">
        <v>22019005362</v>
      </c>
      <c r="E1042" s="34" t="s">
        <v>928</v>
      </c>
      <c r="F1042" s="36">
        <v>40.42</v>
      </c>
      <c r="G1042" s="34" t="s">
        <v>204</v>
      </c>
      <c r="H1042" s="34" t="s">
        <v>809</v>
      </c>
      <c r="I1042" s="33" t="s">
        <v>209</v>
      </c>
      <c r="J1042" s="34" t="s">
        <v>210</v>
      </c>
      <c r="K1042" s="34" t="s">
        <v>210</v>
      </c>
      <c r="L1042" s="34" t="s">
        <v>12</v>
      </c>
      <c r="M1042" s="34" t="s">
        <v>13</v>
      </c>
      <c r="N1042" s="34" t="s">
        <v>14</v>
      </c>
      <c r="O1042" s="37" t="s">
        <v>3127</v>
      </c>
      <c r="P1042" s="37" t="s">
        <v>674</v>
      </c>
      <c r="Q1042" s="44" t="str">
        <f>MID(Tabla1[[#This Row],[Aplicación]],14,1)</f>
        <v>6</v>
      </c>
      <c r="R1042" s="44" t="s">
        <v>663</v>
      </c>
      <c r="S1042" s="44" t="str">
        <f>MID(Tabla1[[#This Row],[Aplicación]],6,2)</f>
        <v>08</v>
      </c>
      <c r="T1042" s="44" t="str">
        <f>VLOOKUP(Tabla1[[#This Row],[AREA]],Hoja1!A:B,2,FALSE)</f>
        <v>08. Movilidad y espacio urbano</v>
      </c>
      <c r="U1042" s="44" t="str">
        <f>MID(Tabla1[[#This Row],[Aplicación]],9,4)</f>
        <v>1532</v>
      </c>
      <c r="V1042" s="44" t="str">
        <f>VLOOKUP(Tabla1[[#This Row],[PROGRAMA]],Hoja1!A:B,2,FALSE)</f>
        <v>1532. Pavimentación vias públicas y otros servicios urbanísticos</v>
      </c>
      <c r="W1042" s="44" t="str">
        <f>MID(Tabla1[[#This Row],[Aplicación]],14,2)</f>
        <v>61</v>
      </c>
      <c r="X1042" s="44" t="str">
        <f>MID(Tabla1[[#This Row],[Aplicación]],14,6)</f>
        <v>619</v>
      </c>
    </row>
    <row r="1043" spans="1:24" x14ac:dyDescent="0.25">
      <c r="A1043" s="33">
        <v>220200009644</v>
      </c>
      <c r="B1043" s="34" t="s">
        <v>9</v>
      </c>
      <c r="C1043" s="35">
        <v>43917</v>
      </c>
      <c r="D1043" s="33">
        <v>22020002502</v>
      </c>
      <c r="E1043" s="34" t="s">
        <v>2365</v>
      </c>
      <c r="F1043" s="36">
        <v>14999.99</v>
      </c>
      <c r="G1043" s="34" t="s">
        <v>2949</v>
      </c>
      <c r="H1043" s="34" t="s">
        <v>2950</v>
      </c>
      <c r="I1043" s="33" t="s">
        <v>209</v>
      </c>
      <c r="J1043" s="34" t="s">
        <v>2951</v>
      </c>
      <c r="K1043" s="34" t="s">
        <v>211</v>
      </c>
      <c r="L1043" s="34" t="s">
        <v>12</v>
      </c>
      <c r="M1043" s="34" t="s">
        <v>10</v>
      </c>
      <c r="N1043" s="34" t="s">
        <v>11</v>
      </c>
      <c r="O1043" s="37" t="s">
        <v>3146</v>
      </c>
      <c r="P1043" s="37" t="s">
        <v>674</v>
      </c>
      <c r="Q1043" s="44" t="str">
        <f>MID(Tabla1[[#This Row],[Aplicación]],14,1)</f>
        <v>2</v>
      </c>
      <c r="R1043" s="44" t="s">
        <v>662</v>
      </c>
      <c r="S1043" s="44" t="str">
        <f>MID(Tabla1[[#This Row],[Aplicación]],6,2)</f>
        <v>08</v>
      </c>
      <c r="T1043" s="44" t="str">
        <f>VLOOKUP(Tabla1[[#This Row],[AREA]],Hoja1!A:B,2,FALSE)</f>
        <v>08. Movilidad y espacio urbano</v>
      </c>
      <c r="U1043" s="44" t="str">
        <f>MID(Tabla1[[#This Row],[Aplicación]],9,4)</f>
        <v>1301</v>
      </c>
      <c r="V1043" s="44" t="str">
        <f>VLOOKUP(Tabla1[[#This Row],[PROGRAMA]],Hoja1!A:B,2,FALSE)</f>
        <v>1301. Dirección del área de seguridad</v>
      </c>
      <c r="W1043" s="44" t="str">
        <f>MID(Tabla1[[#This Row],[Aplicación]],14,2)</f>
        <v>22</v>
      </c>
      <c r="X1043" s="44" t="str">
        <f>MID(Tabla1[[#This Row],[Aplicación]],14,6)</f>
        <v>22706</v>
      </c>
    </row>
    <row r="1044" spans="1:24" x14ac:dyDescent="0.25">
      <c r="A1044" s="33">
        <v>220200009895</v>
      </c>
      <c r="B1044" s="34" t="s">
        <v>9</v>
      </c>
      <c r="C1044" s="35">
        <v>43918</v>
      </c>
      <c r="D1044" s="33">
        <v>22020002986</v>
      </c>
      <c r="E1044" s="34" t="s">
        <v>1917</v>
      </c>
      <c r="F1044" s="36">
        <v>7260</v>
      </c>
      <c r="G1044" s="34" t="s">
        <v>2925</v>
      </c>
      <c r="H1044" s="34" t="s">
        <v>2964</v>
      </c>
      <c r="I1044" s="33" t="s">
        <v>209</v>
      </c>
      <c r="J1044" s="34" t="s">
        <v>211</v>
      </c>
      <c r="K1044" s="34" t="s">
        <v>211</v>
      </c>
      <c r="L1044" s="34" t="s">
        <v>12</v>
      </c>
      <c r="M1044" s="34" t="s">
        <v>10</v>
      </c>
      <c r="N1044" s="34" t="s">
        <v>11</v>
      </c>
      <c r="O1044" s="37" t="s">
        <v>3146</v>
      </c>
      <c r="P1044" s="37" t="s">
        <v>674</v>
      </c>
      <c r="Q1044" s="44" t="str">
        <f>MID(Tabla1[[#This Row],[Aplicación]],14,1)</f>
        <v>2</v>
      </c>
      <c r="R1044" s="44" t="s">
        <v>662</v>
      </c>
      <c r="S1044" s="44" t="str">
        <f>MID(Tabla1[[#This Row],[Aplicación]],6,2)</f>
        <v>08</v>
      </c>
      <c r="T1044" s="44" t="str">
        <f>VLOOKUP(Tabla1[[#This Row],[AREA]],Hoja1!A:B,2,FALSE)</f>
        <v>08. Movilidad y espacio urbano</v>
      </c>
      <c r="U1044" s="44" t="str">
        <f>MID(Tabla1[[#This Row],[Aplicación]],9,4)</f>
        <v>1532</v>
      </c>
      <c r="V1044" s="44" t="str">
        <f>VLOOKUP(Tabla1[[#This Row],[PROGRAMA]],Hoja1!A:B,2,FALSE)</f>
        <v>1532. Pavimentación vias públicas y otros servicios urbanísticos</v>
      </c>
      <c r="W1044" s="44" t="str">
        <f>MID(Tabla1[[#This Row],[Aplicación]],14,2)</f>
        <v>22</v>
      </c>
      <c r="X1044" s="44" t="str">
        <f>MID(Tabla1[[#This Row],[Aplicación]],14,6)</f>
        <v>22199</v>
      </c>
    </row>
    <row r="1045" spans="1:24" x14ac:dyDescent="0.25">
      <c r="A1045" s="33">
        <v>220200009896</v>
      </c>
      <c r="B1045" s="34" t="s">
        <v>9</v>
      </c>
      <c r="C1045" s="35">
        <v>43918</v>
      </c>
      <c r="D1045" s="33">
        <v>22020002987</v>
      </c>
      <c r="E1045" s="34" t="s">
        <v>2397</v>
      </c>
      <c r="F1045" s="36">
        <v>1523.06</v>
      </c>
      <c r="G1045" s="34" t="s">
        <v>788</v>
      </c>
      <c r="H1045" s="34" t="s">
        <v>2966</v>
      </c>
      <c r="I1045" s="33" t="s">
        <v>209</v>
      </c>
      <c r="J1045" s="34" t="s">
        <v>211</v>
      </c>
      <c r="K1045" s="34" t="s">
        <v>211</v>
      </c>
      <c r="L1045" s="34" t="s">
        <v>12</v>
      </c>
      <c r="M1045" s="34" t="s">
        <v>10</v>
      </c>
      <c r="N1045" s="34" t="s">
        <v>11</v>
      </c>
      <c r="O1045" s="37" t="s">
        <v>3146</v>
      </c>
      <c r="P1045" s="37" t="s">
        <v>674</v>
      </c>
      <c r="Q1045" s="44" t="str">
        <f>MID(Tabla1[[#This Row],[Aplicación]],14,1)</f>
        <v>2</v>
      </c>
      <c r="R1045" s="44" t="s">
        <v>662</v>
      </c>
      <c r="S1045" s="44" t="str">
        <f>MID(Tabla1[[#This Row],[Aplicación]],6,2)</f>
        <v>08</v>
      </c>
      <c r="T1045" s="44" t="str">
        <f>VLOOKUP(Tabla1[[#This Row],[AREA]],Hoja1!A:B,2,FALSE)</f>
        <v>08. Movilidad y espacio urbano</v>
      </c>
      <c r="U1045" s="44" t="str">
        <f>MID(Tabla1[[#This Row],[Aplicación]],9,4)</f>
        <v>1532</v>
      </c>
      <c r="V1045" s="44" t="str">
        <f>VLOOKUP(Tabla1[[#This Row],[PROGRAMA]],Hoja1!A:B,2,FALSE)</f>
        <v>1532. Pavimentación vias públicas y otros servicios urbanísticos</v>
      </c>
      <c r="W1045" s="44" t="str">
        <f>MID(Tabla1[[#This Row],[Aplicación]],14,2)</f>
        <v>21</v>
      </c>
      <c r="X1045" s="44" t="str">
        <f>MID(Tabla1[[#This Row],[Aplicación]],14,6)</f>
        <v>214</v>
      </c>
    </row>
    <row r="1046" spans="1:24" x14ac:dyDescent="0.25">
      <c r="A1046" s="33">
        <v>220200009903</v>
      </c>
      <c r="B1046" s="34" t="s">
        <v>9</v>
      </c>
      <c r="C1046" s="35">
        <v>43918</v>
      </c>
      <c r="D1046" s="33">
        <v>22020002994</v>
      </c>
      <c r="E1046" s="34" t="s">
        <v>1860</v>
      </c>
      <c r="F1046" s="36">
        <f>3630+3630</f>
        <v>7260</v>
      </c>
      <c r="G1046" s="34" t="s">
        <v>762</v>
      </c>
      <c r="H1046" s="34" t="s">
        <v>2983</v>
      </c>
      <c r="I1046" s="33" t="s">
        <v>209</v>
      </c>
      <c r="J1046" s="34" t="s">
        <v>211</v>
      </c>
      <c r="K1046" s="34" t="s">
        <v>211</v>
      </c>
      <c r="L1046" s="34" t="s">
        <v>15</v>
      </c>
      <c r="M1046" s="34" t="s">
        <v>10</v>
      </c>
      <c r="N1046" s="34" t="s">
        <v>11</v>
      </c>
      <c r="O1046" s="37" t="s">
        <v>3146</v>
      </c>
      <c r="P1046" s="37" t="s">
        <v>674</v>
      </c>
      <c r="Q1046" s="44" t="str">
        <f>MID(Tabla1[[#This Row],[Aplicación]],14,1)</f>
        <v>2</v>
      </c>
      <c r="R1046" s="44" t="s">
        <v>662</v>
      </c>
      <c r="S1046" s="44" t="str">
        <f>MID(Tabla1[[#This Row],[Aplicación]],6,2)</f>
        <v>08</v>
      </c>
      <c r="T1046" s="44" t="str">
        <f>VLOOKUP(Tabla1[[#This Row],[AREA]],Hoja1!A:B,2,FALSE)</f>
        <v>08. Movilidad y espacio urbano</v>
      </c>
      <c r="U1046" s="44" t="str">
        <f>MID(Tabla1[[#This Row],[Aplicación]],9,4)</f>
        <v>1532</v>
      </c>
      <c r="V1046" s="44" t="str">
        <f>VLOOKUP(Tabla1[[#This Row],[PROGRAMA]],Hoja1!A:B,2,FALSE)</f>
        <v>1532. Pavimentación vias públicas y otros servicios urbanísticos</v>
      </c>
      <c r="W1046" s="44" t="str">
        <f>MID(Tabla1[[#This Row],[Aplicación]],14,2)</f>
        <v>20</v>
      </c>
      <c r="X1046" s="44" t="str">
        <f>MID(Tabla1[[#This Row],[Aplicación]],14,6)</f>
        <v>203</v>
      </c>
    </row>
    <row r="1047" spans="1:24" x14ac:dyDescent="0.25">
      <c r="A1047" s="33">
        <v>220200009904</v>
      </c>
      <c r="B1047" s="34" t="s">
        <v>9</v>
      </c>
      <c r="C1047" s="35">
        <v>43918</v>
      </c>
      <c r="D1047" s="33">
        <v>22020002590</v>
      </c>
      <c r="E1047" s="34" t="s">
        <v>2397</v>
      </c>
      <c r="F1047" s="36">
        <v>952.57</v>
      </c>
      <c r="G1047" s="34" t="s">
        <v>742</v>
      </c>
      <c r="H1047" s="34" t="s">
        <v>2985</v>
      </c>
      <c r="I1047" s="33" t="s">
        <v>209</v>
      </c>
      <c r="J1047" s="34" t="s">
        <v>1413</v>
      </c>
      <c r="K1047" s="34" t="s">
        <v>211</v>
      </c>
      <c r="L1047" s="34" t="s">
        <v>12</v>
      </c>
      <c r="M1047" s="34" t="s">
        <v>10</v>
      </c>
      <c r="N1047" s="34" t="s">
        <v>11</v>
      </c>
      <c r="O1047" s="37" t="s">
        <v>3146</v>
      </c>
      <c r="P1047" s="37" t="s">
        <v>674</v>
      </c>
      <c r="Q1047" s="44" t="str">
        <f>MID(Tabla1[[#This Row],[Aplicación]],14,1)</f>
        <v>2</v>
      </c>
      <c r="R1047" s="44" t="s">
        <v>662</v>
      </c>
      <c r="S1047" s="44" t="str">
        <f>MID(Tabla1[[#This Row],[Aplicación]],6,2)</f>
        <v>08</v>
      </c>
      <c r="T1047" s="44" t="str">
        <f>VLOOKUP(Tabla1[[#This Row],[AREA]],Hoja1!A:B,2,FALSE)</f>
        <v>08. Movilidad y espacio urbano</v>
      </c>
      <c r="U1047" s="44" t="str">
        <f>MID(Tabla1[[#This Row],[Aplicación]],9,4)</f>
        <v>1532</v>
      </c>
      <c r="V1047" s="44" t="str">
        <f>VLOOKUP(Tabla1[[#This Row],[PROGRAMA]],Hoja1!A:B,2,FALSE)</f>
        <v>1532. Pavimentación vias públicas y otros servicios urbanísticos</v>
      </c>
      <c r="W1047" s="44" t="str">
        <f>MID(Tabla1[[#This Row],[Aplicación]],14,2)</f>
        <v>21</v>
      </c>
      <c r="X1047" s="44" t="str">
        <f>MID(Tabla1[[#This Row],[Aplicación]],14,6)</f>
        <v>214</v>
      </c>
    </row>
    <row r="1048" spans="1:24" x14ac:dyDescent="0.25">
      <c r="A1048" s="33">
        <v>220190033915</v>
      </c>
      <c r="B1048" s="34" t="s">
        <v>9</v>
      </c>
      <c r="C1048" s="35">
        <v>43908</v>
      </c>
      <c r="D1048" s="33">
        <v>22019004912</v>
      </c>
      <c r="E1048" s="34" t="s">
        <v>959</v>
      </c>
      <c r="F1048" s="36">
        <v>18.03</v>
      </c>
      <c r="G1048" s="34" t="s">
        <v>204</v>
      </c>
      <c r="H1048" s="34" t="s">
        <v>829</v>
      </c>
      <c r="I1048" s="33" t="s">
        <v>209</v>
      </c>
      <c r="J1048" s="34" t="s">
        <v>210</v>
      </c>
      <c r="K1048" s="34" t="s">
        <v>210</v>
      </c>
      <c r="L1048" s="34" t="s">
        <v>82</v>
      </c>
      <c r="M1048" s="34" t="s">
        <v>13</v>
      </c>
      <c r="N1048" s="34" t="s">
        <v>14</v>
      </c>
      <c r="O1048" s="37" t="s">
        <v>3127</v>
      </c>
      <c r="P1048" s="37" t="s">
        <v>674</v>
      </c>
      <c r="Q1048" s="44" t="str">
        <f>MID(Tabla1[[#This Row],[Aplicación]],14,1)</f>
        <v>6</v>
      </c>
      <c r="R1048" s="44" t="s">
        <v>663</v>
      </c>
      <c r="S1048" s="44" t="str">
        <f>MID(Tabla1[[#This Row],[Aplicación]],6,2)</f>
        <v>08</v>
      </c>
      <c r="T1048" s="44" t="str">
        <f>VLOOKUP(Tabla1[[#This Row],[AREA]],Hoja1!A:B,2,FALSE)</f>
        <v>08. Movilidad y espacio urbano</v>
      </c>
      <c r="U1048" s="44" t="str">
        <f>MID(Tabla1[[#This Row],[Aplicación]],9,4)</f>
        <v>1341</v>
      </c>
      <c r="V1048" s="44" t="str">
        <f>VLOOKUP(Tabla1[[#This Row],[PROGRAMA]],Hoja1!A:B,2,FALSE)</f>
        <v>1341. Movilidad</v>
      </c>
      <c r="W1048" s="44" t="str">
        <f>MID(Tabla1[[#This Row],[Aplicación]],14,2)</f>
        <v>61</v>
      </c>
      <c r="X1048" s="44" t="str">
        <f>MID(Tabla1[[#This Row],[Aplicación]],14,6)</f>
        <v>619</v>
      </c>
    </row>
    <row r="1049" spans="1:24" x14ac:dyDescent="0.25">
      <c r="A1049" s="33">
        <v>220200004459</v>
      </c>
      <c r="B1049" s="34" t="s">
        <v>316</v>
      </c>
      <c r="C1049" s="35">
        <v>43899</v>
      </c>
      <c r="D1049" s="33">
        <v>22020001124</v>
      </c>
      <c r="E1049" s="34" t="s">
        <v>1444</v>
      </c>
      <c r="F1049" s="36">
        <v>180.97</v>
      </c>
      <c r="G1049" s="34" t="s">
        <v>393</v>
      </c>
      <c r="H1049" s="34" t="s">
        <v>3028</v>
      </c>
      <c r="I1049" s="33" t="s">
        <v>317</v>
      </c>
      <c r="J1049" s="34" t="s">
        <v>211</v>
      </c>
      <c r="K1049" s="34" t="s">
        <v>211</v>
      </c>
      <c r="L1049" s="34" t="s">
        <v>12</v>
      </c>
      <c r="M1049" s="34" t="s">
        <v>13</v>
      </c>
      <c r="N1049" s="34" t="s">
        <v>14</v>
      </c>
      <c r="O1049" s="37" t="s">
        <v>3145</v>
      </c>
      <c r="P1049" s="37" t="s">
        <v>674</v>
      </c>
      <c r="Q1049" s="44" t="str">
        <f>MID(Tabla1[[#This Row],[Aplicación]],14,1)</f>
        <v>2</v>
      </c>
      <c r="R1049" s="44" t="s">
        <v>662</v>
      </c>
      <c r="S1049" s="44" t="str">
        <f>MID(Tabla1[[#This Row],[Aplicación]],6,2)</f>
        <v>08</v>
      </c>
      <c r="T1049" s="44" t="str">
        <f>VLOOKUP(Tabla1[[#This Row],[AREA]],Hoja1!A:B,2,FALSE)</f>
        <v>08. Movilidad y espacio urbano</v>
      </c>
      <c r="U1049" s="44" t="str">
        <f>MID(Tabla1[[#This Row],[Aplicación]],9,4)</f>
        <v>1341</v>
      </c>
      <c r="V1049" s="44" t="str">
        <f>VLOOKUP(Tabla1[[#This Row],[PROGRAMA]],Hoja1!A:B,2,FALSE)</f>
        <v>1341. Movilidad</v>
      </c>
      <c r="W1049" s="44" t="str">
        <f>MID(Tabla1[[#This Row],[Aplicación]],14,2)</f>
        <v>21</v>
      </c>
      <c r="X1049" s="44" t="str">
        <f>MID(Tabla1[[#This Row],[Aplicación]],14,6)</f>
        <v>214</v>
      </c>
    </row>
    <row r="1050" spans="1:24" x14ac:dyDescent="0.25">
      <c r="A1050" s="33">
        <v>220200004463</v>
      </c>
      <c r="B1050" s="34" t="s">
        <v>316</v>
      </c>
      <c r="C1050" s="35">
        <v>43899</v>
      </c>
      <c r="D1050" s="33">
        <v>22020001124</v>
      </c>
      <c r="E1050" s="34" t="s">
        <v>1444</v>
      </c>
      <c r="F1050" s="36">
        <v>165.82</v>
      </c>
      <c r="G1050" s="34" t="s">
        <v>393</v>
      </c>
      <c r="H1050" s="34" t="s">
        <v>3029</v>
      </c>
      <c r="I1050" s="33" t="s">
        <v>317</v>
      </c>
      <c r="J1050" s="34" t="s">
        <v>211</v>
      </c>
      <c r="K1050" s="34" t="s">
        <v>211</v>
      </c>
      <c r="L1050" s="34" t="s">
        <v>12</v>
      </c>
      <c r="M1050" s="34" t="s">
        <v>13</v>
      </c>
      <c r="N1050" s="34" t="s">
        <v>14</v>
      </c>
      <c r="O1050" s="37" t="s">
        <v>3145</v>
      </c>
      <c r="P1050" s="37" t="s">
        <v>674</v>
      </c>
      <c r="Q1050" s="44" t="str">
        <f>MID(Tabla1[[#This Row],[Aplicación]],14,1)</f>
        <v>2</v>
      </c>
      <c r="R1050" s="44" t="s">
        <v>662</v>
      </c>
      <c r="S1050" s="44" t="str">
        <f>MID(Tabla1[[#This Row],[Aplicación]],6,2)</f>
        <v>08</v>
      </c>
      <c r="T1050" s="44" t="str">
        <f>VLOOKUP(Tabla1[[#This Row],[AREA]],Hoja1!A:B,2,FALSE)</f>
        <v>08. Movilidad y espacio urbano</v>
      </c>
      <c r="U1050" s="44" t="str">
        <f>MID(Tabla1[[#This Row],[Aplicación]],9,4)</f>
        <v>1341</v>
      </c>
      <c r="V1050" s="44" t="str">
        <f>VLOOKUP(Tabla1[[#This Row],[PROGRAMA]],Hoja1!A:B,2,FALSE)</f>
        <v>1341. Movilidad</v>
      </c>
      <c r="W1050" s="44" t="str">
        <f>MID(Tabla1[[#This Row],[Aplicación]],14,2)</f>
        <v>21</v>
      </c>
      <c r="X1050" s="44" t="str">
        <f>MID(Tabla1[[#This Row],[Aplicación]],14,6)</f>
        <v>214</v>
      </c>
    </row>
    <row r="1051" spans="1:24" x14ac:dyDescent="0.25">
      <c r="A1051" s="33">
        <v>220200004461</v>
      </c>
      <c r="B1051" s="34" t="s">
        <v>316</v>
      </c>
      <c r="C1051" s="35">
        <v>43899</v>
      </c>
      <c r="D1051" s="33">
        <v>22020001124</v>
      </c>
      <c r="E1051" s="34" t="s">
        <v>1444</v>
      </c>
      <c r="F1051" s="36">
        <v>96.27</v>
      </c>
      <c r="G1051" s="34" t="s">
        <v>393</v>
      </c>
      <c r="H1051" s="34" t="s">
        <v>3034</v>
      </c>
      <c r="I1051" s="33" t="s">
        <v>317</v>
      </c>
      <c r="J1051" s="34" t="s">
        <v>211</v>
      </c>
      <c r="K1051" s="34" t="s">
        <v>211</v>
      </c>
      <c r="L1051" s="34" t="s">
        <v>12</v>
      </c>
      <c r="M1051" s="34" t="s">
        <v>13</v>
      </c>
      <c r="N1051" s="34" t="s">
        <v>14</v>
      </c>
      <c r="O1051" s="37" t="s">
        <v>3145</v>
      </c>
      <c r="P1051" s="37" t="s">
        <v>674</v>
      </c>
      <c r="Q1051" s="44" t="str">
        <f>MID(Tabla1[[#This Row],[Aplicación]],14,1)</f>
        <v>2</v>
      </c>
      <c r="R1051" s="44" t="s">
        <v>662</v>
      </c>
      <c r="S1051" s="44" t="str">
        <f>MID(Tabla1[[#This Row],[Aplicación]],6,2)</f>
        <v>08</v>
      </c>
      <c r="T1051" s="44" t="str">
        <f>VLOOKUP(Tabla1[[#This Row],[AREA]],Hoja1!A:B,2,FALSE)</f>
        <v>08. Movilidad y espacio urbano</v>
      </c>
      <c r="U1051" s="44" t="str">
        <f>MID(Tabla1[[#This Row],[Aplicación]],9,4)</f>
        <v>1341</v>
      </c>
      <c r="V1051" s="44" t="str">
        <f>VLOOKUP(Tabla1[[#This Row],[PROGRAMA]],Hoja1!A:B,2,FALSE)</f>
        <v>1341. Movilidad</v>
      </c>
      <c r="W1051" s="44" t="str">
        <f>MID(Tabla1[[#This Row],[Aplicación]],14,2)</f>
        <v>21</v>
      </c>
      <c r="X1051" s="44" t="str">
        <f>MID(Tabla1[[#This Row],[Aplicación]],14,6)</f>
        <v>214</v>
      </c>
    </row>
    <row r="1052" spans="1:24" x14ac:dyDescent="0.25">
      <c r="A1052" s="33">
        <v>220190033917</v>
      </c>
      <c r="B1052" s="34" t="s">
        <v>9</v>
      </c>
      <c r="C1052" s="35">
        <v>43908</v>
      </c>
      <c r="D1052" s="33">
        <v>22019004914</v>
      </c>
      <c r="E1052" s="34" t="s">
        <v>959</v>
      </c>
      <c r="F1052" s="36">
        <v>14.48</v>
      </c>
      <c r="G1052" s="34" t="s">
        <v>205</v>
      </c>
      <c r="H1052" s="34" t="s">
        <v>827</v>
      </c>
      <c r="I1052" s="33" t="s">
        <v>209</v>
      </c>
      <c r="J1052" s="34" t="s">
        <v>1249</v>
      </c>
      <c r="K1052" s="34" t="s">
        <v>211</v>
      </c>
      <c r="L1052" s="34" t="s">
        <v>82</v>
      </c>
      <c r="M1052" s="34" t="s">
        <v>13</v>
      </c>
      <c r="N1052" s="34" t="s">
        <v>14</v>
      </c>
      <c r="O1052" s="37" t="s">
        <v>3127</v>
      </c>
      <c r="P1052" s="37" t="s">
        <v>674</v>
      </c>
      <c r="Q1052" s="44" t="str">
        <f>MID(Tabla1[[#This Row],[Aplicación]],14,1)</f>
        <v>6</v>
      </c>
      <c r="R1052" s="44" t="s">
        <v>663</v>
      </c>
      <c r="S1052" s="44" t="str">
        <f>MID(Tabla1[[#This Row],[Aplicación]],6,2)</f>
        <v>08</v>
      </c>
      <c r="T1052" s="44" t="str">
        <f>VLOOKUP(Tabla1[[#This Row],[AREA]],Hoja1!A:B,2,FALSE)</f>
        <v>08. Movilidad y espacio urbano</v>
      </c>
      <c r="U1052" s="44" t="str">
        <f>MID(Tabla1[[#This Row],[Aplicación]],9,4)</f>
        <v>1341</v>
      </c>
      <c r="V1052" s="44" t="str">
        <f>VLOOKUP(Tabla1[[#This Row],[PROGRAMA]],Hoja1!A:B,2,FALSE)</f>
        <v>1341. Movilidad</v>
      </c>
      <c r="W1052" s="44" t="str">
        <f>MID(Tabla1[[#This Row],[Aplicación]],14,2)</f>
        <v>61</v>
      </c>
      <c r="X1052" s="44" t="str">
        <f>MID(Tabla1[[#This Row],[Aplicación]],14,6)</f>
        <v>619</v>
      </c>
    </row>
    <row r="1053" spans="1:24" x14ac:dyDescent="0.25">
      <c r="A1053" s="33">
        <v>220200004502</v>
      </c>
      <c r="B1053" s="34" t="s">
        <v>316</v>
      </c>
      <c r="C1053" s="35">
        <v>43899</v>
      </c>
      <c r="D1053" s="33">
        <v>22020002020</v>
      </c>
      <c r="E1053" s="34" t="s">
        <v>3038</v>
      </c>
      <c r="F1053" s="36">
        <v>1675</v>
      </c>
      <c r="G1053" s="34" t="s">
        <v>182</v>
      </c>
      <c r="H1053" s="34" t="s">
        <v>3039</v>
      </c>
      <c r="I1053" s="33" t="s">
        <v>317</v>
      </c>
      <c r="J1053" s="34" t="s">
        <v>211</v>
      </c>
      <c r="K1053" s="34" t="s">
        <v>211</v>
      </c>
      <c r="L1053" s="34" t="s">
        <v>15</v>
      </c>
      <c r="M1053" s="34" t="s">
        <v>13</v>
      </c>
      <c r="N1053" s="34" t="s">
        <v>14</v>
      </c>
      <c r="O1053" s="37" t="s">
        <v>3145</v>
      </c>
      <c r="P1053" s="37" t="s">
        <v>674</v>
      </c>
      <c r="Q1053" s="44" t="str">
        <f>MID(Tabla1[[#This Row],[Aplicación]],14,1)</f>
        <v>2</v>
      </c>
      <c r="R1053" s="44" t="s">
        <v>662</v>
      </c>
      <c r="S1053" s="44" t="str">
        <f>MID(Tabla1[[#This Row],[Aplicación]],6,2)</f>
        <v>08</v>
      </c>
      <c r="T1053" s="44" t="str">
        <f>VLOOKUP(Tabla1[[#This Row],[AREA]],Hoja1!A:B,2,FALSE)</f>
        <v>08. Movilidad y espacio urbano</v>
      </c>
      <c r="U1053" s="44" t="str">
        <f>MID(Tabla1[[#This Row],[Aplicación]],9,4)</f>
        <v>1651</v>
      </c>
      <c r="V1053" s="44" t="str">
        <f>VLOOKUP(Tabla1[[#This Row],[PROGRAMA]],Hoja1!A:B,2,FALSE)</f>
        <v>1651. Alumbrado público</v>
      </c>
      <c r="W1053" s="44" t="str">
        <f>MID(Tabla1[[#This Row],[Aplicación]],14,2)</f>
        <v>22</v>
      </c>
      <c r="X1053" s="44" t="str">
        <f>MID(Tabla1[[#This Row],[Aplicación]],14,6)</f>
        <v>22199</v>
      </c>
    </row>
    <row r="1054" spans="1:24" x14ac:dyDescent="0.25">
      <c r="A1054" s="33">
        <v>220200005365</v>
      </c>
      <c r="B1054" s="34" t="s">
        <v>316</v>
      </c>
      <c r="C1054" s="35">
        <v>43900</v>
      </c>
      <c r="D1054" s="33">
        <v>22020002020</v>
      </c>
      <c r="E1054" s="34" t="s">
        <v>3038</v>
      </c>
      <c r="F1054" s="36">
        <v>1306.8800000000001</v>
      </c>
      <c r="G1054" s="34" t="s">
        <v>182</v>
      </c>
      <c r="H1054" s="34" t="s">
        <v>3041</v>
      </c>
      <c r="I1054" s="33" t="s">
        <v>317</v>
      </c>
      <c r="J1054" s="34" t="s">
        <v>211</v>
      </c>
      <c r="K1054" s="34" t="s">
        <v>211</v>
      </c>
      <c r="L1054" s="34" t="s">
        <v>15</v>
      </c>
      <c r="M1054" s="34" t="s">
        <v>13</v>
      </c>
      <c r="N1054" s="34" t="s">
        <v>14</v>
      </c>
      <c r="O1054" s="37" t="s">
        <v>3145</v>
      </c>
      <c r="P1054" s="37" t="s">
        <v>674</v>
      </c>
      <c r="Q1054" s="44" t="str">
        <f>MID(Tabla1[[#This Row],[Aplicación]],14,1)</f>
        <v>2</v>
      </c>
      <c r="R1054" s="44" t="s">
        <v>662</v>
      </c>
      <c r="S1054" s="44" t="str">
        <f>MID(Tabla1[[#This Row],[Aplicación]],6,2)</f>
        <v>08</v>
      </c>
      <c r="T1054" s="44" t="str">
        <f>VLOOKUP(Tabla1[[#This Row],[AREA]],Hoja1!A:B,2,FALSE)</f>
        <v>08. Movilidad y espacio urbano</v>
      </c>
      <c r="U1054" s="44" t="str">
        <f>MID(Tabla1[[#This Row],[Aplicación]],9,4)</f>
        <v>1651</v>
      </c>
      <c r="V1054" s="44" t="str">
        <f>VLOOKUP(Tabla1[[#This Row],[PROGRAMA]],Hoja1!A:B,2,FALSE)</f>
        <v>1651. Alumbrado público</v>
      </c>
      <c r="W1054" s="44" t="str">
        <f>MID(Tabla1[[#This Row],[Aplicación]],14,2)</f>
        <v>22</v>
      </c>
      <c r="X1054" s="44" t="str">
        <f>MID(Tabla1[[#This Row],[Aplicación]],14,6)</f>
        <v>22199</v>
      </c>
    </row>
    <row r="1055" spans="1:24" x14ac:dyDescent="0.25">
      <c r="A1055" s="33">
        <v>220200003352</v>
      </c>
      <c r="B1055" s="34" t="s">
        <v>316</v>
      </c>
      <c r="C1055" s="35">
        <v>43894</v>
      </c>
      <c r="D1055" s="33">
        <v>22020002020</v>
      </c>
      <c r="E1055" s="34" t="s">
        <v>3038</v>
      </c>
      <c r="F1055" s="36">
        <v>60.2</v>
      </c>
      <c r="G1055" s="34" t="s">
        <v>182</v>
      </c>
      <c r="H1055" s="34" t="s">
        <v>3042</v>
      </c>
      <c r="I1055" s="33" t="s">
        <v>317</v>
      </c>
      <c r="J1055" s="34" t="s">
        <v>211</v>
      </c>
      <c r="K1055" s="34" t="s">
        <v>211</v>
      </c>
      <c r="L1055" s="34" t="s">
        <v>15</v>
      </c>
      <c r="M1055" s="34" t="s">
        <v>13</v>
      </c>
      <c r="N1055" s="34" t="s">
        <v>14</v>
      </c>
      <c r="O1055" s="37" t="s">
        <v>3145</v>
      </c>
      <c r="P1055" s="37" t="s">
        <v>674</v>
      </c>
      <c r="Q1055" s="44" t="str">
        <f>MID(Tabla1[[#This Row],[Aplicación]],14,1)</f>
        <v>2</v>
      </c>
      <c r="R1055" s="44" t="s">
        <v>662</v>
      </c>
      <c r="S1055" s="44" t="str">
        <f>MID(Tabla1[[#This Row],[Aplicación]],6,2)</f>
        <v>08</v>
      </c>
      <c r="T1055" s="44" t="str">
        <f>VLOOKUP(Tabla1[[#This Row],[AREA]],Hoja1!A:B,2,FALSE)</f>
        <v>08. Movilidad y espacio urbano</v>
      </c>
      <c r="U1055" s="44" t="str">
        <f>MID(Tabla1[[#This Row],[Aplicación]],9,4)</f>
        <v>1651</v>
      </c>
      <c r="V1055" s="44" t="str">
        <f>VLOOKUP(Tabla1[[#This Row],[PROGRAMA]],Hoja1!A:B,2,FALSE)</f>
        <v>1651. Alumbrado público</v>
      </c>
      <c r="W1055" s="44" t="str">
        <f>MID(Tabla1[[#This Row],[Aplicación]],14,2)</f>
        <v>22</v>
      </c>
      <c r="X1055" s="44" t="str">
        <f>MID(Tabla1[[#This Row],[Aplicación]],14,6)</f>
        <v>22199</v>
      </c>
    </row>
    <row r="1056" spans="1:24" x14ac:dyDescent="0.25">
      <c r="A1056" s="33">
        <v>220200009332</v>
      </c>
      <c r="B1056" s="34" t="s">
        <v>316</v>
      </c>
      <c r="C1056" s="35">
        <v>43915</v>
      </c>
      <c r="D1056" s="33">
        <v>22020002020</v>
      </c>
      <c r="E1056" s="34" t="s">
        <v>3038</v>
      </c>
      <c r="F1056" s="36">
        <v>298.2</v>
      </c>
      <c r="G1056" s="34" t="s">
        <v>238</v>
      </c>
      <c r="H1056" s="34" t="s">
        <v>3043</v>
      </c>
      <c r="I1056" s="33" t="s">
        <v>317</v>
      </c>
      <c r="J1056" s="34" t="s">
        <v>233</v>
      </c>
      <c r="K1056" s="34" t="s">
        <v>233</v>
      </c>
      <c r="L1056" s="34" t="s">
        <v>15</v>
      </c>
      <c r="M1056" s="34" t="s">
        <v>13</v>
      </c>
      <c r="N1056" s="34" t="s">
        <v>14</v>
      </c>
      <c r="O1056" s="37" t="s">
        <v>3145</v>
      </c>
      <c r="P1056" s="37" t="s">
        <v>674</v>
      </c>
      <c r="Q1056" s="44" t="str">
        <f>MID(Tabla1[[#This Row],[Aplicación]],14,1)</f>
        <v>2</v>
      </c>
      <c r="R1056" s="44" t="s">
        <v>662</v>
      </c>
      <c r="S1056" s="44" t="str">
        <f>MID(Tabla1[[#This Row],[Aplicación]],6,2)</f>
        <v>08</v>
      </c>
      <c r="T1056" s="44" t="str">
        <f>VLOOKUP(Tabla1[[#This Row],[AREA]],Hoja1!A:B,2,FALSE)</f>
        <v>08. Movilidad y espacio urbano</v>
      </c>
      <c r="U1056" s="44" t="str">
        <f>MID(Tabla1[[#This Row],[Aplicación]],9,4)</f>
        <v>1651</v>
      </c>
      <c r="V1056" s="44" t="str">
        <f>VLOOKUP(Tabla1[[#This Row],[PROGRAMA]],Hoja1!A:B,2,FALSE)</f>
        <v>1651. Alumbrado público</v>
      </c>
      <c r="W1056" s="44" t="str">
        <f>MID(Tabla1[[#This Row],[Aplicación]],14,2)</f>
        <v>22</v>
      </c>
      <c r="X1056" s="44" t="str">
        <f>MID(Tabla1[[#This Row],[Aplicación]],14,6)</f>
        <v>22199</v>
      </c>
    </row>
    <row r="1057" spans="1:24" x14ac:dyDescent="0.25">
      <c r="A1057" s="33">
        <v>220200009050</v>
      </c>
      <c r="B1057" s="34" t="s">
        <v>316</v>
      </c>
      <c r="C1057" s="35">
        <v>43913</v>
      </c>
      <c r="D1057" s="33">
        <v>22020002020</v>
      </c>
      <c r="E1057" s="34" t="s">
        <v>3038</v>
      </c>
      <c r="F1057" s="36">
        <v>37.64</v>
      </c>
      <c r="G1057" s="34" t="s">
        <v>238</v>
      </c>
      <c r="H1057" s="34" t="s">
        <v>3044</v>
      </c>
      <c r="I1057" s="33" t="s">
        <v>317</v>
      </c>
      <c r="J1057" s="34" t="s">
        <v>233</v>
      </c>
      <c r="K1057" s="34" t="s">
        <v>233</v>
      </c>
      <c r="L1057" s="34" t="s">
        <v>15</v>
      </c>
      <c r="M1057" s="34" t="s">
        <v>13</v>
      </c>
      <c r="N1057" s="34" t="s">
        <v>14</v>
      </c>
      <c r="O1057" s="37" t="s">
        <v>3145</v>
      </c>
      <c r="P1057" s="37" t="s">
        <v>674</v>
      </c>
      <c r="Q1057" s="44" t="str">
        <f>MID(Tabla1[[#This Row],[Aplicación]],14,1)</f>
        <v>2</v>
      </c>
      <c r="R1057" s="44" t="s">
        <v>662</v>
      </c>
      <c r="S1057" s="44" t="str">
        <f>MID(Tabla1[[#This Row],[Aplicación]],6,2)</f>
        <v>08</v>
      </c>
      <c r="T1057" s="44" t="str">
        <f>VLOOKUP(Tabla1[[#This Row],[AREA]],Hoja1!A:B,2,FALSE)</f>
        <v>08. Movilidad y espacio urbano</v>
      </c>
      <c r="U1057" s="44" t="str">
        <f>MID(Tabla1[[#This Row],[Aplicación]],9,4)</f>
        <v>1651</v>
      </c>
      <c r="V1057" s="44" t="str">
        <f>VLOOKUP(Tabla1[[#This Row],[PROGRAMA]],Hoja1!A:B,2,FALSE)</f>
        <v>1651. Alumbrado público</v>
      </c>
      <c r="W1057" s="44" t="str">
        <f>MID(Tabla1[[#This Row],[Aplicación]],14,2)</f>
        <v>22</v>
      </c>
      <c r="X1057" s="44" t="str">
        <f>MID(Tabla1[[#This Row],[Aplicación]],14,6)</f>
        <v>22199</v>
      </c>
    </row>
    <row r="1058" spans="1:24" x14ac:dyDescent="0.25">
      <c r="A1058" s="33">
        <v>220190035151</v>
      </c>
      <c r="B1058" s="34" t="s">
        <v>9</v>
      </c>
      <c r="C1058" s="35">
        <v>43908</v>
      </c>
      <c r="D1058" s="33">
        <v>22019005369</v>
      </c>
      <c r="E1058" s="34" t="s">
        <v>928</v>
      </c>
      <c r="F1058" s="36">
        <v>12.93</v>
      </c>
      <c r="G1058" s="34" t="s">
        <v>205</v>
      </c>
      <c r="H1058" s="34" t="s">
        <v>811</v>
      </c>
      <c r="I1058" s="33" t="s">
        <v>209</v>
      </c>
      <c r="J1058" s="34" t="s">
        <v>1249</v>
      </c>
      <c r="K1058" s="34" t="s">
        <v>211</v>
      </c>
      <c r="L1058" s="34" t="s">
        <v>12</v>
      </c>
      <c r="M1058" s="34" t="s">
        <v>13</v>
      </c>
      <c r="N1058" s="34" t="s">
        <v>14</v>
      </c>
      <c r="O1058" s="37" t="s">
        <v>3127</v>
      </c>
      <c r="P1058" s="37" t="s">
        <v>674</v>
      </c>
      <c r="Q1058" s="44" t="str">
        <f>MID(Tabla1[[#This Row],[Aplicación]],14,1)</f>
        <v>6</v>
      </c>
      <c r="R1058" s="44" t="s">
        <v>663</v>
      </c>
      <c r="S1058" s="44" t="str">
        <f>MID(Tabla1[[#This Row],[Aplicación]],6,2)</f>
        <v>08</v>
      </c>
      <c r="T1058" s="44" t="str">
        <f>VLOOKUP(Tabla1[[#This Row],[AREA]],Hoja1!A:B,2,FALSE)</f>
        <v>08. Movilidad y espacio urbano</v>
      </c>
      <c r="U1058" s="44" t="str">
        <f>MID(Tabla1[[#This Row],[Aplicación]],9,4)</f>
        <v>1532</v>
      </c>
      <c r="V1058" s="44" t="str">
        <f>VLOOKUP(Tabla1[[#This Row],[PROGRAMA]],Hoja1!A:B,2,FALSE)</f>
        <v>1532. Pavimentación vias públicas y otros servicios urbanísticos</v>
      </c>
      <c r="W1058" s="44" t="str">
        <f>MID(Tabla1[[#This Row],[Aplicación]],14,2)</f>
        <v>61</v>
      </c>
      <c r="X1058" s="44" t="str">
        <f>MID(Tabla1[[#This Row],[Aplicación]],14,6)</f>
        <v>619</v>
      </c>
    </row>
    <row r="1059" spans="1:24" x14ac:dyDescent="0.25">
      <c r="A1059" s="33">
        <v>220200003920</v>
      </c>
      <c r="B1059" s="34" t="s">
        <v>316</v>
      </c>
      <c r="C1059" s="35">
        <v>43895</v>
      </c>
      <c r="D1059" s="33">
        <v>22020002020</v>
      </c>
      <c r="E1059" s="34" t="s">
        <v>3038</v>
      </c>
      <c r="F1059" s="36">
        <v>269.89999999999998</v>
      </c>
      <c r="G1059" s="34" t="s">
        <v>409</v>
      </c>
      <c r="H1059" s="34" t="s">
        <v>3045</v>
      </c>
      <c r="I1059" s="33" t="s">
        <v>317</v>
      </c>
      <c r="J1059" s="34" t="s">
        <v>211</v>
      </c>
      <c r="K1059" s="34" t="s">
        <v>211</v>
      </c>
      <c r="L1059" s="34" t="s">
        <v>15</v>
      </c>
      <c r="M1059" s="34" t="s">
        <v>13</v>
      </c>
      <c r="N1059" s="34" t="s">
        <v>14</v>
      </c>
      <c r="O1059" s="37" t="s">
        <v>3145</v>
      </c>
      <c r="P1059" s="37" t="s">
        <v>674</v>
      </c>
      <c r="Q1059" s="44" t="str">
        <f>MID(Tabla1[[#This Row],[Aplicación]],14,1)</f>
        <v>2</v>
      </c>
      <c r="R1059" s="44" t="s">
        <v>662</v>
      </c>
      <c r="S1059" s="44" t="str">
        <f>MID(Tabla1[[#This Row],[Aplicación]],6,2)</f>
        <v>08</v>
      </c>
      <c r="T1059" s="44" t="str">
        <f>VLOOKUP(Tabla1[[#This Row],[AREA]],Hoja1!A:B,2,FALSE)</f>
        <v>08. Movilidad y espacio urbano</v>
      </c>
      <c r="U1059" s="44" t="str">
        <f>MID(Tabla1[[#This Row],[Aplicación]],9,4)</f>
        <v>1651</v>
      </c>
      <c r="V1059" s="44" t="str">
        <f>VLOOKUP(Tabla1[[#This Row],[PROGRAMA]],Hoja1!A:B,2,FALSE)</f>
        <v>1651. Alumbrado público</v>
      </c>
      <c r="W1059" s="44" t="str">
        <f>MID(Tabla1[[#This Row],[Aplicación]],14,2)</f>
        <v>22</v>
      </c>
      <c r="X1059" s="44" t="str">
        <f>MID(Tabla1[[#This Row],[Aplicación]],14,6)</f>
        <v>22199</v>
      </c>
    </row>
    <row r="1060" spans="1:24" x14ac:dyDescent="0.25">
      <c r="A1060" s="33">
        <v>220200003918</v>
      </c>
      <c r="B1060" s="34" t="s">
        <v>316</v>
      </c>
      <c r="C1060" s="35">
        <v>43895</v>
      </c>
      <c r="D1060" s="33">
        <v>22020002020</v>
      </c>
      <c r="E1060" s="34" t="s">
        <v>3038</v>
      </c>
      <c r="F1060" s="36">
        <v>67.81</v>
      </c>
      <c r="G1060" s="34" t="s">
        <v>409</v>
      </c>
      <c r="H1060" s="34" t="s">
        <v>3058</v>
      </c>
      <c r="I1060" s="33" t="s">
        <v>317</v>
      </c>
      <c r="J1060" s="34" t="s">
        <v>211</v>
      </c>
      <c r="K1060" s="34" t="s">
        <v>211</v>
      </c>
      <c r="L1060" s="34" t="s">
        <v>15</v>
      </c>
      <c r="M1060" s="34" t="s">
        <v>13</v>
      </c>
      <c r="N1060" s="34" t="s">
        <v>14</v>
      </c>
      <c r="O1060" s="37" t="s">
        <v>3145</v>
      </c>
      <c r="P1060" s="37" t="s">
        <v>674</v>
      </c>
      <c r="Q1060" s="44" t="str">
        <f>MID(Tabla1[[#This Row],[Aplicación]],14,1)</f>
        <v>2</v>
      </c>
      <c r="R1060" s="44" t="s">
        <v>662</v>
      </c>
      <c r="S1060" s="44" t="str">
        <f>MID(Tabla1[[#This Row],[Aplicación]],6,2)</f>
        <v>08</v>
      </c>
      <c r="T1060" s="44" t="str">
        <f>VLOOKUP(Tabla1[[#This Row],[AREA]],Hoja1!A:B,2,FALSE)</f>
        <v>08. Movilidad y espacio urbano</v>
      </c>
      <c r="U1060" s="44" t="str">
        <f>MID(Tabla1[[#This Row],[Aplicación]],9,4)</f>
        <v>1651</v>
      </c>
      <c r="V1060" s="44" t="str">
        <f>VLOOKUP(Tabla1[[#This Row],[PROGRAMA]],Hoja1!A:B,2,FALSE)</f>
        <v>1651. Alumbrado público</v>
      </c>
      <c r="W1060" s="44" t="str">
        <f>MID(Tabla1[[#This Row],[Aplicación]],14,2)</f>
        <v>22</v>
      </c>
      <c r="X1060" s="44" t="str">
        <f>MID(Tabla1[[#This Row],[Aplicación]],14,6)</f>
        <v>22199</v>
      </c>
    </row>
    <row r="1061" spans="1:24" x14ac:dyDescent="0.25">
      <c r="A1061" s="33">
        <v>220200010376</v>
      </c>
      <c r="B1061" s="34" t="s">
        <v>83</v>
      </c>
      <c r="C1061" s="35">
        <v>43920</v>
      </c>
      <c r="D1061" s="33">
        <v>22020002414</v>
      </c>
      <c r="E1061" s="34" t="s">
        <v>944</v>
      </c>
      <c r="F1061" s="36">
        <v>4803.3599999999997</v>
      </c>
      <c r="G1061" s="34" t="s">
        <v>3059</v>
      </c>
      <c r="H1061" s="34" t="s">
        <v>3060</v>
      </c>
      <c r="I1061" s="33" t="s">
        <v>358</v>
      </c>
      <c r="J1061" s="34" t="s">
        <v>211</v>
      </c>
      <c r="K1061" s="34" t="s">
        <v>211</v>
      </c>
      <c r="L1061" s="34" t="s">
        <v>82</v>
      </c>
      <c r="M1061" s="34" t="s">
        <v>13</v>
      </c>
      <c r="N1061" s="34" t="s">
        <v>14</v>
      </c>
      <c r="O1061" s="37" t="s">
        <v>3127</v>
      </c>
      <c r="P1061" s="37" t="s">
        <v>674</v>
      </c>
      <c r="Q1061" s="44" t="str">
        <f>MID(Tabla1[[#This Row],[Aplicación]],14,1)</f>
        <v>6</v>
      </c>
      <c r="R1061" s="44" t="s">
        <v>663</v>
      </c>
      <c r="S1061" s="44" t="str">
        <f>MID(Tabla1[[#This Row],[Aplicación]],6,2)</f>
        <v>08</v>
      </c>
      <c r="T1061" s="44" t="str">
        <f>VLOOKUP(Tabla1[[#This Row],[AREA]],Hoja1!A:B,2,FALSE)</f>
        <v>08. Movilidad y espacio urbano</v>
      </c>
      <c r="U1061" s="44" t="str">
        <f>MID(Tabla1[[#This Row],[Aplicación]],9,4)</f>
        <v>1651</v>
      </c>
      <c r="V1061" s="44" t="str">
        <f>VLOOKUP(Tabla1[[#This Row],[PROGRAMA]],Hoja1!A:B,2,FALSE)</f>
        <v>1651. Alumbrado público</v>
      </c>
      <c r="W1061" s="44" t="str">
        <f>MID(Tabla1[[#This Row],[Aplicación]],14,2)</f>
        <v>61</v>
      </c>
      <c r="X1061" s="44" t="str">
        <f>MID(Tabla1[[#This Row],[Aplicación]],14,6)</f>
        <v>619</v>
      </c>
    </row>
    <row r="1062" spans="1:24" x14ac:dyDescent="0.25">
      <c r="A1062" s="33">
        <v>220200004832</v>
      </c>
      <c r="B1062" s="34" t="s">
        <v>9</v>
      </c>
      <c r="C1062" s="35">
        <v>43900</v>
      </c>
      <c r="D1062" s="33">
        <v>22020002475</v>
      </c>
      <c r="E1062" s="34" t="s">
        <v>944</v>
      </c>
      <c r="F1062" s="36">
        <v>2323.1999999999998</v>
      </c>
      <c r="G1062" s="34" t="s">
        <v>2643</v>
      </c>
      <c r="H1062" s="34" t="s">
        <v>3066</v>
      </c>
      <c r="I1062" s="33" t="s">
        <v>209</v>
      </c>
      <c r="J1062" s="34" t="s">
        <v>211</v>
      </c>
      <c r="K1062" s="34" t="s">
        <v>211</v>
      </c>
      <c r="L1062" s="34" t="s">
        <v>12</v>
      </c>
      <c r="M1062" s="34" t="s">
        <v>10</v>
      </c>
      <c r="N1062" s="34" t="s">
        <v>11</v>
      </c>
      <c r="O1062" s="37" t="s">
        <v>3146</v>
      </c>
      <c r="P1062" s="37" t="s">
        <v>674</v>
      </c>
      <c r="Q1062" s="44" t="str">
        <f>MID(Tabla1[[#This Row],[Aplicación]],14,1)</f>
        <v>6</v>
      </c>
      <c r="R1062" s="44" t="s">
        <v>663</v>
      </c>
      <c r="S1062" s="44" t="str">
        <f>MID(Tabla1[[#This Row],[Aplicación]],6,2)</f>
        <v>08</v>
      </c>
      <c r="T1062" s="44" t="str">
        <f>VLOOKUP(Tabla1[[#This Row],[AREA]],Hoja1!A:B,2,FALSE)</f>
        <v>08. Movilidad y espacio urbano</v>
      </c>
      <c r="U1062" s="44" t="str">
        <f>MID(Tabla1[[#This Row],[Aplicación]],9,4)</f>
        <v>1651</v>
      </c>
      <c r="V1062" s="44" t="str">
        <f>VLOOKUP(Tabla1[[#This Row],[PROGRAMA]],Hoja1!A:B,2,FALSE)</f>
        <v>1651. Alumbrado público</v>
      </c>
      <c r="W1062" s="44" t="str">
        <f>MID(Tabla1[[#This Row],[Aplicación]],14,2)</f>
        <v>61</v>
      </c>
      <c r="X1062" s="44" t="str">
        <f>MID(Tabla1[[#This Row],[Aplicación]],14,6)</f>
        <v>619</v>
      </c>
    </row>
    <row r="1063" spans="1:24" x14ac:dyDescent="0.25">
      <c r="A1063" s="33">
        <v>220200002482</v>
      </c>
      <c r="B1063" s="34" t="s">
        <v>316</v>
      </c>
      <c r="C1063" s="35">
        <v>43887</v>
      </c>
      <c r="D1063" s="33">
        <v>22020001382</v>
      </c>
      <c r="E1063" s="34" t="s">
        <v>2397</v>
      </c>
      <c r="F1063" s="36">
        <v>54.45</v>
      </c>
      <c r="G1063" s="34" t="s">
        <v>365</v>
      </c>
      <c r="H1063" s="34" t="s">
        <v>3068</v>
      </c>
      <c r="I1063" s="33" t="s">
        <v>317</v>
      </c>
      <c r="J1063" s="34" t="s">
        <v>211</v>
      </c>
      <c r="K1063" s="34" t="s">
        <v>211</v>
      </c>
      <c r="L1063" s="34" t="s">
        <v>12</v>
      </c>
      <c r="M1063" s="34" t="s">
        <v>13</v>
      </c>
      <c r="N1063" s="34" t="s">
        <v>14</v>
      </c>
      <c r="O1063" s="37" t="s">
        <v>3145</v>
      </c>
      <c r="P1063" s="37" t="s">
        <v>674</v>
      </c>
      <c r="Q1063" s="44" t="str">
        <f>MID(Tabla1[[#This Row],[Aplicación]],14,1)</f>
        <v>2</v>
      </c>
      <c r="R1063" s="44" t="s">
        <v>662</v>
      </c>
      <c r="S1063" s="44" t="str">
        <f>MID(Tabla1[[#This Row],[Aplicación]],6,2)</f>
        <v>08</v>
      </c>
      <c r="T1063" s="44" t="str">
        <f>VLOOKUP(Tabla1[[#This Row],[AREA]],Hoja1!A:B,2,FALSE)</f>
        <v>08. Movilidad y espacio urbano</v>
      </c>
      <c r="U1063" s="44" t="str">
        <f>MID(Tabla1[[#This Row],[Aplicación]],9,4)</f>
        <v>1532</v>
      </c>
      <c r="V1063" s="44" t="str">
        <f>VLOOKUP(Tabla1[[#This Row],[PROGRAMA]],Hoja1!A:B,2,FALSE)</f>
        <v>1532. Pavimentación vias públicas y otros servicios urbanísticos</v>
      </c>
      <c r="W1063" s="44" t="str">
        <f>MID(Tabla1[[#This Row],[Aplicación]],14,2)</f>
        <v>21</v>
      </c>
      <c r="X1063" s="44" t="str">
        <f>MID(Tabla1[[#This Row],[Aplicación]],14,6)</f>
        <v>214</v>
      </c>
    </row>
    <row r="1064" spans="1:24" x14ac:dyDescent="0.25">
      <c r="A1064" s="33">
        <v>220190033914</v>
      </c>
      <c r="B1064" s="34" t="s">
        <v>9</v>
      </c>
      <c r="C1064" s="35">
        <v>43908</v>
      </c>
      <c r="D1064" s="33">
        <v>22019004911</v>
      </c>
      <c r="E1064" s="34" t="s">
        <v>959</v>
      </c>
      <c r="F1064" s="36">
        <v>6.55</v>
      </c>
      <c r="G1064" s="34" t="s">
        <v>204</v>
      </c>
      <c r="H1064" s="34" t="s">
        <v>830</v>
      </c>
      <c r="I1064" s="33" t="s">
        <v>209</v>
      </c>
      <c r="J1064" s="34" t="s">
        <v>210</v>
      </c>
      <c r="K1064" s="34" t="s">
        <v>210</v>
      </c>
      <c r="L1064" s="34" t="s">
        <v>82</v>
      </c>
      <c r="M1064" s="34" t="s">
        <v>13</v>
      </c>
      <c r="N1064" s="34" t="s">
        <v>14</v>
      </c>
      <c r="O1064" s="37" t="s">
        <v>3127</v>
      </c>
      <c r="P1064" s="37" t="s">
        <v>674</v>
      </c>
      <c r="Q1064" s="44" t="str">
        <f>MID(Tabla1[[#This Row],[Aplicación]],14,1)</f>
        <v>6</v>
      </c>
      <c r="R1064" s="44" t="s">
        <v>663</v>
      </c>
      <c r="S1064" s="44" t="str">
        <f>MID(Tabla1[[#This Row],[Aplicación]],6,2)</f>
        <v>08</v>
      </c>
      <c r="T1064" s="44" t="str">
        <f>VLOOKUP(Tabla1[[#This Row],[AREA]],Hoja1!A:B,2,FALSE)</f>
        <v>08. Movilidad y espacio urbano</v>
      </c>
      <c r="U1064" s="44" t="str">
        <f>MID(Tabla1[[#This Row],[Aplicación]],9,4)</f>
        <v>1341</v>
      </c>
      <c r="V1064" s="44" t="str">
        <f>VLOOKUP(Tabla1[[#This Row],[PROGRAMA]],Hoja1!A:B,2,FALSE)</f>
        <v>1341. Movilidad</v>
      </c>
      <c r="W1064" s="44" t="str">
        <f>MID(Tabla1[[#This Row],[Aplicación]],14,2)</f>
        <v>61</v>
      </c>
      <c r="X1064" s="44" t="str">
        <f>MID(Tabla1[[#This Row],[Aplicación]],14,6)</f>
        <v>619</v>
      </c>
    </row>
    <row r="1065" spans="1:24" x14ac:dyDescent="0.25">
      <c r="A1065" s="33">
        <v>220200002154</v>
      </c>
      <c r="B1065" s="34" t="s">
        <v>668</v>
      </c>
      <c r="C1065" s="35">
        <v>43881</v>
      </c>
      <c r="D1065" s="33">
        <v>22020001062</v>
      </c>
      <c r="E1065" s="34" t="s">
        <v>928</v>
      </c>
      <c r="F1065" s="36">
        <v>-3000000</v>
      </c>
      <c r="G1065" s="34" t="s">
        <v>347</v>
      </c>
      <c r="H1065" s="34" t="s">
        <v>933</v>
      </c>
      <c r="I1065" s="33" t="s">
        <v>209</v>
      </c>
      <c r="J1065" s="34" t="s">
        <v>211</v>
      </c>
      <c r="K1065" s="34" t="s">
        <v>211</v>
      </c>
      <c r="L1065" s="34" t="s">
        <v>82</v>
      </c>
      <c r="M1065" s="34" t="s">
        <v>13</v>
      </c>
      <c r="N1065" s="34" t="s">
        <v>14</v>
      </c>
      <c r="O1065" s="37" t="s">
        <v>3127</v>
      </c>
      <c r="P1065" s="37" t="s">
        <v>674</v>
      </c>
      <c r="Q1065" s="44" t="str">
        <f>MID(Tabla1[[#This Row],[Aplicación]],14,1)</f>
        <v>6</v>
      </c>
      <c r="R1065" s="44" t="s">
        <v>663</v>
      </c>
      <c r="S1065" s="44" t="str">
        <f>MID(Tabla1[[#This Row],[Aplicación]],6,2)</f>
        <v>08</v>
      </c>
      <c r="T1065" s="44" t="str">
        <f>VLOOKUP(Tabla1[[#This Row],[AREA]],Hoja1!A:B,2,FALSE)</f>
        <v>08. Movilidad y espacio urbano</v>
      </c>
      <c r="U1065" s="44" t="str">
        <f>MID(Tabla1[[#This Row],[Aplicación]],9,4)</f>
        <v>1532</v>
      </c>
      <c r="V1065" s="44" t="str">
        <f>VLOOKUP(Tabla1[[#This Row],[PROGRAMA]],Hoja1!A:B,2,FALSE)</f>
        <v>1532. Pavimentación vias públicas y otros servicios urbanísticos</v>
      </c>
      <c r="W1065" s="44" t="str">
        <f>MID(Tabla1[[#This Row],[Aplicación]],14,2)</f>
        <v>61</v>
      </c>
      <c r="X1065" s="44" t="str">
        <f>MID(Tabla1[[#This Row],[Aplicación]],14,6)</f>
        <v>619</v>
      </c>
    </row>
    <row r="1066" spans="1:24" x14ac:dyDescent="0.25">
      <c r="A1066" s="33">
        <v>220200001194</v>
      </c>
      <c r="B1066" s="34" t="s">
        <v>877</v>
      </c>
      <c r="C1066" s="35">
        <v>43872</v>
      </c>
      <c r="D1066" s="33">
        <v>22020001124</v>
      </c>
      <c r="E1066" s="34" t="s">
        <v>1444</v>
      </c>
      <c r="F1066" s="36">
        <v>-368.6</v>
      </c>
      <c r="G1066" s="34" t="s">
        <v>393</v>
      </c>
      <c r="H1066" s="34" t="s">
        <v>2323</v>
      </c>
      <c r="I1066" s="33" t="s">
        <v>366</v>
      </c>
      <c r="J1066" s="34" t="s">
        <v>211</v>
      </c>
      <c r="K1066" s="34" t="s">
        <v>211</v>
      </c>
      <c r="L1066" s="34" t="s">
        <v>12</v>
      </c>
      <c r="M1066" s="34" t="s">
        <v>13</v>
      </c>
      <c r="N1066" s="34" t="s">
        <v>14</v>
      </c>
      <c r="O1066" s="37" t="s">
        <v>3145</v>
      </c>
      <c r="P1066" s="37" t="s">
        <v>674</v>
      </c>
      <c r="Q1066" s="44" t="str">
        <f>MID(Tabla1[[#This Row],[Aplicación]],14,1)</f>
        <v>2</v>
      </c>
      <c r="R1066" s="44" t="s">
        <v>662</v>
      </c>
      <c r="S1066" s="44" t="str">
        <f>MID(Tabla1[[#This Row],[Aplicación]],6,2)</f>
        <v>08</v>
      </c>
      <c r="T1066" s="44" t="str">
        <f>VLOOKUP(Tabla1[[#This Row],[AREA]],Hoja1!A:B,2,FALSE)</f>
        <v>08. Movilidad y espacio urbano</v>
      </c>
      <c r="U1066" s="44" t="str">
        <f>MID(Tabla1[[#This Row],[Aplicación]],9,4)</f>
        <v>1341</v>
      </c>
      <c r="V1066" s="44" t="str">
        <f>VLOOKUP(Tabla1[[#This Row],[PROGRAMA]],Hoja1!A:B,2,FALSE)</f>
        <v>1341. Movilidad</v>
      </c>
      <c r="W1066" s="44" t="str">
        <f>MID(Tabla1[[#This Row],[Aplicación]],14,2)</f>
        <v>21</v>
      </c>
      <c r="X1066" s="44" t="str">
        <f>MID(Tabla1[[#This Row],[Aplicación]],14,6)</f>
        <v>214</v>
      </c>
    </row>
    <row r="1067" spans="1:24" x14ac:dyDescent="0.25">
      <c r="A1067" s="33">
        <v>220199000219</v>
      </c>
      <c r="B1067" s="34" t="s">
        <v>9</v>
      </c>
      <c r="C1067" s="35">
        <v>43832</v>
      </c>
      <c r="D1067" s="33">
        <v>22020000631</v>
      </c>
      <c r="E1067" s="34" t="s">
        <v>1127</v>
      </c>
      <c r="F1067" s="36">
        <v>29372.95</v>
      </c>
      <c r="G1067" s="34" t="s">
        <v>117</v>
      </c>
      <c r="H1067" s="34" t="s">
        <v>848</v>
      </c>
      <c r="I1067" s="33" t="s">
        <v>209</v>
      </c>
      <c r="J1067" s="34" t="s">
        <v>211</v>
      </c>
      <c r="K1067" s="34" t="s">
        <v>211</v>
      </c>
      <c r="L1067" s="34" t="s">
        <v>1128</v>
      </c>
      <c r="M1067" s="34" t="s">
        <v>13</v>
      </c>
      <c r="N1067" s="34" t="s">
        <v>14</v>
      </c>
      <c r="O1067" s="37" t="s">
        <v>3127</v>
      </c>
      <c r="P1067" s="37" t="s">
        <v>674</v>
      </c>
      <c r="Q1067" s="44" t="str">
        <f>MID(Tabla1[[#This Row],[Aplicación]],14,1)</f>
        <v>2</v>
      </c>
      <c r="R1067" s="44" t="s">
        <v>662</v>
      </c>
      <c r="S1067" s="44" t="str">
        <f>MID(Tabla1[[#This Row],[Aplicación]],6,2)</f>
        <v>09</v>
      </c>
      <c r="T1067" s="44" t="str">
        <f>VLOOKUP(Tabla1[[#This Row],[AREA]],Hoja1!A:B,2,FALSE)</f>
        <v>09. Cultura y turismo</v>
      </c>
      <c r="U1067" s="44" t="str">
        <f>MID(Tabla1[[#This Row],[Aplicación]],9,4)</f>
        <v>3341</v>
      </c>
      <c r="V1067" s="44" t="str">
        <f>VLOOKUP(Tabla1[[#This Row],[PROGRAMA]],Hoja1!A:B,2,FALSE)</f>
        <v>3341. Coordinación de políticas culturales</v>
      </c>
      <c r="W1067" s="44" t="str">
        <f>MID(Tabla1[[#This Row],[Aplicación]],14,2)</f>
        <v>22</v>
      </c>
      <c r="X1067" s="44" t="str">
        <f>MID(Tabla1[[#This Row],[Aplicación]],14,6)</f>
        <v>22799</v>
      </c>
    </row>
    <row r="1068" spans="1:24" x14ac:dyDescent="0.25">
      <c r="A1068" s="33">
        <v>220199000716</v>
      </c>
      <c r="B1068" s="34" t="s">
        <v>9</v>
      </c>
      <c r="C1068" s="35">
        <v>43832</v>
      </c>
      <c r="D1068" s="33">
        <v>22020001104</v>
      </c>
      <c r="E1068" s="34" t="s">
        <v>1152</v>
      </c>
      <c r="F1068" s="36">
        <v>80000</v>
      </c>
      <c r="G1068" s="34" t="s">
        <v>108</v>
      </c>
      <c r="H1068" s="34" t="s">
        <v>1153</v>
      </c>
      <c r="I1068" s="33" t="s">
        <v>209</v>
      </c>
      <c r="J1068" s="34" t="s">
        <v>236</v>
      </c>
      <c r="K1068" s="34" t="s">
        <v>236</v>
      </c>
      <c r="L1068" s="34" t="s">
        <v>15</v>
      </c>
      <c r="M1068" s="34" t="s">
        <v>13</v>
      </c>
      <c r="N1068" s="34" t="s">
        <v>14</v>
      </c>
      <c r="O1068" s="37" t="s">
        <v>3127</v>
      </c>
      <c r="P1068" s="37" t="s">
        <v>674</v>
      </c>
      <c r="Q1068" s="44" t="str">
        <f>MID(Tabla1[[#This Row],[Aplicación]],14,1)</f>
        <v>2</v>
      </c>
      <c r="R1068" s="44" t="s">
        <v>662</v>
      </c>
      <c r="S1068" s="44" t="str">
        <f>MID(Tabla1[[#This Row],[Aplicación]],6,2)</f>
        <v>09</v>
      </c>
      <c r="T1068" s="44" t="str">
        <f>VLOOKUP(Tabla1[[#This Row],[AREA]],Hoja1!A:B,2,FALSE)</f>
        <v>09. Cultura y turismo</v>
      </c>
      <c r="U1068" s="44" t="str">
        <f>MID(Tabla1[[#This Row],[Aplicación]],9,4)</f>
        <v>3341</v>
      </c>
      <c r="V1068" s="44" t="str">
        <f>VLOOKUP(Tabla1[[#This Row],[PROGRAMA]],Hoja1!A:B,2,FALSE)</f>
        <v>3341. Coordinación de políticas culturales</v>
      </c>
      <c r="W1068" s="44" t="str">
        <f>MID(Tabla1[[#This Row],[Aplicación]],14,2)</f>
        <v>22</v>
      </c>
      <c r="X1068" s="44" t="str">
        <f>MID(Tabla1[[#This Row],[Aplicación]],14,6)</f>
        <v>22100</v>
      </c>
    </row>
    <row r="1069" spans="1:24" x14ac:dyDescent="0.25">
      <c r="A1069" s="33">
        <v>220200002186</v>
      </c>
      <c r="B1069" s="34" t="s">
        <v>9</v>
      </c>
      <c r="C1069" s="35">
        <v>43881</v>
      </c>
      <c r="D1069" s="33">
        <v>22020001535</v>
      </c>
      <c r="E1069" s="34" t="s">
        <v>1127</v>
      </c>
      <c r="F1069" s="36">
        <v>55283.96</v>
      </c>
      <c r="G1069" s="34" t="s">
        <v>249</v>
      </c>
      <c r="H1069" s="34" t="s">
        <v>1188</v>
      </c>
      <c r="I1069" s="33" t="s">
        <v>209</v>
      </c>
      <c r="J1069" s="34" t="s">
        <v>1189</v>
      </c>
      <c r="K1069" s="34" t="s">
        <v>250</v>
      </c>
      <c r="L1069" s="34" t="s">
        <v>12</v>
      </c>
      <c r="M1069" s="34" t="s">
        <v>13</v>
      </c>
      <c r="N1069" s="34" t="s">
        <v>14</v>
      </c>
      <c r="O1069" s="37" t="s">
        <v>3127</v>
      </c>
      <c r="P1069" s="37" t="s">
        <v>674</v>
      </c>
      <c r="Q1069" s="44" t="str">
        <f>MID(Tabla1[[#This Row],[Aplicación]],14,1)</f>
        <v>2</v>
      </c>
      <c r="R1069" s="44" t="s">
        <v>662</v>
      </c>
      <c r="S1069" s="44" t="str">
        <f>MID(Tabla1[[#This Row],[Aplicación]],6,2)</f>
        <v>09</v>
      </c>
      <c r="T1069" s="44" t="str">
        <f>VLOOKUP(Tabla1[[#This Row],[AREA]],Hoja1!A:B,2,FALSE)</f>
        <v>09. Cultura y turismo</v>
      </c>
      <c r="U1069" s="44" t="str">
        <f>MID(Tabla1[[#This Row],[Aplicación]],9,4)</f>
        <v>3341</v>
      </c>
      <c r="V1069" s="44" t="str">
        <f>VLOOKUP(Tabla1[[#This Row],[PROGRAMA]],Hoja1!A:B,2,FALSE)</f>
        <v>3341. Coordinación de políticas culturales</v>
      </c>
      <c r="W1069" s="44" t="str">
        <f>MID(Tabla1[[#This Row],[Aplicación]],14,2)</f>
        <v>22</v>
      </c>
      <c r="X1069" s="44" t="str">
        <f>MID(Tabla1[[#This Row],[Aplicación]],14,6)</f>
        <v>22799</v>
      </c>
    </row>
    <row r="1070" spans="1:24" x14ac:dyDescent="0.25">
      <c r="A1070" s="33">
        <v>220190056349</v>
      </c>
      <c r="B1070" s="34" t="s">
        <v>9</v>
      </c>
      <c r="C1070" s="35">
        <v>43908</v>
      </c>
      <c r="D1070" s="33">
        <v>22019008754</v>
      </c>
      <c r="E1070" s="34" t="s">
        <v>1256</v>
      </c>
      <c r="F1070" s="36">
        <v>10164</v>
      </c>
      <c r="G1070" s="34" t="s">
        <v>1257</v>
      </c>
      <c r="H1070" s="34" t="s">
        <v>1258</v>
      </c>
      <c r="I1070" s="33" t="s">
        <v>209</v>
      </c>
      <c r="J1070" s="34" t="s">
        <v>211</v>
      </c>
      <c r="K1070" s="34" t="s">
        <v>211</v>
      </c>
      <c r="L1070" s="34" t="s">
        <v>82</v>
      </c>
      <c r="M1070" s="34" t="s">
        <v>10</v>
      </c>
      <c r="N1070" s="34" t="s">
        <v>11</v>
      </c>
      <c r="O1070" s="37" t="s">
        <v>3146</v>
      </c>
      <c r="P1070" s="37" t="s">
        <v>674</v>
      </c>
      <c r="Q1070" s="44" t="str">
        <f>MID(Tabla1[[#This Row],[Aplicación]],14,1)</f>
        <v>6</v>
      </c>
      <c r="R1070" s="44" t="s">
        <v>663</v>
      </c>
      <c r="S1070" s="44" t="str">
        <f>MID(Tabla1[[#This Row],[Aplicación]],6,2)</f>
        <v>09</v>
      </c>
      <c r="T1070" s="44" t="str">
        <f>VLOOKUP(Tabla1[[#This Row],[AREA]],Hoja1!A:B,2,FALSE)</f>
        <v>09. Cultura y turismo</v>
      </c>
      <c r="U1070" s="44" t="str">
        <f>MID(Tabla1[[#This Row],[Aplicación]],9,4)</f>
        <v>4321</v>
      </c>
      <c r="V1070" s="44" t="str">
        <f>VLOOKUP(Tabla1[[#This Row],[PROGRAMA]],Hoja1!A:B,2,FALSE)</f>
        <v>4321. Turismo</v>
      </c>
      <c r="W1070" s="44" t="str">
        <f>MID(Tabla1[[#This Row],[Aplicación]],14,2)</f>
        <v>63</v>
      </c>
      <c r="X1070" s="44" t="str">
        <f>MID(Tabla1[[#This Row],[Aplicación]],14,6)</f>
        <v>632</v>
      </c>
    </row>
    <row r="1071" spans="1:24" x14ac:dyDescent="0.25">
      <c r="A1071" s="33">
        <v>220199000371</v>
      </c>
      <c r="B1071" s="34" t="s">
        <v>9</v>
      </c>
      <c r="C1071" s="35">
        <v>43832</v>
      </c>
      <c r="D1071" s="33">
        <v>22020000836</v>
      </c>
      <c r="E1071" s="34" t="s">
        <v>1127</v>
      </c>
      <c r="F1071" s="36">
        <v>4284.6099999999997</v>
      </c>
      <c r="G1071" s="34" t="s">
        <v>754</v>
      </c>
      <c r="H1071" s="34" t="s">
        <v>1274</v>
      </c>
      <c r="I1071" s="33" t="s">
        <v>209</v>
      </c>
      <c r="J1071" s="34" t="s">
        <v>211</v>
      </c>
      <c r="K1071" s="34" t="s">
        <v>211</v>
      </c>
      <c r="L1071" s="34" t="s">
        <v>12</v>
      </c>
      <c r="M1071" s="34" t="s">
        <v>10</v>
      </c>
      <c r="N1071" s="34" t="s">
        <v>11</v>
      </c>
      <c r="O1071" s="37" t="s">
        <v>3146</v>
      </c>
      <c r="P1071" s="37" t="s">
        <v>674</v>
      </c>
      <c r="Q1071" s="44" t="str">
        <f>MID(Tabla1[[#This Row],[Aplicación]],14,1)</f>
        <v>2</v>
      </c>
      <c r="R1071" s="44" t="s">
        <v>662</v>
      </c>
      <c r="S1071" s="44" t="str">
        <f>MID(Tabla1[[#This Row],[Aplicación]],6,2)</f>
        <v>09</v>
      </c>
      <c r="T1071" s="44" t="str">
        <f>VLOOKUP(Tabla1[[#This Row],[AREA]],Hoja1!A:B,2,FALSE)</f>
        <v>09. Cultura y turismo</v>
      </c>
      <c r="U1071" s="44" t="str">
        <f>MID(Tabla1[[#This Row],[Aplicación]],9,4)</f>
        <v>3341</v>
      </c>
      <c r="V1071" s="44" t="str">
        <f>VLOOKUP(Tabla1[[#This Row],[PROGRAMA]],Hoja1!A:B,2,FALSE)</f>
        <v>3341. Coordinación de políticas culturales</v>
      </c>
      <c r="W1071" s="44" t="str">
        <f>MID(Tabla1[[#This Row],[Aplicación]],14,2)</f>
        <v>22</v>
      </c>
      <c r="X1071" s="44" t="str">
        <f>MID(Tabla1[[#This Row],[Aplicación]],14,6)</f>
        <v>22799</v>
      </c>
    </row>
    <row r="1072" spans="1:24" x14ac:dyDescent="0.25">
      <c r="A1072" s="33">
        <v>220199000576</v>
      </c>
      <c r="B1072" s="34" t="s">
        <v>9</v>
      </c>
      <c r="C1072" s="35">
        <v>43832</v>
      </c>
      <c r="D1072" s="33">
        <v>22020001072</v>
      </c>
      <c r="E1072" s="34" t="s">
        <v>1127</v>
      </c>
      <c r="F1072" s="36">
        <v>5140.96</v>
      </c>
      <c r="G1072" s="34" t="s">
        <v>1300</v>
      </c>
      <c r="H1072" s="34" t="s">
        <v>1301</v>
      </c>
      <c r="I1072" s="33" t="s">
        <v>209</v>
      </c>
      <c r="J1072" s="34" t="s">
        <v>211</v>
      </c>
      <c r="K1072" s="34" t="s">
        <v>211</v>
      </c>
      <c r="L1072" s="34" t="s">
        <v>12</v>
      </c>
      <c r="M1072" s="34" t="s">
        <v>10</v>
      </c>
      <c r="N1072" s="34" t="s">
        <v>11</v>
      </c>
      <c r="O1072" s="37" t="s">
        <v>3146</v>
      </c>
      <c r="P1072" s="37" t="s">
        <v>674</v>
      </c>
      <c r="Q1072" s="44" t="str">
        <f>MID(Tabla1[[#This Row],[Aplicación]],14,1)</f>
        <v>2</v>
      </c>
      <c r="R1072" s="44" t="s">
        <v>662</v>
      </c>
      <c r="S1072" s="44" t="str">
        <f>MID(Tabla1[[#This Row],[Aplicación]],6,2)</f>
        <v>09</v>
      </c>
      <c r="T1072" s="44" t="str">
        <f>VLOOKUP(Tabla1[[#This Row],[AREA]],Hoja1!A:B,2,FALSE)</f>
        <v>09. Cultura y turismo</v>
      </c>
      <c r="U1072" s="44" t="str">
        <f>MID(Tabla1[[#This Row],[Aplicación]],9,4)</f>
        <v>3341</v>
      </c>
      <c r="V1072" s="44" t="str">
        <f>VLOOKUP(Tabla1[[#This Row],[PROGRAMA]],Hoja1!A:B,2,FALSE)</f>
        <v>3341. Coordinación de políticas culturales</v>
      </c>
      <c r="W1072" s="44" t="str">
        <f>MID(Tabla1[[#This Row],[Aplicación]],14,2)</f>
        <v>22</v>
      </c>
      <c r="X1072" s="44" t="str">
        <f>MID(Tabla1[[#This Row],[Aplicación]],14,6)</f>
        <v>22799</v>
      </c>
    </row>
    <row r="1073" spans="1:24" x14ac:dyDescent="0.25">
      <c r="A1073" s="33">
        <v>220200000892</v>
      </c>
      <c r="B1073" s="34" t="s">
        <v>316</v>
      </c>
      <c r="C1073" s="35">
        <v>43867</v>
      </c>
      <c r="D1073" s="33">
        <v>22020000014</v>
      </c>
      <c r="E1073" s="34" t="s">
        <v>1384</v>
      </c>
      <c r="F1073" s="36">
        <v>23821.88</v>
      </c>
      <c r="G1073" s="34" t="s">
        <v>1385</v>
      </c>
      <c r="H1073" s="34" t="s">
        <v>1386</v>
      </c>
      <c r="I1073" s="33" t="s">
        <v>317</v>
      </c>
      <c r="J1073" s="34" t="s">
        <v>255</v>
      </c>
      <c r="K1073" s="34" t="s">
        <v>255</v>
      </c>
      <c r="L1073" s="34" t="s">
        <v>12</v>
      </c>
      <c r="M1073" s="34" t="s">
        <v>13</v>
      </c>
      <c r="N1073" s="34" t="s">
        <v>14</v>
      </c>
      <c r="O1073" s="37" t="s">
        <v>3127</v>
      </c>
      <c r="P1073" s="37" t="s">
        <v>674</v>
      </c>
      <c r="Q1073" s="44" t="str">
        <f>MID(Tabla1[[#This Row],[Aplicación]],14,1)</f>
        <v>2</v>
      </c>
      <c r="R1073" s="44" t="s">
        <v>662</v>
      </c>
      <c r="S1073" s="44" t="str">
        <f>MID(Tabla1[[#This Row],[Aplicación]],6,2)</f>
        <v>09</v>
      </c>
      <c r="T1073" s="44" t="str">
        <f>VLOOKUP(Tabla1[[#This Row],[AREA]],Hoja1!A:B,2,FALSE)</f>
        <v>09. Cultura y turismo</v>
      </c>
      <c r="U1073" s="44" t="str">
        <f>MID(Tabla1[[#This Row],[Aplicación]],9,4)</f>
        <v>3301</v>
      </c>
      <c r="V1073" s="44" t="str">
        <f>VLOOKUP(Tabla1[[#This Row],[PROGRAMA]],Hoja1!A:B,2,FALSE)</f>
        <v>3301. Dirección del área de cultura</v>
      </c>
      <c r="W1073" s="44" t="str">
        <f>MID(Tabla1[[#This Row],[Aplicación]],14,2)</f>
        <v>22</v>
      </c>
      <c r="X1073" s="44" t="str">
        <f>MID(Tabla1[[#This Row],[Aplicación]],14,6)</f>
        <v>22706</v>
      </c>
    </row>
    <row r="1074" spans="1:24" x14ac:dyDescent="0.25">
      <c r="A1074" s="33">
        <v>220199000493</v>
      </c>
      <c r="B1074" s="34" t="s">
        <v>9</v>
      </c>
      <c r="C1074" s="35">
        <v>43832</v>
      </c>
      <c r="D1074" s="33">
        <v>22020000803</v>
      </c>
      <c r="E1074" s="34" t="s">
        <v>1421</v>
      </c>
      <c r="F1074" s="36">
        <v>18876</v>
      </c>
      <c r="G1074" s="34" t="s">
        <v>214</v>
      </c>
      <c r="H1074" s="34" t="s">
        <v>1422</v>
      </c>
      <c r="I1074" s="33" t="s">
        <v>209</v>
      </c>
      <c r="J1074" s="34" t="s">
        <v>211</v>
      </c>
      <c r="K1074" s="34" t="s">
        <v>211</v>
      </c>
      <c r="L1074" s="34" t="s">
        <v>12</v>
      </c>
      <c r="M1074" s="34" t="s">
        <v>13</v>
      </c>
      <c r="N1074" s="34" t="s">
        <v>14</v>
      </c>
      <c r="O1074" s="37" t="s">
        <v>3127</v>
      </c>
      <c r="P1074" s="37" t="s">
        <v>674</v>
      </c>
      <c r="Q1074" s="44" t="str">
        <f>MID(Tabla1[[#This Row],[Aplicación]],14,1)</f>
        <v>2</v>
      </c>
      <c r="R1074" s="44" t="s">
        <v>662</v>
      </c>
      <c r="S1074" s="44" t="str">
        <f>MID(Tabla1[[#This Row],[Aplicación]],6,2)</f>
        <v>09</v>
      </c>
      <c r="T1074" s="44" t="str">
        <f>VLOOKUP(Tabla1[[#This Row],[AREA]],Hoja1!A:B,2,FALSE)</f>
        <v>09. Cultura y turismo</v>
      </c>
      <c r="U1074" s="44" t="str">
        <f>MID(Tabla1[[#This Row],[Aplicación]],9,4)</f>
        <v>3301</v>
      </c>
      <c r="V1074" s="44" t="str">
        <f>VLOOKUP(Tabla1[[#This Row],[PROGRAMA]],Hoja1!A:B,2,FALSE)</f>
        <v>3301. Dirección del área de cultura</v>
      </c>
      <c r="W1074" s="44" t="str">
        <f>MID(Tabla1[[#This Row],[Aplicación]],14,2)</f>
        <v>22</v>
      </c>
      <c r="X1074" s="44" t="str">
        <f>MID(Tabla1[[#This Row],[Aplicación]],14,6)</f>
        <v>22799</v>
      </c>
    </row>
    <row r="1075" spans="1:24" x14ac:dyDescent="0.25">
      <c r="A1075" s="33">
        <v>220199000600</v>
      </c>
      <c r="B1075" s="34" t="s">
        <v>9</v>
      </c>
      <c r="C1075" s="35">
        <v>43832</v>
      </c>
      <c r="D1075" s="33">
        <v>22020001087</v>
      </c>
      <c r="E1075" s="34" t="s">
        <v>1127</v>
      </c>
      <c r="F1075" s="36">
        <v>4461.88</v>
      </c>
      <c r="G1075" s="34" t="s">
        <v>298</v>
      </c>
      <c r="H1075" s="34" t="s">
        <v>1427</v>
      </c>
      <c r="I1075" s="33" t="s">
        <v>209</v>
      </c>
      <c r="J1075" s="34" t="s">
        <v>233</v>
      </c>
      <c r="K1075" s="34" t="s">
        <v>233</v>
      </c>
      <c r="L1075" s="34" t="s">
        <v>17</v>
      </c>
      <c r="M1075" s="34" t="s">
        <v>10</v>
      </c>
      <c r="N1075" s="34" t="s">
        <v>11</v>
      </c>
      <c r="O1075" s="37" t="s">
        <v>3146</v>
      </c>
      <c r="P1075" s="37" t="s">
        <v>674</v>
      </c>
      <c r="Q1075" s="44" t="str">
        <f>MID(Tabla1[[#This Row],[Aplicación]],14,1)</f>
        <v>2</v>
      </c>
      <c r="R1075" s="44" t="s">
        <v>662</v>
      </c>
      <c r="S1075" s="44" t="str">
        <f>MID(Tabla1[[#This Row],[Aplicación]],6,2)</f>
        <v>09</v>
      </c>
      <c r="T1075" s="44" t="str">
        <f>VLOOKUP(Tabla1[[#This Row],[AREA]],Hoja1!A:B,2,FALSE)</f>
        <v>09. Cultura y turismo</v>
      </c>
      <c r="U1075" s="44" t="str">
        <f>MID(Tabla1[[#This Row],[Aplicación]],9,4)</f>
        <v>3341</v>
      </c>
      <c r="V1075" s="44" t="str">
        <f>VLOOKUP(Tabla1[[#This Row],[PROGRAMA]],Hoja1!A:B,2,FALSE)</f>
        <v>3341. Coordinación de políticas culturales</v>
      </c>
      <c r="W1075" s="44" t="str">
        <f>MID(Tabla1[[#This Row],[Aplicación]],14,2)</f>
        <v>22</v>
      </c>
      <c r="X1075" s="44" t="str">
        <f>MID(Tabla1[[#This Row],[Aplicación]],14,6)</f>
        <v>22799</v>
      </c>
    </row>
    <row r="1076" spans="1:24" x14ac:dyDescent="0.25">
      <c r="A1076" s="33">
        <v>220199000198</v>
      </c>
      <c r="B1076" s="34" t="s">
        <v>9</v>
      </c>
      <c r="C1076" s="35">
        <v>43832</v>
      </c>
      <c r="D1076" s="33">
        <v>22020000623</v>
      </c>
      <c r="E1076" s="34" t="s">
        <v>1127</v>
      </c>
      <c r="F1076" s="36">
        <v>15406.93</v>
      </c>
      <c r="G1076" s="34" t="s">
        <v>120</v>
      </c>
      <c r="H1076" s="34" t="s">
        <v>1432</v>
      </c>
      <c r="I1076" s="33" t="s">
        <v>209</v>
      </c>
      <c r="J1076" s="34" t="s">
        <v>1271</v>
      </c>
      <c r="K1076" s="34" t="s">
        <v>211</v>
      </c>
      <c r="L1076" s="34" t="s">
        <v>12</v>
      </c>
      <c r="M1076" s="34" t="s">
        <v>13</v>
      </c>
      <c r="N1076" s="34" t="s">
        <v>14</v>
      </c>
      <c r="O1076" s="37" t="s">
        <v>3127</v>
      </c>
      <c r="P1076" s="37" t="s">
        <v>674</v>
      </c>
      <c r="Q1076" s="44" t="str">
        <f>MID(Tabla1[[#This Row],[Aplicación]],14,1)</f>
        <v>2</v>
      </c>
      <c r="R1076" s="44" t="s">
        <v>662</v>
      </c>
      <c r="S1076" s="44" t="str">
        <f>MID(Tabla1[[#This Row],[Aplicación]],6,2)</f>
        <v>09</v>
      </c>
      <c r="T1076" s="44" t="str">
        <f>VLOOKUP(Tabla1[[#This Row],[AREA]],Hoja1!A:B,2,FALSE)</f>
        <v>09. Cultura y turismo</v>
      </c>
      <c r="U1076" s="44" t="str">
        <f>MID(Tabla1[[#This Row],[Aplicación]],9,4)</f>
        <v>3341</v>
      </c>
      <c r="V1076" s="44" t="str">
        <f>VLOOKUP(Tabla1[[#This Row],[PROGRAMA]],Hoja1!A:B,2,FALSE)</f>
        <v>3341. Coordinación de políticas culturales</v>
      </c>
      <c r="W1076" s="44" t="str">
        <f>MID(Tabla1[[#This Row],[Aplicación]],14,2)</f>
        <v>22</v>
      </c>
      <c r="X1076" s="44" t="str">
        <f>MID(Tabla1[[#This Row],[Aplicación]],14,6)</f>
        <v>22799</v>
      </c>
    </row>
    <row r="1077" spans="1:24" x14ac:dyDescent="0.25">
      <c r="A1077" s="33">
        <v>220200000890</v>
      </c>
      <c r="B1077" s="34" t="s">
        <v>316</v>
      </c>
      <c r="C1077" s="35">
        <v>43867</v>
      </c>
      <c r="D1077" s="33">
        <v>22020000014</v>
      </c>
      <c r="E1077" s="34" t="s">
        <v>1384</v>
      </c>
      <c r="F1077" s="36">
        <v>12175.63</v>
      </c>
      <c r="G1077" s="34" t="s">
        <v>855</v>
      </c>
      <c r="H1077" s="34" t="s">
        <v>1473</v>
      </c>
      <c r="I1077" s="33" t="s">
        <v>317</v>
      </c>
      <c r="J1077" s="34" t="s">
        <v>1341</v>
      </c>
      <c r="K1077" s="34" t="s">
        <v>211</v>
      </c>
      <c r="L1077" s="34" t="s">
        <v>12</v>
      </c>
      <c r="M1077" s="34" t="s">
        <v>13</v>
      </c>
      <c r="N1077" s="34" t="s">
        <v>14</v>
      </c>
      <c r="O1077" s="37" t="s">
        <v>3127</v>
      </c>
      <c r="P1077" s="37" t="s">
        <v>674</v>
      </c>
      <c r="Q1077" s="44" t="str">
        <f>MID(Tabla1[[#This Row],[Aplicación]],14,1)</f>
        <v>2</v>
      </c>
      <c r="R1077" s="44" t="s">
        <v>662</v>
      </c>
      <c r="S1077" s="44" t="str">
        <f>MID(Tabla1[[#This Row],[Aplicación]],6,2)</f>
        <v>09</v>
      </c>
      <c r="T1077" s="44" t="str">
        <f>VLOOKUP(Tabla1[[#This Row],[AREA]],Hoja1!A:B,2,FALSE)</f>
        <v>09. Cultura y turismo</v>
      </c>
      <c r="U1077" s="44" t="str">
        <f>MID(Tabla1[[#This Row],[Aplicación]],9,4)</f>
        <v>3301</v>
      </c>
      <c r="V1077" s="44" t="str">
        <f>VLOOKUP(Tabla1[[#This Row],[PROGRAMA]],Hoja1!A:B,2,FALSE)</f>
        <v>3301. Dirección del área de cultura</v>
      </c>
      <c r="W1077" s="44" t="str">
        <f>MID(Tabla1[[#This Row],[Aplicación]],14,2)</f>
        <v>22</v>
      </c>
      <c r="X1077" s="44" t="str">
        <f>MID(Tabla1[[#This Row],[Aplicación]],14,6)</f>
        <v>22706</v>
      </c>
    </row>
    <row r="1078" spans="1:24" x14ac:dyDescent="0.25">
      <c r="A1078" s="33">
        <v>220199000397</v>
      </c>
      <c r="B1078" s="34" t="s">
        <v>9</v>
      </c>
      <c r="C1078" s="35">
        <v>43832</v>
      </c>
      <c r="D1078" s="33">
        <v>22020001060</v>
      </c>
      <c r="E1078" s="34" t="s">
        <v>1530</v>
      </c>
      <c r="F1078" s="36">
        <v>12100</v>
      </c>
      <c r="G1078" s="34" t="s">
        <v>235</v>
      </c>
      <c r="H1078" s="34" t="s">
        <v>1531</v>
      </c>
      <c r="I1078" s="33" t="s">
        <v>209</v>
      </c>
      <c r="J1078" s="34" t="s">
        <v>244</v>
      </c>
      <c r="K1078" s="34" t="s">
        <v>236</v>
      </c>
      <c r="L1078" s="34" t="s">
        <v>12</v>
      </c>
      <c r="M1078" s="34" t="s">
        <v>13</v>
      </c>
      <c r="N1078" s="34" t="s">
        <v>14</v>
      </c>
      <c r="O1078" s="37" t="s">
        <v>3127</v>
      </c>
      <c r="P1078" s="37" t="s">
        <v>674</v>
      </c>
      <c r="Q1078" s="44" t="str">
        <f>MID(Tabla1[[#This Row],[Aplicación]],14,1)</f>
        <v>2</v>
      </c>
      <c r="R1078" s="44" t="s">
        <v>662</v>
      </c>
      <c r="S1078" s="44" t="str">
        <f>MID(Tabla1[[#This Row],[Aplicación]],6,2)</f>
        <v>09</v>
      </c>
      <c r="T1078" s="44" t="str">
        <f>VLOOKUP(Tabla1[[#This Row],[AREA]],Hoja1!A:B,2,FALSE)</f>
        <v>09. Cultura y turismo</v>
      </c>
      <c r="U1078" s="44" t="str">
        <f>MID(Tabla1[[#This Row],[Aplicación]],9,4)</f>
        <v>4321</v>
      </c>
      <c r="V1078" s="44" t="str">
        <f>VLOOKUP(Tabla1[[#This Row],[PROGRAMA]],Hoja1!A:B,2,FALSE)</f>
        <v>4321. Turismo</v>
      </c>
      <c r="W1078" s="44" t="str">
        <f>MID(Tabla1[[#This Row],[Aplicación]],14,2)</f>
        <v>22</v>
      </c>
      <c r="X1078" s="44" t="str">
        <f>MID(Tabla1[[#This Row],[Aplicación]],14,6)</f>
        <v>22799</v>
      </c>
    </row>
    <row r="1079" spans="1:24" x14ac:dyDescent="0.25">
      <c r="A1079" s="33">
        <v>220179000245</v>
      </c>
      <c r="B1079" s="34" t="s">
        <v>9</v>
      </c>
      <c r="C1079" s="35">
        <v>43832</v>
      </c>
      <c r="D1079" s="33">
        <v>22020000041</v>
      </c>
      <c r="E1079" s="34" t="s">
        <v>1127</v>
      </c>
      <c r="F1079" s="36">
        <v>7666.56</v>
      </c>
      <c r="G1079" s="34" t="s">
        <v>181</v>
      </c>
      <c r="H1079" s="34" t="s">
        <v>22</v>
      </c>
      <c r="I1079" s="33" t="s">
        <v>209</v>
      </c>
      <c r="J1079" s="34" t="s">
        <v>211</v>
      </c>
      <c r="K1079" s="34" t="s">
        <v>211</v>
      </c>
      <c r="L1079" s="34" t="s">
        <v>12</v>
      </c>
      <c r="M1079" s="34" t="s">
        <v>13</v>
      </c>
      <c r="N1079" s="34" t="s">
        <v>14</v>
      </c>
      <c r="O1079" s="37" t="s">
        <v>3127</v>
      </c>
      <c r="P1079" s="37" t="s">
        <v>674</v>
      </c>
      <c r="Q1079" s="44" t="str">
        <f>MID(Tabla1[[#This Row],[Aplicación]],14,1)</f>
        <v>2</v>
      </c>
      <c r="R1079" s="44" t="s">
        <v>662</v>
      </c>
      <c r="S1079" s="44" t="str">
        <f>MID(Tabla1[[#This Row],[Aplicación]],6,2)</f>
        <v>09</v>
      </c>
      <c r="T1079" s="44" t="str">
        <f>VLOOKUP(Tabla1[[#This Row],[AREA]],Hoja1!A:B,2,FALSE)</f>
        <v>09. Cultura y turismo</v>
      </c>
      <c r="U1079" s="44" t="str">
        <f>MID(Tabla1[[#This Row],[Aplicación]],9,4)</f>
        <v>3341</v>
      </c>
      <c r="V1079" s="44" t="str">
        <f>VLOOKUP(Tabla1[[#This Row],[PROGRAMA]],Hoja1!A:B,2,FALSE)</f>
        <v>3341. Coordinación de políticas culturales</v>
      </c>
      <c r="W1079" s="44" t="str">
        <f>MID(Tabla1[[#This Row],[Aplicación]],14,2)</f>
        <v>22</v>
      </c>
      <c r="X1079" s="44" t="str">
        <f>MID(Tabla1[[#This Row],[Aplicación]],14,6)</f>
        <v>22799</v>
      </c>
    </row>
    <row r="1080" spans="1:24" x14ac:dyDescent="0.25">
      <c r="A1080" s="33">
        <v>220189000056</v>
      </c>
      <c r="B1080" s="34" t="s">
        <v>9</v>
      </c>
      <c r="C1080" s="35">
        <v>43832</v>
      </c>
      <c r="D1080" s="33">
        <v>22020000045</v>
      </c>
      <c r="E1080" s="34" t="s">
        <v>1127</v>
      </c>
      <c r="F1080" s="36">
        <v>7538.76</v>
      </c>
      <c r="G1080" s="34" t="s">
        <v>249</v>
      </c>
      <c r="H1080" s="34" t="s">
        <v>30</v>
      </c>
      <c r="I1080" s="33" t="s">
        <v>209</v>
      </c>
      <c r="J1080" s="34" t="s">
        <v>1189</v>
      </c>
      <c r="K1080" s="34" t="s">
        <v>250</v>
      </c>
      <c r="L1080" s="34" t="s">
        <v>12</v>
      </c>
      <c r="M1080" s="34" t="s">
        <v>13</v>
      </c>
      <c r="N1080" s="34" t="s">
        <v>14</v>
      </c>
      <c r="O1080" s="37" t="s">
        <v>3127</v>
      </c>
      <c r="P1080" s="37" t="s">
        <v>674</v>
      </c>
      <c r="Q1080" s="44" t="str">
        <f>MID(Tabla1[[#This Row],[Aplicación]],14,1)</f>
        <v>2</v>
      </c>
      <c r="R1080" s="44" t="s">
        <v>662</v>
      </c>
      <c r="S1080" s="44" t="str">
        <f>MID(Tabla1[[#This Row],[Aplicación]],6,2)</f>
        <v>09</v>
      </c>
      <c r="T1080" s="44" t="str">
        <f>VLOOKUP(Tabla1[[#This Row],[AREA]],Hoja1!A:B,2,FALSE)</f>
        <v>09. Cultura y turismo</v>
      </c>
      <c r="U1080" s="44" t="str">
        <f>MID(Tabla1[[#This Row],[Aplicación]],9,4)</f>
        <v>3341</v>
      </c>
      <c r="V1080" s="44" t="str">
        <f>VLOOKUP(Tabla1[[#This Row],[PROGRAMA]],Hoja1!A:B,2,FALSE)</f>
        <v>3341. Coordinación de políticas culturales</v>
      </c>
      <c r="W1080" s="44" t="str">
        <f>MID(Tabla1[[#This Row],[Aplicación]],14,2)</f>
        <v>22</v>
      </c>
      <c r="X1080" s="44" t="str">
        <f>MID(Tabla1[[#This Row],[Aplicación]],14,6)</f>
        <v>22799</v>
      </c>
    </row>
    <row r="1081" spans="1:24" x14ac:dyDescent="0.25">
      <c r="A1081" s="33">
        <v>220200000135</v>
      </c>
      <c r="B1081" s="34" t="s">
        <v>83</v>
      </c>
      <c r="C1081" s="35">
        <v>43858</v>
      </c>
      <c r="D1081" s="33">
        <v>22020001311</v>
      </c>
      <c r="E1081" s="34" t="s">
        <v>1152</v>
      </c>
      <c r="F1081" s="36">
        <v>1334.98</v>
      </c>
      <c r="G1081" s="34" t="s">
        <v>892</v>
      </c>
      <c r="H1081" s="34" t="s">
        <v>1565</v>
      </c>
      <c r="I1081" s="33" t="s">
        <v>358</v>
      </c>
      <c r="J1081" s="34" t="s">
        <v>236</v>
      </c>
      <c r="K1081" s="34" t="s">
        <v>244</v>
      </c>
      <c r="L1081" s="34" t="s">
        <v>12</v>
      </c>
      <c r="M1081" s="34" t="s">
        <v>10</v>
      </c>
      <c r="N1081" s="34" t="s">
        <v>11</v>
      </c>
      <c r="O1081" s="37" t="s">
        <v>3146</v>
      </c>
      <c r="P1081" s="37" t="s">
        <v>674</v>
      </c>
      <c r="Q1081" s="44" t="str">
        <f>MID(Tabla1[[#This Row],[Aplicación]],14,1)</f>
        <v>2</v>
      </c>
      <c r="R1081" s="44" t="s">
        <v>662</v>
      </c>
      <c r="S1081" s="44" t="str">
        <f>MID(Tabla1[[#This Row],[Aplicación]],6,2)</f>
        <v>09</v>
      </c>
      <c r="T1081" s="44" t="str">
        <f>VLOOKUP(Tabla1[[#This Row],[AREA]],Hoja1!A:B,2,FALSE)</f>
        <v>09. Cultura y turismo</v>
      </c>
      <c r="U1081" s="44" t="str">
        <f>MID(Tabla1[[#This Row],[Aplicación]],9,4)</f>
        <v>3341</v>
      </c>
      <c r="V1081" s="44" t="str">
        <f>VLOOKUP(Tabla1[[#This Row],[PROGRAMA]],Hoja1!A:B,2,FALSE)</f>
        <v>3341. Coordinación de políticas culturales</v>
      </c>
      <c r="W1081" s="44" t="str">
        <f>MID(Tabla1[[#This Row],[Aplicación]],14,2)</f>
        <v>22</v>
      </c>
      <c r="X1081" s="44" t="str">
        <f>MID(Tabla1[[#This Row],[Aplicación]],14,6)</f>
        <v>22100</v>
      </c>
    </row>
    <row r="1082" spans="1:24" x14ac:dyDescent="0.25">
      <c r="A1082" s="33">
        <v>220200000760</v>
      </c>
      <c r="B1082" s="34" t="s">
        <v>83</v>
      </c>
      <c r="C1082" s="35">
        <v>43867</v>
      </c>
      <c r="D1082" s="33">
        <v>22020001471</v>
      </c>
      <c r="E1082" s="34" t="s">
        <v>1612</v>
      </c>
      <c r="F1082" s="36">
        <v>4235</v>
      </c>
      <c r="G1082" s="34" t="s">
        <v>130</v>
      </c>
      <c r="H1082" s="34" t="s">
        <v>1613</v>
      </c>
      <c r="I1082" s="33" t="s">
        <v>358</v>
      </c>
      <c r="J1082" s="34" t="s">
        <v>211</v>
      </c>
      <c r="K1082" s="34" t="s">
        <v>211</v>
      </c>
      <c r="L1082" s="34" t="s">
        <v>12</v>
      </c>
      <c r="M1082" s="34" t="s">
        <v>10</v>
      </c>
      <c r="N1082" s="34" t="s">
        <v>11</v>
      </c>
      <c r="O1082" s="37" t="s">
        <v>3146</v>
      </c>
      <c r="P1082" s="37" t="s">
        <v>674</v>
      </c>
      <c r="Q1082" s="44" t="str">
        <f>MID(Tabla1[[#This Row],[Aplicación]],14,1)</f>
        <v>2</v>
      </c>
      <c r="R1082" s="44" t="s">
        <v>662</v>
      </c>
      <c r="S1082" s="44" t="str">
        <f>MID(Tabla1[[#This Row],[Aplicación]],6,2)</f>
        <v>09</v>
      </c>
      <c r="T1082" s="44" t="str">
        <f>VLOOKUP(Tabla1[[#This Row],[AREA]],Hoja1!A:B,2,FALSE)</f>
        <v>09. Cultura y turismo</v>
      </c>
      <c r="U1082" s="44" t="str">
        <f>MID(Tabla1[[#This Row],[Aplicación]],9,4)</f>
        <v>3301</v>
      </c>
      <c r="V1082" s="44" t="str">
        <f>VLOOKUP(Tabla1[[#This Row],[PROGRAMA]],Hoja1!A:B,2,FALSE)</f>
        <v>3301. Dirección del área de cultura</v>
      </c>
      <c r="W1082" s="44" t="str">
        <f>MID(Tabla1[[#This Row],[Aplicación]],14,2)</f>
        <v>22</v>
      </c>
      <c r="X1082" s="44" t="str">
        <f>MID(Tabla1[[#This Row],[Aplicación]],14,6)</f>
        <v>22699</v>
      </c>
    </row>
    <row r="1083" spans="1:24" x14ac:dyDescent="0.25">
      <c r="A1083" s="33">
        <v>220200000765</v>
      </c>
      <c r="B1083" s="34" t="s">
        <v>83</v>
      </c>
      <c r="C1083" s="35">
        <v>43867</v>
      </c>
      <c r="D1083" s="33">
        <v>22020001474</v>
      </c>
      <c r="E1083" s="34" t="s">
        <v>1612</v>
      </c>
      <c r="F1083" s="36">
        <v>495</v>
      </c>
      <c r="G1083" s="34" t="s">
        <v>1618</v>
      </c>
      <c r="H1083" s="34" t="s">
        <v>1619</v>
      </c>
      <c r="I1083" s="33" t="s">
        <v>358</v>
      </c>
      <c r="J1083" s="34" t="s">
        <v>211</v>
      </c>
      <c r="K1083" s="34" t="s">
        <v>211</v>
      </c>
      <c r="L1083" s="34" t="s">
        <v>12</v>
      </c>
      <c r="M1083" s="34" t="s">
        <v>10</v>
      </c>
      <c r="N1083" s="34" t="s">
        <v>11</v>
      </c>
      <c r="O1083" s="37" t="s">
        <v>3146</v>
      </c>
      <c r="P1083" s="37" t="s">
        <v>674</v>
      </c>
      <c r="Q1083" s="44" t="str">
        <f>MID(Tabla1[[#This Row],[Aplicación]],14,1)</f>
        <v>2</v>
      </c>
      <c r="R1083" s="44" t="s">
        <v>662</v>
      </c>
      <c r="S1083" s="44" t="str">
        <f>MID(Tabla1[[#This Row],[Aplicación]],6,2)</f>
        <v>09</v>
      </c>
      <c r="T1083" s="44" t="str">
        <f>VLOOKUP(Tabla1[[#This Row],[AREA]],Hoja1!A:B,2,FALSE)</f>
        <v>09. Cultura y turismo</v>
      </c>
      <c r="U1083" s="44" t="str">
        <f>MID(Tabla1[[#This Row],[Aplicación]],9,4)</f>
        <v>3301</v>
      </c>
      <c r="V1083" s="44" t="str">
        <f>VLOOKUP(Tabla1[[#This Row],[PROGRAMA]],Hoja1!A:B,2,FALSE)</f>
        <v>3301. Dirección del área de cultura</v>
      </c>
      <c r="W1083" s="44" t="str">
        <f>MID(Tabla1[[#This Row],[Aplicación]],14,2)</f>
        <v>22</v>
      </c>
      <c r="X1083" s="44" t="str">
        <f>MID(Tabla1[[#This Row],[Aplicación]],14,6)</f>
        <v>22699</v>
      </c>
    </row>
    <row r="1084" spans="1:24" x14ac:dyDescent="0.25">
      <c r="A1084" s="33">
        <v>220200000767</v>
      </c>
      <c r="B1084" s="34" t="s">
        <v>83</v>
      </c>
      <c r="C1084" s="35">
        <v>43867</v>
      </c>
      <c r="D1084" s="33">
        <v>22020001480</v>
      </c>
      <c r="E1084" s="34" t="s">
        <v>1627</v>
      </c>
      <c r="F1084" s="36">
        <v>12.66</v>
      </c>
      <c r="G1084" s="34" t="s">
        <v>378</v>
      </c>
      <c r="H1084" s="34" t="s">
        <v>1628</v>
      </c>
      <c r="I1084" s="33" t="s">
        <v>358</v>
      </c>
      <c r="J1084" s="34" t="s">
        <v>211</v>
      </c>
      <c r="K1084" s="34" t="s">
        <v>211</v>
      </c>
      <c r="L1084" s="34" t="s">
        <v>12</v>
      </c>
      <c r="M1084" s="34" t="s">
        <v>10</v>
      </c>
      <c r="N1084" s="34" t="s">
        <v>11</v>
      </c>
      <c r="O1084" s="37" t="s">
        <v>3146</v>
      </c>
      <c r="P1084" s="37" t="s">
        <v>674</v>
      </c>
      <c r="Q1084" s="44" t="str">
        <f>MID(Tabla1[[#This Row],[Aplicación]],14,1)</f>
        <v>2</v>
      </c>
      <c r="R1084" s="44" t="s">
        <v>662</v>
      </c>
      <c r="S1084" s="44" t="str">
        <f>MID(Tabla1[[#This Row],[Aplicación]],6,2)</f>
        <v>09</v>
      </c>
      <c r="T1084" s="44" t="str">
        <f>VLOOKUP(Tabla1[[#This Row],[AREA]],Hoja1!A:B,2,FALSE)</f>
        <v>09. Cultura y turismo</v>
      </c>
      <c r="U1084" s="44" t="str">
        <f>MID(Tabla1[[#This Row],[Aplicación]],9,4)</f>
        <v>3301</v>
      </c>
      <c r="V1084" s="44" t="str">
        <f>VLOOKUP(Tabla1[[#This Row],[PROGRAMA]],Hoja1!A:B,2,FALSE)</f>
        <v>3301. Dirección del área de cultura</v>
      </c>
      <c r="W1084" s="44" t="str">
        <f>MID(Tabla1[[#This Row],[Aplicación]],14,2)</f>
        <v>22</v>
      </c>
      <c r="X1084" s="44" t="str">
        <f>MID(Tabla1[[#This Row],[Aplicación]],14,6)</f>
        <v>223</v>
      </c>
    </row>
    <row r="1085" spans="1:24" x14ac:dyDescent="0.25">
      <c r="A1085" s="33">
        <v>220200000418</v>
      </c>
      <c r="B1085" s="34" t="s">
        <v>9</v>
      </c>
      <c r="C1085" s="35">
        <v>43864</v>
      </c>
      <c r="D1085" s="33">
        <v>22020000019</v>
      </c>
      <c r="E1085" s="34" t="s">
        <v>1127</v>
      </c>
      <c r="F1085" s="36">
        <v>1040.8900000000001</v>
      </c>
      <c r="G1085" s="34" t="s">
        <v>288</v>
      </c>
      <c r="H1085" s="34" t="s">
        <v>1633</v>
      </c>
      <c r="I1085" s="33" t="s">
        <v>209</v>
      </c>
      <c r="J1085" s="34" t="s">
        <v>228</v>
      </c>
      <c r="K1085" s="34" t="s">
        <v>228</v>
      </c>
      <c r="L1085" s="34" t="s">
        <v>12</v>
      </c>
      <c r="M1085" s="34" t="s">
        <v>10</v>
      </c>
      <c r="N1085" s="34" t="s">
        <v>11</v>
      </c>
      <c r="O1085" s="37" t="s">
        <v>3146</v>
      </c>
      <c r="P1085" s="37" t="s">
        <v>674</v>
      </c>
      <c r="Q1085" s="44" t="str">
        <f>MID(Tabla1[[#This Row],[Aplicación]],14,1)</f>
        <v>2</v>
      </c>
      <c r="R1085" s="44" t="s">
        <v>662</v>
      </c>
      <c r="S1085" s="44" t="str">
        <f>MID(Tabla1[[#This Row],[Aplicación]],6,2)</f>
        <v>09</v>
      </c>
      <c r="T1085" s="44" t="str">
        <f>VLOOKUP(Tabla1[[#This Row],[AREA]],Hoja1!A:B,2,FALSE)</f>
        <v>09. Cultura y turismo</v>
      </c>
      <c r="U1085" s="44" t="str">
        <f>MID(Tabla1[[#This Row],[Aplicación]],9,4)</f>
        <v>3341</v>
      </c>
      <c r="V1085" s="44" t="str">
        <f>VLOOKUP(Tabla1[[#This Row],[PROGRAMA]],Hoja1!A:B,2,FALSE)</f>
        <v>3341. Coordinación de políticas culturales</v>
      </c>
      <c r="W1085" s="44" t="str">
        <f>MID(Tabla1[[#This Row],[Aplicación]],14,2)</f>
        <v>22</v>
      </c>
      <c r="X1085" s="44" t="str">
        <f>MID(Tabla1[[#This Row],[Aplicación]],14,6)</f>
        <v>22799</v>
      </c>
    </row>
    <row r="1086" spans="1:24" x14ac:dyDescent="0.25">
      <c r="A1086" s="33">
        <v>220189000072</v>
      </c>
      <c r="B1086" s="34" t="s">
        <v>9</v>
      </c>
      <c r="C1086" s="35">
        <v>43832</v>
      </c>
      <c r="D1086" s="33">
        <v>22020000046</v>
      </c>
      <c r="E1086" s="34" t="s">
        <v>1530</v>
      </c>
      <c r="F1086" s="36">
        <v>5082</v>
      </c>
      <c r="G1086" s="34" t="s">
        <v>235</v>
      </c>
      <c r="H1086" s="34" t="s">
        <v>31</v>
      </c>
      <c r="I1086" s="33" t="s">
        <v>209</v>
      </c>
      <c r="J1086" s="34" t="s">
        <v>244</v>
      </c>
      <c r="K1086" s="34" t="s">
        <v>236</v>
      </c>
      <c r="L1086" s="34" t="s">
        <v>12</v>
      </c>
      <c r="M1086" s="34" t="s">
        <v>13</v>
      </c>
      <c r="N1086" s="34" t="s">
        <v>14</v>
      </c>
      <c r="O1086" s="37" t="s">
        <v>3127</v>
      </c>
      <c r="P1086" s="37" t="s">
        <v>674</v>
      </c>
      <c r="Q1086" s="44" t="str">
        <f>MID(Tabla1[[#This Row],[Aplicación]],14,1)</f>
        <v>2</v>
      </c>
      <c r="R1086" s="44" t="s">
        <v>662</v>
      </c>
      <c r="S1086" s="44" t="str">
        <f>MID(Tabla1[[#This Row],[Aplicación]],6,2)</f>
        <v>09</v>
      </c>
      <c r="T1086" s="44" t="str">
        <f>VLOOKUP(Tabla1[[#This Row],[AREA]],Hoja1!A:B,2,FALSE)</f>
        <v>09. Cultura y turismo</v>
      </c>
      <c r="U1086" s="44" t="str">
        <f>MID(Tabla1[[#This Row],[Aplicación]],9,4)</f>
        <v>4321</v>
      </c>
      <c r="V1086" s="44" t="str">
        <f>VLOOKUP(Tabla1[[#This Row],[PROGRAMA]],Hoja1!A:B,2,FALSE)</f>
        <v>4321. Turismo</v>
      </c>
      <c r="W1086" s="44" t="str">
        <f>MID(Tabla1[[#This Row],[Aplicación]],14,2)</f>
        <v>22</v>
      </c>
      <c r="X1086" s="44" t="str">
        <f>MID(Tabla1[[#This Row],[Aplicación]],14,6)</f>
        <v>22799</v>
      </c>
    </row>
    <row r="1087" spans="1:24" x14ac:dyDescent="0.25">
      <c r="A1087" s="33">
        <v>220200001002</v>
      </c>
      <c r="B1087" s="34" t="s">
        <v>9</v>
      </c>
      <c r="C1087" s="35">
        <v>43867</v>
      </c>
      <c r="D1087" s="33">
        <v>22020001116</v>
      </c>
      <c r="E1087" s="34" t="s">
        <v>1649</v>
      </c>
      <c r="F1087" s="36">
        <v>78</v>
      </c>
      <c r="G1087" s="34" t="s">
        <v>118</v>
      </c>
      <c r="H1087" s="34" t="s">
        <v>1650</v>
      </c>
      <c r="I1087" s="33" t="s">
        <v>209</v>
      </c>
      <c r="J1087" s="34" t="s">
        <v>211</v>
      </c>
      <c r="K1087" s="34" t="s">
        <v>211</v>
      </c>
      <c r="L1087" s="34" t="s">
        <v>12</v>
      </c>
      <c r="M1087" s="34" t="s">
        <v>10</v>
      </c>
      <c r="N1087" s="34" t="s">
        <v>11</v>
      </c>
      <c r="O1087" s="37" t="s">
        <v>3146</v>
      </c>
      <c r="P1087" s="37" t="s">
        <v>674</v>
      </c>
      <c r="Q1087" s="44" t="str">
        <f>MID(Tabla1[[#This Row],[Aplicación]],14,1)</f>
        <v>2</v>
      </c>
      <c r="R1087" s="44" t="s">
        <v>662</v>
      </c>
      <c r="S1087" s="44" t="str">
        <f>MID(Tabla1[[#This Row],[Aplicación]],6,2)</f>
        <v>09</v>
      </c>
      <c r="T1087" s="44" t="str">
        <f>VLOOKUP(Tabla1[[#This Row],[AREA]],Hoja1!A:B,2,FALSE)</f>
        <v>09. Cultura y turismo</v>
      </c>
      <c r="U1087" s="44" t="str">
        <f>MID(Tabla1[[#This Row],[Aplicación]],9,4)</f>
        <v>3341</v>
      </c>
      <c r="V1087" s="44" t="str">
        <f>VLOOKUP(Tabla1[[#This Row],[PROGRAMA]],Hoja1!A:B,2,FALSE)</f>
        <v>3341. Coordinación de políticas culturales</v>
      </c>
      <c r="W1087" s="44" t="str">
        <f>MID(Tabla1[[#This Row],[Aplicación]],14,2)</f>
        <v>22</v>
      </c>
      <c r="X1087" s="44" t="str">
        <f>MID(Tabla1[[#This Row],[Aplicación]],14,6)</f>
        <v>22701</v>
      </c>
    </row>
    <row r="1088" spans="1:24" x14ac:dyDescent="0.25">
      <c r="A1088" s="33">
        <v>220189000417</v>
      </c>
      <c r="B1088" s="34" t="s">
        <v>9</v>
      </c>
      <c r="C1088" s="35">
        <v>43832</v>
      </c>
      <c r="D1088" s="33">
        <v>22020000068</v>
      </c>
      <c r="E1088" s="34" t="s">
        <v>1127</v>
      </c>
      <c r="F1088" s="36">
        <v>2764.95</v>
      </c>
      <c r="G1088" s="34" t="s">
        <v>288</v>
      </c>
      <c r="H1088" s="34" t="s">
        <v>54</v>
      </c>
      <c r="I1088" s="33" t="s">
        <v>209</v>
      </c>
      <c r="J1088" s="34" t="s">
        <v>228</v>
      </c>
      <c r="K1088" s="34" t="s">
        <v>228</v>
      </c>
      <c r="L1088" s="34" t="s">
        <v>12</v>
      </c>
      <c r="M1088" s="34" t="s">
        <v>13</v>
      </c>
      <c r="N1088" s="34" t="s">
        <v>14</v>
      </c>
      <c r="O1088" s="37" t="s">
        <v>3127</v>
      </c>
      <c r="P1088" s="37" t="s">
        <v>674</v>
      </c>
      <c r="Q1088" s="44" t="str">
        <f>MID(Tabla1[[#This Row],[Aplicación]],14,1)</f>
        <v>2</v>
      </c>
      <c r="R1088" s="44" t="s">
        <v>662</v>
      </c>
      <c r="S1088" s="44" t="str">
        <f>MID(Tabla1[[#This Row],[Aplicación]],6,2)</f>
        <v>09</v>
      </c>
      <c r="T1088" s="44" t="str">
        <f>VLOOKUP(Tabla1[[#This Row],[AREA]],Hoja1!A:B,2,FALSE)</f>
        <v>09. Cultura y turismo</v>
      </c>
      <c r="U1088" s="44" t="str">
        <f>MID(Tabla1[[#This Row],[Aplicación]],9,4)</f>
        <v>3341</v>
      </c>
      <c r="V1088" s="44" t="str">
        <f>VLOOKUP(Tabla1[[#This Row],[PROGRAMA]],Hoja1!A:B,2,FALSE)</f>
        <v>3341. Coordinación de políticas culturales</v>
      </c>
      <c r="W1088" s="44" t="str">
        <f>MID(Tabla1[[#This Row],[Aplicación]],14,2)</f>
        <v>22</v>
      </c>
      <c r="X1088" s="44" t="str">
        <f>MID(Tabla1[[#This Row],[Aplicación]],14,6)</f>
        <v>22799</v>
      </c>
    </row>
    <row r="1089" spans="1:24" x14ac:dyDescent="0.25">
      <c r="A1089" s="33">
        <v>220199000732</v>
      </c>
      <c r="B1089" s="34" t="s">
        <v>9</v>
      </c>
      <c r="C1089" s="35">
        <v>43832</v>
      </c>
      <c r="D1089" s="33">
        <v>22020001111</v>
      </c>
      <c r="E1089" s="34" t="s">
        <v>1880</v>
      </c>
      <c r="F1089" s="36">
        <v>2000</v>
      </c>
      <c r="G1089" s="34" t="s">
        <v>108</v>
      </c>
      <c r="H1089" s="34" t="s">
        <v>1881</v>
      </c>
      <c r="I1089" s="33" t="s">
        <v>209</v>
      </c>
      <c r="J1089" s="34" t="s">
        <v>236</v>
      </c>
      <c r="K1089" s="34" t="s">
        <v>236</v>
      </c>
      <c r="L1089" s="34" t="s">
        <v>15</v>
      </c>
      <c r="M1089" s="34" t="s">
        <v>13</v>
      </c>
      <c r="N1089" s="34" t="s">
        <v>14</v>
      </c>
      <c r="O1089" s="37" t="s">
        <v>3127</v>
      </c>
      <c r="P1089" s="37" t="s">
        <v>674</v>
      </c>
      <c r="Q1089" s="44" t="str">
        <f>MID(Tabla1[[#This Row],[Aplicación]],14,1)</f>
        <v>2</v>
      </c>
      <c r="R1089" s="44" t="s">
        <v>662</v>
      </c>
      <c r="S1089" s="44" t="str">
        <f>MID(Tabla1[[#This Row],[Aplicación]],6,2)</f>
        <v>09</v>
      </c>
      <c r="T1089" s="44" t="str">
        <f>VLOOKUP(Tabla1[[#This Row],[AREA]],Hoja1!A:B,2,FALSE)</f>
        <v>09. Cultura y turismo</v>
      </c>
      <c r="U1089" s="44" t="str">
        <f>MID(Tabla1[[#This Row],[Aplicación]],9,4)</f>
        <v>4321</v>
      </c>
      <c r="V1089" s="44" t="str">
        <f>VLOOKUP(Tabla1[[#This Row],[PROGRAMA]],Hoja1!A:B,2,FALSE)</f>
        <v>4321. Turismo</v>
      </c>
      <c r="W1089" s="44" t="str">
        <f>MID(Tabla1[[#This Row],[Aplicación]],14,2)</f>
        <v>22</v>
      </c>
      <c r="X1089" s="44" t="str">
        <f>MID(Tabla1[[#This Row],[Aplicación]],14,6)</f>
        <v>22100</v>
      </c>
    </row>
    <row r="1090" spans="1:24" x14ac:dyDescent="0.25">
      <c r="A1090" s="33">
        <v>220189000246</v>
      </c>
      <c r="B1090" s="34" t="s">
        <v>9</v>
      </c>
      <c r="C1090" s="35">
        <v>43832</v>
      </c>
      <c r="D1090" s="33">
        <v>22020000065</v>
      </c>
      <c r="E1090" s="34" t="s">
        <v>1127</v>
      </c>
      <c r="F1090" s="36">
        <v>1694.21</v>
      </c>
      <c r="G1090" s="34" t="s">
        <v>249</v>
      </c>
      <c r="H1090" s="34" t="s">
        <v>1941</v>
      </c>
      <c r="I1090" s="33" t="s">
        <v>209</v>
      </c>
      <c r="J1090" s="34" t="s">
        <v>1189</v>
      </c>
      <c r="K1090" s="34" t="s">
        <v>250</v>
      </c>
      <c r="L1090" s="34" t="s">
        <v>12</v>
      </c>
      <c r="M1090" s="34" t="s">
        <v>13</v>
      </c>
      <c r="N1090" s="34" t="s">
        <v>14</v>
      </c>
      <c r="O1090" s="37" t="s">
        <v>3127</v>
      </c>
      <c r="P1090" s="37" t="s">
        <v>674</v>
      </c>
      <c r="Q1090" s="44" t="str">
        <f>MID(Tabla1[[#This Row],[Aplicación]],14,1)</f>
        <v>2</v>
      </c>
      <c r="R1090" s="44" t="s">
        <v>662</v>
      </c>
      <c r="S1090" s="44" t="str">
        <f>MID(Tabla1[[#This Row],[Aplicación]],6,2)</f>
        <v>09</v>
      </c>
      <c r="T1090" s="44" t="str">
        <f>VLOOKUP(Tabla1[[#This Row],[AREA]],Hoja1!A:B,2,FALSE)</f>
        <v>09. Cultura y turismo</v>
      </c>
      <c r="U1090" s="44" t="str">
        <f>MID(Tabla1[[#This Row],[Aplicación]],9,4)</f>
        <v>3341</v>
      </c>
      <c r="V1090" s="44" t="str">
        <f>VLOOKUP(Tabla1[[#This Row],[PROGRAMA]],Hoja1!A:B,2,FALSE)</f>
        <v>3341. Coordinación de políticas culturales</v>
      </c>
      <c r="W1090" s="44" t="str">
        <f>MID(Tabla1[[#This Row],[Aplicación]],14,2)</f>
        <v>22</v>
      </c>
      <c r="X1090" s="44" t="str">
        <f>MID(Tabla1[[#This Row],[Aplicación]],14,6)</f>
        <v>22799</v>
      </c>
    </row>
    <row r="1091" spans="1:24" x14ac:dyDescent="0.25">
      <c r="A1091" s="33">
        <v>220189000659</v>
      </c>
      <c r="B1091" s="34" t="s">
        <v>9</v>
      </c>
      <c r="C1091" s="35">
        <v>43832</v>
      </c>
      <c r="D1091" s="33">
        <v>22020000079</v>
      </c>
      <c r="E1091" s="34" t="s">
        <v>1127</v>
      </c>
      <c r="F1091" s="36">
        <v>1689.7</v>
      </c>
      <c r="G1091" s="34" t="s">
        <v>288</v>
      </c>
      <c r="H1091" s="34" t="s">
        <v>1946</v>
      </c>
      <c r="I1091" s="33" t="s">
        <v>209</v>
      </c>
      <c r="J1091" s="34" t="s">
        <v>228</v>
      </c>
      <c r="K1091" s="34" t="s">
        <v>228</v>
      </c>
      <c r="L1091" s="34" t="s">
        <v>12</v>
      </c>
      <c r="M1091" s="34" t="s">
        <v>13</v>
      </c>
      <c r="N1091" s="34" t="s">
        <v>14</v>
      </c>
      <c r="O1091" s="37" t="s">
        <v>3127</v>
      </c>
      <c r="P1091" s="37" t="s">
        <v>674</v>
      </c>
      <c r="Q1091" s="44" t="str">
        <f>MID(Tabla1[[#This Row],[Aplicación]],14,1)</f>
        <v>2</v>
      </c>
      <c r="R1091" s="44" t="s">
        <v>662</v>
      </c>
      <c r="S1091" s="44" t="str">
        <f>MID(Tabla1[[#This Row],[Aplicación]],6,2)</f>
        <v>09</v>
      </c>
      <c r="T1091" s="44" t="str">
        <f>VLOOKUP(Tabla1[[#This Row],[AREA]],Hoja1!A:B,2,FALSE)</f>
        <v>09. Cultura y turismo</v>
      </c>
      <c r="U1091" s="44" t="str">
        <f>MID(Tabla1[[#This Row],[Aplicación]],9,4)</f>
        <v>3341</v>
      </c>
      <c r="V1091" s="44" t="str">
        <f>VLOOKUP(Tabla1[[#This Row],[PROGRAMA]],Hoja1!A:B,2,FALSE)</f>
        <v>3341. Coordinación de políticas culturales</v>
      </c>
      <c r="W1091" s="44" t="str">
        <f>MID(Tabla1[[#This Row],[Aplicación]],14,2)</f>
        <v>22</v>
      </c>
      <c r="X1091" s="44" t="str">
        <f>MID(Tabla1[[#This Row],[Aplicación]],14,6)</f>
        <v>22799</v>
      </c>
    </row>
    <row r="1092" spans="1:24" x14ac:dyDescent="0.25">
      <c r="A1092" s="33">
        <v>220189000632</v>
      </c>
      <c r="B1092" s="34" t="s">
        <v>9</v>
      </c>
      <c r="C1092" s="35">
        <v>43832</v>
      </c>
      <c r="D1092" s="33">
        <v>22020000078</v>
      </c>
      <c r="E1092" s="34" t="s">
        <v>1421</v>
      </c>
      <c r="F1092" s="36">
        <v>1542.75</v>
      </c>
      <c r="G1092" s="34" t="s">
        <v>304</v>
      </c>
      <c r="H1092" s="34" t="s">
        <v>71</v>
      </c>
      <c r="I1092" s="33" t="s">
        <v>209</v>
      </c>
      <c r="J1092" s="34" t="s">
        <v>211</v>
      </c>
      <c r="K1092" s="34" t="s">
        <v>211</v>
      </c>
      <c r="L1092" s="34" t="s">
        <v>12</v>
      </c>
      <c r="M1092" s="34" t="s">
        <v>13</v>
      </c>
      <c r="N1092" s="34" t="s">
        <v>14</v>
      </c>
      <c r="O1092" s="37" t="s">
        <v>3127</v>
      </c>
      <c r="P1092" s="37" t="s">
        <v>674</v>
      </c>
      <c r="Q1092" s="44" t="str">
        <f>MID(Tabla1[[#This Row],[Aplicación]],14,1)</f>
        <v>2</v>
      </c>
      <c r="R1092" s="44" t="s">
        <v>662</v>
      </c>
      <c r="S1092" s="44" t="str">
        <f>MID(Tabla1[[#This Row],[Aplicación]],6,2)</f>
        <v>09</v>
      </c>
      <c r="T1092" s="44" t="str">
        <f>VLOOKUP(Tabla1[[#This Row],[AREA]],Hoja1!A:B,2,FALSE)</f>
        <v>09. Cultura y turismo</v>
      </c>
      <c r="U1092" s="44" t="str">
        <f>MID(Tabla1[[#This Row],[Aplicación]],9,4)</f>
        <v>3301</v>
      </c>
      <c r="V1092" s="44" t="str">
        <f>VLOOKUP(Tabla1[[#This Row],[PROGRAMA]],Hoja1!A:B,2,FALSE)</f>
        <v>3301. Dirección del área de cultura</v>
      </c>
      <c r="W1092" s="44" t="str">
        <f>MID(Tabla1[[#This Row],[Aplicación]],14,2)</f>
        <v>22</v>
      </c>
      <c r="X1092" s="44" t="str">
        <f>MID(Tabla1[[#This Row],[Aplicación]],14,6)</f>
        <v>22799</v>
      </c>
    </row>
    <row r="1093" spans="1:24" x14ac:dyDescent="0.25">
      <c r="A1093" s="33">
        <v>220199000612</v>
      </c>
      <c r="B1093" s="34" t="s">
        <v>9</v>
      </c>
      <c r="C1093" s="35">
        <v>43832</v>
      </c>
      <c r="D1093" s="33">
        <v>22020000947</v>
      </c>
      <c r="E1093" s="34" t="s">
        <v>1960</v>
      </c>
      <c r="F1093" s="36">
        <v>6818.35</v>
      </c>
      <c r="G1093" s="34" t="s">
        <v>173</v>
      </c>
      <c r="H1093" s="34" t="s">
        <v>1961</v>
      </c>
      <c r="I1093" s="33" t="s">
        <v>209</v>
      </c>
      <c r="J1093" s="34" t="s">
        <v>211</v>
      </c>
      <c r="K1093" s="34" t="s">
        <v>211</v>
      </c>
      <c r="L1093" s="34" t="s">
        <v>12</v>
      </c>
      <c r="M1093" s="34" t="s">
        <v>13</v>
      </c>
      <c r="N1093" s="34" t="s">
        <v>14</v>
      </c>
      <c r="O1093" s="37" t="s">
        <v>3127</v>
      </c>
      <c r="P1093" s="37" t="s">
        <v>674</v>
      </c>
      <c r="Q1093" s="44" t="str">
        <f>MID(Tabla1[[#This Row],[Aplicación]],14,1)</f>
        <v>2</v>
      </c>
      <c r="R1093" s="44" t="s">
        <v>662</v>
      </c>
      <c r="S1093" s="44" t="str">
        <f>MID(Tabla1[[#This Row],[Aplicación]],6,2)</f>
        <v>09</v>
      </c>
      <c r="T1093" s="44" t="str">
        <f>VLOOKUP(Tabla1[[#This Row],[AREA]],Hoja1!A:B,2,FALSE)</f>
        <v>09. Cultura y turismo</v>
      </c>
      <c r="U1093" s="44" t="str">
        <f>MID(Tabla1[[#This Row],[Aplicación]],9,4)</f>
        <v>3341</v>
      </c>
      <c r="V1093" s="44" t="str">
        <f>VLOOKUP(Tabla1[[#This Row],[PROGRAMA]],Hoja1!A:B,2,FALSE)</f>
        <v>3341. Coordinación de políticas culturales</v>
      </c>
      <c r="W1093" s="44" t="str">
        <f>MID(Tabla1[[#This Row],[Aplicación]],14,2)</f>
        <v>22</v>
      </c>
      <c r="X1093" s="44" t="str">
        <f>MID(Tabla1[[#This Row],[Aplicación]],14,6)</f>
        <v>22700</v>
      </c>
    </row>
    <row r="1094" spans="1:24" x14ac:dyDescent="0.25">
      <c r="A1094" s="33">
        <v>220199000780</v>
      </c>
      <c r="B1094" s="34" t="s">
        <v>9</v>
      </c>
      <c r="C1094" s="35">
        <v>43832</v>
      </c>
      <c r="D1094" s="33">
        <v>22020001375</v>
      </c>
      <c r="E1094" s="34" t="s">
        <v>1649</v>
      </c>
      <c r="F1094" s="36">
        <v>930.49</v>
      </c>
      <c r="G1094" s="34" t="s">
        <v>118</v>
      </c>
      <c r="H1094" s="34" t="s">
        <v>1996</v>
      </c>
      <c r="I1094" s="33" t="s">
        <v>209</v>
      </c>
      <c r="J1094" s="34" t="s">
        <v>211</v>
      </c>
      <c r="K1094" s="34" t="s">
        <v>211</v>
      </c>
      <c r="L1094" s="34" t="s">
        <v>12</v>
      </c>
      <c r="M1094" s="34" t="s">
        <v>13</v>
      </c>
      <c r="N1094" s="34" t="s">
        <v>14</v>
      </c>
      <c r="O1094" s="37" t="s">
        <v>3127</v>
      </c>
      <c r="P1094" s="37" t="s">
        <v>674</v>
      </c>
      <c r="Q1094" s="44" t="str">
        <f>MID(Tabla1[[#This Row],[Aplicación]],14,1)</f>
        <v>2</v>
      </c>
      <c r="R1094" s="44" t="s">
        <v>662</v>
      </c>
      <c r="S1094" s="44" t="str">
        <f>MID(Tabla1[[#This Row],[Aplicación]],6,2)</f>
        <v>09</v>
      </c>
      <c r="T1094" s="44" t="str">
        <f>VLOOKUP(Tabla1[[#This Row],[AREA]],Hoja1!A:B,2,FALSE)</f>
        <v>09. Cultura y turismo</v>
      </c>
      <c r="U1094" s="44" t="str">
        <f>MID(Tabla1[[#This Row],[Aplicación]],9,4)</f>
        <v>3341</v>
      </c>
      <c r="V1094" s="44" t="str">
        <f>VLOOKUP(Tabla1[[#This Row],[PROGRAMA]],Hoja1!A:B,2,FALSE)</f>
        <v>3341. Coordinación de políticas culturales</v>
      </c>
      <c r="W1094" s="44" t="str">
        <f>MID(Tabla1[[#This Row],[Aplicación]],14,2)</f>
        <v>22</v>
      </c>
      <c r="X1094" s="44" t="str">
        <f>MID(Tabla1[[#This Row],[Aplicación]],14,6)</f>
        <v>22701</v>
      </c>
    </row>
    <row r="1095" spans="1:24" x14ac:dyDescent="0.25">
      <c r="A1095" s="33">
        <v>220200002588</v>
      </c>
      <c r="B1095" s="34" t="s">
        <v>9</v>
      </c>
      <c r="C1095" s="35">
        <v>43888</v>
      </c>
      <c r="D1095" s="33">
        <v>22020001534</v>
      </c>
      <c r="E1095" s="34" t="s">
        <v>2177</v>
      </c>
      <c r="F1095" s="36">
        <v>12100</v>
      </c>
      <c r="G1095" s="34" t="s">
        <v>2178</v>
      </c>
      <c r="H1095" s="34" t="s">
        <v>2179</v>
      </c>
      <c r="I1095" s="33" t="s">
        <v>209</v>
      </c>
      <c r="J1095" s="34" t="s">
        <v>211</v>
      </c>
      <c r="K1095" s="34" t="s">
        <v>211</v>
      </c>
      <c r="L1095" s="34" t="s">
        <v>17</v>
      </c>
      <c r="M1095" s="34" t="s">
        <v>10</v>
      </c>
      <c r="N1095" s="34" t="s">
        <v>11</v>
      </c>
      <c r="O1095" s="37" t="s">
        <v>3146</v>
      </c>
      <c r="P1095" s="37" t="s">
        <v>674</v>
      </c>
      <c r="Q1095" s="44" t="str">
        <f>MID(Tabla1[[#This Row],[Aplicación]],14,1)</f>
        <v>2</v>
      </c>
      <c r="R1095" s="44" t="s">
        <v>662</v>
      </c>
      <c r="S1095" s="44" t="str">
        <f>MID(Tabla1[[#This Row],[Aplicación]],6,2)</f>
        <v>09</v>
      </c>
      <c r="T1095" s="44" t="str">
        <f>VLOOKUP(Tabla1[[#This Row],[AREA]],Hoja1!A:B,2,FALSE)</f>
        <v>09. Cultura y turismo</v>
      </c>
      <c r="U1095" s="44" t="str">
        <f>MID(Tabla1[[#This Row],[Aplicación]],9,4)</f>
        <v>3341</v>
      </c>
      <c r="V1095" s="44" t="str">
        <f>VLOOKUP(Tabla1[[#This Row],[PROGRAMA]],Hoja1!A:B,2,FALSE)</f>
        <v>3341. Coordinación de políticas culturales</v>
      </c>
      <c r="W1095" s="44" t="str">
        <f>MID(Tabla1[[#This Row],[Aplicación]],14,2)</f>
        <v>22</v>
      </c>
      <c r="X1095" s="44" t="str">
        <f>MID(Tabla1[[#This Row],[Aplicación]],14,6)</f>
        <v>22602</v>
      </c>
    </row>
    <row r="1096" spans="1:24" x14ac:dyDescent="0.25">
      <c r="A1096" s="33">
        <v>220200002930</v>
      </c>
      <c r="B1096" s="34" t="s">
        <v>9</v>
      </c>
      <c r="C1096" s="35">
        <v>43892</v>
      </c>
      <c r="D1096" s="33">
        <v>22020002036</v>
      </c>
      <c r="E1096" s="34" t="s">
        <v>1649</v>
      </c>
      <c r="F1096" s="36">
        <v>1802</v>
      </c>
      <c r="G1096" s="34" t="s">
        <v>135</v>
      </c>
      <c r="H1096" s="34" t="s">
        <v>2272</v>
      </c>
      <c r="I1096" s="33" t="s">
        <v>209</v>
      </c>
      <c r="J1096" s="34" t="s">
        <v>1334</v>
      </c>
      <c r="K1096" s="34" t="s">
        <v>211</v>
      </c>
      <c r="L1096" s="34" t="s">
        <v>12</v>
      </c>
      <c r="M1096" s="34" t="s">
        <v>10</v>
      </c>
      <c r="N1096" s="34" t="s">
        <v>11</v>
      </c>
      <c r="O1096" s="37" t="s">
        <v>3146</v>
      </c>
      <c r="P1096" s="37" t="s">
        <v>674</v>
      </c>
      <c r="Q1096" s="44" t="str">
        <f>MID(Tabla1[[#This Row],[Aplicación]],14,1)</f>
        <v>2</v>
      </c>
      <c r="R1096" s="44" t="s">
        <v>662</v>
      </c>
      <c r="S1096" s="44" t="str">
        <f>MID(Tabla1[[#This Row],[Aplicación]],6,2)</f>
        <v>09</v>
      </c>
      <c r="T1096" s="44" t="str">
        <f>VLOOKUP(Tabla1[[#This Row],[AREA]],Hoja1!A:B,2,FALSE)</f>
        <v>09. Cultura y turismo</v>
      </c>
      <c r="U1096" s="44" t="str">
        <f>MID(Tabla1[[#This Row],[Aplicación]],9,4)</f>
        <v>3341</v>
      </c>
      <c r="V1096" s="44" t="str">
        <f>VLOOKUP(Tabla1[[#This Row],[PROGRAMA]],Hoja1!A:B,2,FALSE)</f>
        <v>3341. Coordinación de políticas culturales</v>
      </c>
      <c r="W1096" s="44" t="str">
        <f>MID(Tabla1[[#This Row],[Aplicación]],14,2)</f>
        <v>22</v>
      </c>
      <c r="X1096" s="44" t="str">
        <f>MID(Tabla1[[#This Row],[Aplicación]],14,6)</f>
        <v>22701</v>
      </c>
    </row>
    <row r="1097" spans="1:24" x14ac:dyDescent="0.25">
      <c r="A1097" s="33">
        <v>220190056350</v>
      </c>
      <c r="B1097" s="34" t="s">
        <v>9</v>
      </c>
      <c r="C1097" s="35">
        <v>43908</v>
      </c>
      <c r="D1097" s="33">
        <v>22019008755</v>
      </c>
      <c r="E1097" s="34" t="s">
        <v>1256</v>
      </c>
      <c r="F1097" s="36">
        <v>226.12</v>
      </c>
      <c r="G1097" s="34" t="s">
        <v>205</v>
      </c>
      <c r="H1097" s="34" t="s">
        <v>2456</v>
      </c>
      <c r="I1097" s="33" t="s">
        <v>209</v>
      </c>
      <c r="J1097" s="34" t="s">
        <v>1249</v>
      </c>
      <c r="K1097" s="34" t="s">
        <v>211</v>
      </c>
      <c r="L1097" s="34" t="s">
        <v>12</v>
      </c>
      <c r="M1097" s="34" t="s">
        <v>13</v>
      </c>
      <c r="N1097" s="34" t="s">
        <v>14</v>
      </c>
      <c r="O1097" s="37" t="s">
        <v>3127</v>
      </c>
      <c r="P1097" s="37" t="s">
        <v>674</v>
      </c>
      <c r="Q1097" s="44" t="str">
        <f>MID(Tabla1[[#This Row],[Aplicación]],14,1)</f>
        <v>6</v>
      </c>
      <c r="R1097" s="44" t="s">
        <v>663</v>
      </c>
      <c r="S1097" s="44" t="str">
        <f>MID(Tabla1[[#This Row],[Aplicación]],6,2)</f>
        <v>09</v>
      </c>
      <c r="T1097" s="44" t="str">
        <f>VLOOKUP(Tabla1[[#This Row],[AREA]],Hoja1!A:B,2,FALSE)</f>
        <v>09. Cultura y turismo</v>
      </c>
      <c r="U1097" s="44" t="str">
        <f>MID(Tabla1[[#This Row],[Aplicación]],9,4)</f>
        <v>4321</v>
      </c>
      <c r="V1097" s="44" t="str">
        <f>VLOOKUP(Tabla1[[#This Row],[PROGRAMA]],Hoja1!A:B,2,FALSE)</f>
        <v>4321. Turismo</v>
      </c>
      <c r="W1097" s="44" t="str">
        <f>MID(Tabla1[[#This Row],[Aplicación]],14,2)</f>
        <v>63</v>
      </c>
      <c r="X1097" s="44" t="str">
        <f>MID(Tabla1[[#This Row],[Aplicación]],14,6)</f>
        <v>632</v>
      </c>
    </row>
    <row r="1098" spans="1:24" x14ac:dyDescent="0.25">
      <c r="A1098" s="33">
        <v>220200004841</v>
      </c>
      <c r="B1098" s="34" t="s">
        <v>9</v>
      </c>
      <c r="C1098" s="35">
        <v>43900</v>
      </c>
      <c r="D1098" s="33">
        <v>22020002403</v>
      </c>
      <c r="E1098" s="34" t="s">
        <v>1127</v>
      </c>
      <c r="F1098" s="36">
        <v>157.30000000000001</v>
      </c>
      <c r="G1098" s="34" t="s">
        <v>249</v>
      </c>
      <c r="H1098" s="34" t="s">
        <v>2479</v>
      </c>
      <c r="I1098" s="33" t="s">
        <v>209</v>
      </c>
      <c r="J1098" s="34" t="s">
        <v>1189</v>
      </c>
      <c r="K1098" s="34" t="s">
        <v>250</v>
      </c>
      <c r="L1098" s="34" t="s">
        <v>12</v>
      </c>
      <c r="M1098" s="34" t="s">
        <v>10</v>
      </c>
      <c r="N1098" s="34" t="s">
        <v>11</v>
      </c>
      <c r="O1098" s="37" t="s">
        <v>3146</v>
      </c>
      <c r="P1098" s="37" t="s">
        <v>674</v>
      </c>
      <c r="Q1098" s="44" t="str">
        <f>MID(Tabla1[[#This Row],[Aplicación]],14,1)</f>
        <v>2</v>
      </c>
      <c r="R1098" s="44" t="s">
        <v>662</v>
      </c>
      <c r="S1098" s="44" t="str">
        <f>MID(Tabla1[[#This Row],[Aplicación]],6,2)</f>
        <v>09</v>
      </c>
      <c r="T1098" s="44" t="str">
        <f>VLOOKUP(Tabla1[[#This Row],[AREA]],Hoja1!A:B,2,FALSE)</f>
        <v>09. Cultura y turismo</v>
      </c>
      <c r="U1098" s="44" t="str">
        <f>MID(Tabla1[[#This Row],[Aplicación]],9,4)</f>
        <v>3341</v>
      </c>
      <c r="V1098" s="44" t="str">
        <f>VLOOKUP(Tabla1[[#This Row],[PROGRAMA]],Hoja1!A:B,2,FALSE)</f>
        <v>3341. Coordinación de políticas culturales</v>
      </c>
      <c r="W1098" s="44" t="str">
        <f>MID(Tabla1[[#This Row],[Aplicación]],14,2)</f>
        <v>22</v>
      </c>
      <c r="X1098" s="44" t="str">
        <f>MID(Tabla1[[#This Row],[Aplicación]],14,6)</f>
        <v>22799</v>
      </c>
    </row>
    <row r="1099" spans="1:24" x14ac:dyDescent="0.25">
      <c r="A1099" s="33">
        <v>220200008128</v>
      </c>
      <c r="B1099" s="34" t="s">
        <v>9</v>
      </c>
      <c r="C1099" s="35">
        <v>43909</v>
      </c>
      <c r="D1099" s="33">
        <v>22020001966</v>
      </c>
      <c r="E1099" s="34" t="s">
        <v>1127</v>
      </c>
      <c r="F1099" s="36">
        <v>8954</v>
      </c>
      <c r="G1099" s="34" t="s">
        <v>683</v>
      </c>
      <c r="H1099" s="34" t="s">
        <v>2584</v>
      </c>
      <c r="I1099" s="33" t="s">
        <v>209</v>
      </c>
      <c r="J1099" s="34" t="s">
        <v>211</v>
      </c>
      <c r="K1099" s="34" t="s">
        <v>211</v>
      </c>
      <c r="L1099" s="34" t="s">
        <v>12</v>
      </c>
      <c r="M1099" s="34" t="s">
        <v>10</v>
      </c>
      <c r="N1099" s="34" t="s">
        <v>11</v>
      </c>
      <c r="O1099" s="37" t="s">
        <v>3146</v>
      </c>
      <c r="P1099" s="37" t="s">
        <v>674</v>
      </c>
      <c r="Q1099" s="44" t="str">
        <f>MID(Tabla1[[#This Row],[Aplicación]],14,1)</f>
        <v>2</v>
      </c>
      <c r="R1099" s="44" t="s">
        <v>662</v>
      </c>
      <c r="S1099" s="44" t="str">
        <f>MID(Tabla1[[#This Row],[Aplicación]],6,2)</f>
        <v>09</v>
      </c>
      <c r="T1099" s="44" t="str">
        <f>VLOOKUP(Tabla1[[#This Row],[AREA]],Hoja1!A:B,2,FALSE)</f>
        <v>09. Cultura y turismo</v>
      </c>
      <c r="U1099" s="44" t="str">
        <f>MID(Tabla1[[#This Row],[Aplicación]],9,4)</f>
        <v>3341</v>
      </c>
      <c r="V1099" s="44" t="str">
        <f>VLOOKUP(Tabla1[[#This Row],[PROGRAMA]],Hoja1!A:B,2,FALSE)</f>
        <v>3341. Coordinación de políticas culturales</v>
      </c>
      <c r="W1099" s="44" t="str">
        <f>MID(Tabla1[[#This Row],[Aplicación]],14,2)</f>
        <v>22</v>
      </c>
      <c r="X1099" s="44" t="str">
        <f>MID(Tabla1[[#This Row],[Aplicación]],14,6)</f>
        <v>22799</v>
      </c>
    </row>
    <row r="1100" spans="1:24" x14ac:dyDescent="0.25">
      <c r="A1100" s="33">
        <v>220200008923</v>
      </c>
      <c r="B1100" s="34" t="s">
        <v>9</v>
      </c>
      <c r="C1100" s="35">
        <v>43910</v>
      </c>
      <c r="D1100" s="33">
        <v>22020002618</v>
      </c>
      <c r="E1100" s="34" t="s">
        <v>1127</v>
      </c>
      <c r="F1100" s="36">
        <v>7078.5</v>
      </c>
      <c r="G1100" s="34" t="s">
        <v>2672</v>
      </c>
      <c r="H1100" s="34" t="s">
        <v>2673</v>
      </c>
      <c r="I1100" s="33" t="s">
        <v>209</v>
      </c>
      <c r="J1100" s="34" t="s">
        <v>211</v>
      </c>
      <c r="K1100" s="34" t="s">
        <v>211</v>
      </c>
      <c r="L1100" s="34" t="s">
        <v>12</v>
      </c>
      <c r="M1100" s="34" t="s">
        <v>10</v>
      </c>
      <c r="N1100" s="34" t="s">
        <v>11</v>
      </c>
      <c r="O1100" s="37" t="s">
        <v>3146</v>
      </c>
      <c r="P1100" s="37" t="s">
        <v>674</v>
      </c>
      <c r="Q1100" s="44" t="str">
        <f>MID(Tabla1[[#This Row],[Aplicación]],14,1)</f>
        <v>2</v>
      </c>
      <c r="R1100" s="44" t="s">
        <v>662</v>
      </c>
      <c r="S1100" s="44" t="str">
        <f>MID(Tabla1[[#This Row],[Aplicación]],6,2)</f>
        <v>09</v>
      </c>
      <c r="T1100" s="44" t="str">
        <f>VLOOKUP(Tabla1[[#This Row],[AREA]],Hoja1!A:B,2,FALSE)</f>
        <v>09. Cultura y turismo</v>
      </c>
      <c r="U1100" s="44" t="str">
        <f>MID(Tabla1[[#This Row],[Aplicación]],9,4)</f>
        <v>3341</v>
      </c>
      <c r="V1100" s="44" t="str">
        <f>VLOOKUP(Tabla1[[#This Row],[PROGRAMA]],Hoja1!A:B,2,FALSE)</f>
        <v>3341. Coordinación de políticas culturales</v>
      </c>
      <c r="W1100" s="44" t="str">
        <f>MID(Tabla1[[#This Row],[Aplicación]],14,2)</f>
        <v>22</v>
      </c>
      <c r="X1100" s="44" t="str">
        <f>MID(Tabla1[[#This Row],[Aplicación]],14,6)</f>
        <v>22799</v>
      </c>
    </row>
    <row r="1101" spans="1:24" x14ac:dyDescent="0.25">
      <c r="A1101" s="33">
        <v>220200008931</v>
      </c>
      <c r="B1101" s="34" t="s">
        <v>9</v>
      </c>
      <c r="C1101" s="35">
        <v>43911</v>
      </c>
      <c r="D1101" s="33">
        <v>22020002606</v>
      </c>
      <c r="E1101" s="34" t="s">
        <v>1127</v>
      </c>
      <c r="F1101" s="36">
        <v>406.32</v>
      </c>
      <c r="G1101" s="34" t="s">
        <v>754</v>
      </c>
      <c r="H1101" s="34" t="s">
        <v>2683</v>
      </c>
      <c r="I1101" s="33" t="s">
        <v>209</v>
      </c>
      <c r="J1101" s="34" t="s">
        <v>211</v>
      </c>
      <c r="K1101" s="34" t="s">
        <v>211</v>
      </c>
      <c r="L1101" s="34" t="s">
        <v>12</v>
      </c>
      <c r="M1101" s="34" t="s">
        <v>10</v>
      </c>
      <c r="N1101" s="34" t="s">
        <v>11</v>
      </c>
      <c r="O1101" s="37" t="s">
        <v>3146</v>
      </c>
      <c r="P1101" s="37" t="s">
        <v>674</v>
      </c>
      <c r="Q1101" s="44" t="str">
        <f>MID(Tabla1[[#This Row],[Aplicación]],14,1)</f>
        <v>2</v>
      </c>
      <c r="R1101" s="44" t="s">
        <v>662</v>
      </c>
      <c r="S1101" s="44" t="str">
        <f>MID(Tabla1[[#This Row],[Aplicación]],6,2)</f>
        <v>09</v>
      </c>
      <c r="T1101" s="44" t="str">
        <f>VLOOKUP(Tabla1[[#This Row],[AREA]],Hoja1!A:B,2,FALSE)</f>
        <v>09. Cultura y turismo</v>
      </c>
      <c r="U1101" s="44" t="str">
        <f>MID(Tabla1[[#This Row],[Aplicación]],9,4)</f>
        <v>3341</v>
      </c>
      <c r="V1101" s="44" t="str">
        <f>VLOOKUP(Tabla1[[#This Row],[PROGRAMA]],Hoja1!A:B,2,FALSE)</f>
        <v>3341. Coordinación de políticas culturales</v>
      </c>
      <c r="W1101" s="44" t="str">
        <f>MID(Tabla1[[#This Row],[Aplicación]],14,2)</f>
        <v>22</v>
      </c>
      <c r="X1101" s="44" t="str">
        <f>MID(Tabla1[[#This Row],[Aplicación]],14,6)</f>
        <v>22799</v>
      </c>
    </row>
    <row r="1102" spans="1:24" x14ac:dyDescent="0.25">
      <c r="A1102" s="33">
        <v>220199000603</v>
      </c>
      <c r="B1102" s="34" t="s">
        <v>9</v>
      </c>
      <c r="C1102" s="35">
        <v>43832</v>
      </c>
      <c r="D1102" s="33">
        <v>22020001088</v>
      </c>
      <c r="E1102" s="34" t="s">
        <v>1530</v>
      </c>
      <c r="F1102" s="36">
        <v>1788.38</v>
      </c>
      <c r="G1102" s="34" t="s">
        <v>240</v>
      </c>
      <c r="H1102" s="34" t="s">
        <v>2718</v>
      </c>
      <c r="I1102" s="33" t="s">
        <v>209</v>
      </c>
      <c r="J1102" s="34" t="s">
        <v>211</v>
      </c>
      <c r="K1102" s="34" t="s">
        <v>211</v>
      </c>
      <c r="L1102" s="34" t="s">
        <v>12</v>
      </c>
      <c r="M1102" s="34" t="s">
        <v>10</v>
      </c>
      <c r="N1102" s="34" t="s">
        <v>11</v>
      </c>
      <c r="O1102" s="37" t="s">
        <v>3146</v>
      </c>
      <c r="P1102" s="37" t="s">
        <v>674</v>
      </c>
      <c r="Q1102" s="44" t="str">
        <f>MID(Tabla1[[#This Row],[Aplicación]],14,1)</f>
        <v>2</v>
      </c>
      <c r="R1102" s="44" t="s">
        <v>662</v>
      </c>
      <c r="S1102" s="44" t="str">
        <f>MID(Tabla1[[#This Row],[Aplicación]],6,2)</f>
        <v>09</v>
      </c>
      <c r="T1102" s="44" t="str">
        <f>VLOOKUP(Tabla1[[#This Row],[AREA]],Hoja1!A:B,2,FALSE)</f>
        <v>09. Cultura y turismo</v>
      </c>
      <c r="U1102" s="44" t="str">
        <f>MID(Tabla1[[#This Row],[Aplicación]],9,4)</f>
        <v>4321</v>
      </c>
      <c r="V1102" s="44" t="str">
        <f>VLOOKUP(Tabla1[[#This Row],[PROGRAMA]],Hoja1!A:B,2,FALSE)</f>
        <v>4321. Turismo</v>
      </c>
      <c r="W1102" s="44" t="str">
        <f>MID(Tabla1[[#This Row],[Aplicación]],14,2)</f>
        <v>22</v>
      </c>
      <c r="X1102" s="44" t="str">
        <f>MID(Tabla1[[#This Row],[Aplicación]],14,6)</f>
        <v>22799</v>
      </c>
    </row>
    <row r="1103" spans="1:24" x14ac:dyDescent="0.25">
      <c r="A1103" s="33">
        <v>220189000137</v>
      </c>
      <c r="B1103" s="34" t="s">
        <v>9</v>
      </c>
      <c r="C1103" s="35">
        <v>43832</v>
      </c>
      <c r="D1103" s="33">
        <v>22020000059</v>
      </c>
      <c r="E1103" s="34" t="s">
        <v>1127</v>
      </c>
      <c r="F1103" s="36">
        <v>100.7</v>
      </c>
      <c r="G1103" s="34" t="s">
        <v>249</v>
      </c>
      <c r="H1103" s="34" t="s">
        <v>2746</v>
      </c>
      <c r="I1103" s="33" t="s">
        <v>209</v>
      </c>
      <c r="J1103" s="34" t="s">
        <v>1189</v>
      </c>
      <c r="K1103" s="34" t="s">
        <v>250</v>
      </c>
      <c r="L1103" s="34" t="s">
        <v>12</v>
      </c>
      <c r="M1103" s="34" t="s">
        <v>13</v>
      </c>
      <c r="N1103" s="34" t="s">
        <v>14</v>
      </c>
      <c r="O1103" s="37" t="s">
        <v>3127</v>
      </c>
      <c r="P1103" s="37" t="s">
        <v>674</v>
      </c>
      <c r="Q1103" s="44" t="str">
        <f>MID(Tabla1[[#This Row],[Aplicación]],14,1)</f>
        <v>2</v>
      </c>
      <c r="R1103" s="44" t="s">
        <v>662</v>
      </c>
      <c r="S1103" s="44" t="str">
        <f>MID(Tabla1[[#This Row],[Aplicación]],6,2)</f>
        <v>09</v>
      </c>
      <c r="T1103" s="44" t="str">
        <f>VLOOKUP(Tabla1[[#This Row],[AREA]],Hoja1!A:B,2,FALSE)</f>
        <v>09. Cultura y turismo</v>
      </c>
      <c r="U1103" s="44" t="str">
        <f>MID(Tabla1[[#This Row],[Aplicación]],9,4)</f>
        <v>3341</v>
      </c>
      <c r="V1103" s="44" t="str">
        <f>VLOOKUP(Tabla1[[#This Row],[PROGRAMA]],Hoja1!A:B,2,FALSE)</f>
        <v>3341. Coordinación de políticas culturales</v>
      </c>
      <c r="W1103" s="44" t="str">
        <f>MID(Tabla1[[#This Row],[Aplicación]],14,2)</f>
        <v>22</v>
      </c>
      <c r="X1103" s="44" t="str">
        <f>MID(Tabla1[[#This Row],[Aplicación]],14,6)</f>
        <v>22799</v>
      </c>
    </row>
    <row r="1104" spans="1:24" x14ac:dyDescent="0.25">
      <c r="A1104" s="33">
        <v>220199000007</v>
      </c>
      <c r="B1104" s="34" t="s">
        <v>9</v>
      </c>
      <c r="C1104" s="35">
        <v>43832</v>
      </c>
      <c r="D1104" s="33">
        <v>22020000090</v>
      </c>
      <c r="E1104" s="34" t="s">
        <v>2779</v>
      </c>
      <c r="F1104" s="36">
        <v>1000</v>
      </c>
      <c r="G1104" s="34" t="s">
        <v>144</v>
      </c>
      <c r="H1104" s="34" t="s">
        <v>2780</v>
      </c>
      <c r="I1104" s="33" t="s">
        <v>209</v>
      </c>
      <c r="J1104" s="34" t="s">
        <v>802</v>
      </c>
      <c r="K1104" s="34" t="s">
        <v>210</v>
      </c>
      <c r="L1104" s="34" t="s">
        <v>12</v>
      </c>
      <c r="M1104" s="34" t="s">
        <v>13</v>
      </c>
      <c r="N1104" s="34" t="s">
        <v>14</v>
      </c>
      <c r="O1104" s="37" t="s">
        <v>3127</v>
      </c>
      <c r="P1104" s="37" t="s">
        <v>674</v>
      </c>
      <c r="Q1104" s="44" t="str">
        <f>MID(Tabla1[[#This Row],[Aplicación]],14,1)</f>
        <v>2</v>
      </c>
      <c r="R1104" s="44" t="s">
        <v>662</v>
      </c>
      <c r="S1104" s="44" t="str">
        <f>MID(Tabla1[[#This Row],[Aplicación]],6,2)</f>
        <v>09</v>
      </c>
      <c r="T1104" s="44" t="str">
        <f>VLOOKUP(Tabla1[[#This Row],[AREA]],Hoja1!A:B,2,FALSE)</f>
        <v>09. Cultura y turismo</v>
      </c>
      <c r="U1104" s="44" t="str">
        <f>MID(Tabla1[[#This Row],[Aplicación]],9,4)</f>
        <v>3301</v>
      </c>
      <c r="V1104" s="44" t="str">
        <f>VLOOKUP(Tabla1[[#This Row],[PROGRAMA]],Hoja1!A:B,2,FALSE)</f>
        <v>3301. Dirección del área de cultura</v>
      </c>
      <c r="W1104" s="44" t="str">
        <f>MID(Tabla1[[#This Row],[Aplicación]],14,2)</f>
        <v>21</v>
      </c>
      <c r="X1104" s="44" t="str">
        <f>MID(Tabla1[[#This Row],[Aplicación]],14,6)</f>
        <v>213</v>
      </c>
    </row>
    <row r="1105" spans="1:24" x14ac:dyDescent="0.25">
      <c r="A1105" s="33">
        <v>220200009089</v>
      </c>
      <c r="B1105" s="34" t="s">
        <v>9</v>
      </c>
      <c r="C1105" s="35">
        <v>43914</v>
      </c>
      <c r="D1105" s="33">
        <v>22020002395</v>
      </c>
      <c r="E1105" s="34" t="s">
        <v>1649</v>
      </c>
      <c r="F1105" s="36">
        <v>25.38</v>
      </c>
      <c r="G1105" s="34" t="s">
        <v>118</v>
      </c>
      <c r="H1105" s="34" t="s">
        <v>2806</v>
      </c>
      <c r="I1105" s="33" t="s">
        <v>209</v>
      </c>
      <c r="J1105" s="34" t="s">
        <v>211</v>
      </c>
      <c r="K1105" s="34" t="s">
        <v>211</v>
      </c>
      <c r="L1105" s="34" t="s">
        <v>12</v>
      </c>
      <c r="M1105" s="34" t="s">
        <v>10</v>
      </c>
      <c r="N1105" s="34" t="s">
        <v>11</v>
      </c>
      <c r="O1105" s="37" t="s">
        <v>3146</v>
      </c>
      <c r="P1105" s="37" t="s">
        <v>674</v>
      </c>
      <c r="Q1105" s="44" t="str">
        <f>MID(Tabla1[[#This Row],[Aplicación]],14,1)</f>
        <v>2</v>
      </c>
      <c r="R1105" s="44" t="s">
        <v>662</v>
      </c>
      <c r="S1105" s="44" t="str">
        <f>MID(Tabla1[[#This Row],[Aplicación]],6,2)</f>
        <v>09</v>
      </c>
      <c r="T1105" s="44" t="str">
        <f>VLOOKUP(Tabla1[[#This Row],[AREA]],Hoja1!A:B,2,FALSE)</f>
        <v>09. Cultura y turismo</v>
      </c>
      <c r="U1105" s="44" t="str">
        <f>MID(Tabla1[[#This Row],[Aplicación]],9,4)</f>
        <v>3341</v>
      </c>
      <c r="V1105" s="44" t="str">
        <f>VLOOKUP(Tabla1[[#This Row],[PROGRAMA]],Hoja1!A:B,2,FALSE)</f>
        <v>3341. Coordinación de políticas culturales</v>
      </c>
      <c r="W1105" s="44" t="str">
        <f>MID(Tabla1[[#This Row],[Aplicación]],14,2)</f>
        <v>22</v>
      </c>
      <c r="X1105" s="44" t="str">
        <f>MID(Tabla1[[#This Row],[Aplicación]],14,6)</f>
        <v>22701</v>
      </c>
    </row>
    <row r="1106" spans="1:24" x14ac:dyDescent="0.25">
      <c r="A1106" s="33">
        <v>220200009146</v>
      </c>
      <c r="B1106" s="34" t="s">
        <v>9</v>
      </c>
      <c r="C1106" s="35">
        <v>43914</v>
      </c>
      <c r="D1106" s="33">
        <v>22020002758</v>
      </c>
      <c r="E1106" s="34" t="s">
        <v>2177</v>
      </c>
      <c r="F1106" s="36">
        <v>6957.5</v>
      </c>
      <c r="G1106" s="34" t="s">
        <v>2868</v>
      </c>
      <c r="H1106" s="34" t="s">
        <v>2869</v>
      </c>
      <c r="I1106" s="33" t="s">
        <v>209</v>
      </c>
      <c r="J1106" s="34" t="s">
        <v>210</v>
      </c>
      <c r="K1106" s="34" t="s">
        <v>210</v>
      </c>
      <c r="L1106" s="34" t="s">
        <v>12</v>
      </c>
      <c r="M1106" s="34" t="s">
        <v>10</v>
      </c>
      <c r="N1106" s="34" t="s">
        <v>11</v>
      </c>
      <c r="O1106" s="37" t="s">
        <v>3146</v>
      </c>
      <c r="P1106" s="37" t="s">
        <v>674</v>
      </c>
      <c r="Q1106" s="44" t="str">
        <f>MID(Tabla1[[#This Row],[Aplicación]],14,1)</f>
        <v>2</v>
      </c>
      <c r="R1106" s="44" t="s">
        <v>662</v>
      </c>
      <c r="S1106" s="44" t="str">
        <f>MID(Tabla1[[#This Row],[Aplicación]],6,2)</f>
        <v>09</v>
      </c>
      <c r="T1106" s="44" t="str">
        <f>VLOOKUP(Tabla1[[#This Row],[AREA]],Hoja1!A:B,2,FALSE)</f>
        <v>09. Cultura y turismo</v>
      </c>
      <c r="U1106" s="44" t="str">
        <f>MID(Tabla1[[#This Row],[Aplicación]],9,4)</f>
        <v>3341</v>
      </c>
      <c r="V1106" s="44" t="str">
        <f>VLOOKUP(Tabla1[[#This Row],[PROGRAMA]],Hoja1!A:B,2,FALSE)</f>
        <v>3341. Coordinación de políticas culturales</v>
      </c>
      <c r="W1106" s="44" t="str">
        <f>MID(Tabla1[[#This Row],[Aplicación]],14,2)</f>
        <v>22</v>
      </c>
      <c r="X1106" s="44" t="str">
        <f>MID(Tabla1[[#This Row],[Aplicación]],14,6)</f>
        <v>22602</v>
      </c>
    </row>
    <row r="1107" spans="1:24" x14ac:dyDescent="0.25">
      <c r="A1107" s="33">
        <v>220190056351</v>
      </c>
      <c r="B1107" s="34" t="s">
        <v>9</v>
      </c>
      <c r="C1107" s="35">
        <v>43908</v>
      </c>
      <c r="D1107" s="33">
        <v>22019008756</v>
      </c>
      <c r="E1107" s="34" t="s">
        <v>1256</v>
      </c>
      <c r="F1107" s="36">
        <v>41.24</v>
      </c>
      <c r="G1107" s="34" t="s">
        <v>204</v>
      </c>
      <c r="H1107" s="34" t="s">
        <v>2934</v>
      </c>
      <c r="I1107" s="33" t="s">
        <v>209</v>
      </c>
      <c r="J1107" s="34" t="s">
        <v>210</v>
      </c>
      <c r="K1107" s="34" t="s">
        <v>210</v>
      </c>
      <c r="L1107" s="34" t="s">
        <v>12</v>
      </c>
      <c r="M1107" s="34" t="s">
        <v>13</v>
      </c>
      <c r="N1107" s="34" t="s">
        <v>14</v>
      </c>
      <c r="O1107" s="37" t="s">
        <v>3127</v>
      </c>
      <c r="P1107" s="37" t="s">
        <v>674</v>
      </c>
      <c r="Q1107" s="44" t="str">
        <f>MID(Tabla1[[#This Row],[Aplicación]],14,1)</f>
        <v>6</v>
      </c>
      <c r="R1107" s="44" t="s">
        <v>663</v>
      </c>
      <c r="S1107" s="44" t="str">
        <f>MID(Tabla1[[#This Row],[Aplicación]],6,2)</f>
        <v>09</v>
      </c>
      <c r="T1107" s="44" t="str">
        <f>VLOOKUP(Tabla1[[#This Row],[AREA]],Hoja1!A:B,2,FALSE)</f>
        <v>09. Cultura y turismo</v>
      </c>
      <c r="U1107" s="44" t="str">
        <f>MID(Tabla1[[#This Row],[Aplicación]],9,4)</f>
        <v>4321</v>
      </c>
      <c r="V1107" s="44" t="str">
        <f>VLOOKUP(Tabla1[[#This Row],[PROGRAMA]],Hoja1!A:B,2,FALSE)</f>
        <v>4321. Turismo</v>
      </c>
      <c r="W1107" s="44" t="str">
        <f>MID(Tabla1[[#This Row],[Aplicación]],14,2)</f>
        <v>63</v>
      </c>
      <c r="X1107" s="44" t="str">
        <f>MID(Tabla1[[#This Row],[Aplicación]],14,6)</f>
        <v>632</v>
      </c>
    </row>
    <row r="1108" spans="1:24" x14ac:dyDescent="0.25">
      <c r="A1108" s="33">
        <v>220199000494</v>
      </c>
      <c r="B1108" s="34" t="s">
        <v>9</v>
      </c>
      <c r="C1108" s="35">
        <v>43832</v>
      </c>
      <c r="D1108" s="33">
        <v>22020000804</v>
      </c>
      <c r="E1108" s="34" t="s">
        <v>1421</v>
      </c>
      <c r="F1108" s="36">
        <v>0.01</v>
      </c>
      <c r="G1108" s="34" t="s">
        <v>214</v>
      </c>
      <c r="H1108" s="34" t="s">
        <v>3070</v>
      </c>
      <c r="I1108" s="33" t="s">
        <v>209</v>
      </c>
      <c r="J1108" s="34" t="s">
        <v>211</v>
      </c>
      <c r="K1108" s="34" t="s">
        <v>211</v>
      </c>
      <c r="L1108" s="34" t="s">
        <v>12</v>
      </c>
      <c r="M1108" s="34" t="s">
        <v>13</v>
      </c>
      <c r="N1108" s="34" t="s">
        <v>14</v>
      </c>
      <c r="O1108" s="37" t="s">
        <v>3127</v>
      </c>
      <c r="P1108" s="37" t="s">
        <v>674</v>
      </c>
      <c r="Q1108" s="44" t="str">
        <f>MID(Tabla1[[#This Row],[Aplicación]],14,1)</f>
        <v>2</v>
      </c>
      <c r="R1108" s="44" t="s">
        <v>662</v>
      </c>
      <c r="S1108" s="44" t="str">
        <f>MID(Tabla1[[#This Row],[Aplicación]],6,2)</f>
        <v>09</v>
      </c>
      <c r="T1108" s="44" t="str">
        <f>VLOOKUP(Tabla1[[#This Row],[AREA]],Hoja1!A:B,2,FALSE)</f>
        <v>09. Cultura y turismo</v>
      </c>
      <c r="U1108" s="44" t="str">
        <f>MID(Tabla1[[#This Row],[Aplicación]],9,4)</f>
        <v>3301</v>
      </c>
      <c r="V1108" s="44" t="str">
        <f>VLOOKUP(Tabla1[[#This Row],[PROGRAMA]],Hoja1!A:B,2,FALSE)</f>
        <v>3301. Dirección del área de cultura</v>
      </c>
      <c r="W1108" s="44" t="str">
        <f>MID(Tabla1[[#This Row],[Aplicación]],14,2)</f>
        <v>22</v>
      </c>
      <c r="X1108" s="44" t="str">
        <f>MID(Tabla1[[#This Row],[Aplicación]],14,6)</f>
        <v>22799</v>
      </c>
    </row>
    <row r="1109" spans="1:24" x14ac:dyDescent="0.25">
      <c r="A1109" s="33">
        <v>220199000577</v>
      </c>
      <c r="B1109" s="34" t="s">
        <v>9</v>
      </c>
      <c r="C1109" s="35">
        <v>43832</v>
      </c>
      <c r="D1109" s="33">
        <v>22020001073</v>
      </c>
      <c r="E1109" s="34" t="s">
        <v>1127</v>
      </c>
      <c r="F1109" s="36">
        <v>0.01</v>
      </c>
      <c r="G1109" s="34" t="s">
        <v>117</v>
      </c>
      <c r="H1109" s="34" t="s">
        <v>3071</v>
      </c>
      <c r="I1109" s="33" t="s">
        <v>209</v>
      </c>
      <c r="J1109" s="34" t="s">
        <v>211</v>
      </c>
      <c r="K1109" s="34" t="s">
        <v>211</v>
      </c>
      <c r="L1109" s="34" t="s">
        <v>12</v>
      </c>
      <c r="M1109" s="34" t="s">
        <v>13</v>
      </c>
      <c r="N1109" s="34" t="s">
        <v>14</v>
      </c>
      <c r="O1109" s="37" t="s">
        <v>3127</v>
      </c>
      <c r="P1109" s="37" t="s">
        <v>674</v>
      </c>
      <c r="Q1109" s="44" t="str">
        <f>MID(Tabla1[[#This Row],[Aplicación]],14,1)</f>
        <v>2</v>
      </c>
      <c r="R1109" s="44" t="s">
        <v>662</v>
      </c>
      <c r="S1109" s="44" t="str">
        <f>MID(Tabla1[[#This Row],[Aplicación]],6,2)</f>
        <v>09</v>
      </c>
      <c r="T1109" s="44" t="str">
        <f>VLOOKUP(Tabla1[[#This Row],[AREA]],Hoja1!A:B,2,FALSE)</f>
        <v>09. Cultura y turismo</v>
      </c>
      <c r="U1109" s="44" t="str">
        <f>MID(Tabla1[[#This Row],[Aplicación]],9,4)</f>
        <v>3341</v>
      </c>
      <c r="V1109" s="44" t="str">
        <f>VLOOKUP(Tabla1[[#This Row],[PROGRAMA]],Hoja1!A:B,2,FALSE)</f>
        <v>3341. Coordinación de políticas culturales</v>
      </c>
      <c r="W1109" s="44" t="str">
        <f>MID(Tabla1[[#This Row],[Aplicación]],14,2)</f>
        <v>22</v>
      </c>
      <c r="X1109" s="44" t="str">
        <f>MID(Tabla1[[#This Row],[Aplicación]],14,6)</f>
        <v>22799</v>
      </c>
    </row>
    <row r="1110" spans="1:24" x14ac:dyDescent="0.25">
      <c r="A1110" s="33">
        <v>220200009417</v>
      </c>
      <c r="B1110" s="34" t="s">
        <v>9</v>
      </c>
      <c r="C1110" s="35">
        <v>43916</v>
      </c>
      <c r="D1110" s="33">
        <v>22020000110</v>
      </c>
      <c r="E1110" s="34" t="s">
        <v>926</v>
      </c>
      <c r="F1110" s="36">
        <v>3524730</v>
      </c>
      <c r="G1110" s="34" t="s">
        <v>253</v>
      </c>
      <c r="H1110" s="34" t="s">
        <v>927</v>
      </c>
      <c r="I1110" s="33" t="s">
        <v>209</v>
      </c>
      <c r="J1110" s="34" t="s">
        <v>211</v>
      </c>
      <c r="K1110" s="34" t="s">
        <v>211</v>
      </c>
      <c r="L1110" s="34" t="s">
        <v>12</v>
      </c>
      <c r="M1110" s="34" t="s">
        <v>13</v>
      </c>
      <c r="N1110" s="34" t="s">
        <v>14</v>
      </c>
      <c r="O1110" s="37" t="s">
        <v>3127</v>
      </c>
      <c r="P1110" s="37" t="s">
        <v>674</v>
      </c>
      <c r="Q1110" s="44" t="str">
        <f>MID(Tabla1[[#This Row],[Aplicación]],14,1)</f>
        <v>2</v>
      </c>
      <c r="R1110" s="44" t="s">
        <v>662</v>
      </c>
      <c r="S1110" s="44" t="str">
        <f>MID(Tabla1[[#This Row],[Aplicación]],6,2)</f>
        <v>10</v>
      </c>
      <c r="T1110" s="44" t="str">
        <f>VLOOKUP(Tabla1[[#This Row],[AREA]],Hoja1!A:B,2,FALSE)</f>
        <v>10. Servicios sociales y mediación comunitaria</v>
      </c>
      <c r="U1110" s="44" t="str">
        <f>MID(Tabla1[[#This Row],[Aplicación]],9,4)</f>
        <v>2311</v>
      </c>
      <c r="V1110" s="44" t="str">
        <f>VLOOKUP(Tabla1[[#This Row],[PROGRAMA]],Hoja1!A:B,2,FALSE)</f>
        <v>2311. Intervención social</v>
      </c>
      <c r="W1110" s="44" t="str">
        <f>MID(Tabla1[[#This Row],[Aplicación]],14,2)</f>
        <v>22</v>
      </c>
      <c r="X1110" s="44" t="str">
        <f>MID(Tabla1[[#This Row],[Aplicación]],14,6)</f>
        <v>22799</v>
      </c>
    </row>
    <row r="1111" spans="1:24" x14ac:dyDescent="0.25">
      <c r="A1111" s="33">
        <v>220199000764</v>
      </c>
      <c r="B1111" s="34" t="s">
        <v>9</v>
      </c>
      <c r="C1111" s="35">
        <v>43832</v>
      </c>
      <c r="D1111" s="33">
        <v>22020000984</v>
      </c>
      <c r="E1111" s="34" t="s">
        <v>952</v>
      </c>
      <c r="F1111" s="36">
        <v>766373.17</v>
      </c>
      <c r="G1111" s="34" t="s">
        <v>920</v>
      </c>
      <c r="H1111" s="34" t="s">
        <v>953</v>
      </c>
      <c r="I1111" s="33" t="s">
        <v>209</v>
      </c>
      <c r="J1111" s="34" t="s">
        <v>210</v>
      </c>
      <c r="K1111" s="34" t="s">
        <v>210</v>
      </c>
      <c r="L1111" s="34" t="s">
        <v>12</v>
      </c>
      <c r="M1111" s="34" t="s">
        <v>13</v>
      </c>
      <c r="N1111" s="34" t="s">
        <v>14</v>
      </c>
      <c r="O1111" s="37" t="s">
        <v>3127</v>
      </c>
      <c r="P1111" s="37" t="s">
        <v>674</v>
      </c>
      <c r="Q1111" s="44" t="str">
        <f>MID(Tabla1[[#This Row],[Aplicación]],14,1)</f>
        <v>2</v>
      </c>
      <c r="R1111" s="44" t="s">
        <v>662</v>
      </c>
      <c r="S1111" s="44" t="str">
        <f>MID(Tabla1[[#This Row],[Aplicación]],6,2)</f>
        <v>10</v>
      </c>
      <c r="T1111" s="44" t="str">
        <f>VLOOKUP(Tabla1[[#This Row],[AREA]],Hoja1!A:B,2,FALSE)</f>
        <v>10. Servicios sociales y mediación comunitaria</v>
      </c>
      <c r="U1111" s="44" t="str">
        <f>MID(Tabla1[[#This Row],[Aplicación]],9,4)</f>
        <v>2312</v>
      </c>
      <c r="V1111" s="44" t="str">
        <f>VLOOKUP(Tabla1[[#This Row],[PROGRAMA]],Hoja1!A:B,2,FALSE)</f>
        <v>2312. Iniciativas sociales</v>
      </c>
      <c r="W1111" s="44" t="str">
        <f>MID(Tabla1[[#This Row],[Aplicación]],14,2)</f>
        <v>22</v>
      </c>
      <c r="X1111" s="44" t="str">
        <f>MID(Tabla1[[#This Row],[Aplicación]],14,6)</f>
        <v>22799</v>
      </c>
    </row>
    <row r="1112" spans="1:24" x14ac:dyDescent="0.25">
      <c r="A1112" s="33">
        <v>220200001081</v>
      </c>
      <c r="B1112" s="34" t="s">
        <v>9</v>
      </c>
      <c r="C1112" s="35">
        <v>43871</v>
      </c>
      <c r="D1112" s="33">
        <v>22020001650</v>
      </c>
      <c r="E1112" s="34" t="s">
        <v>926</v>
      </c>
      <c r="F1112" s="36">
        <v>535441.66</v>
      </c>
      <c r="G1112" s="34" t="s">
        <v>253</v>
      </c>
      <c r="H1112" s="34" t="s">
        <v>960</v>
      </c>
      <c r="I1112" s="33" t="s">
        <v>209</v>
      </c>
      <c r="J1112" s="34" t="s">
        <v>211</v>
      </c>
      <c r="K1112" s="34" t="s">
        <v>211</v>
      </c>
      <c r="L1112" s="34" t="s">
        <v>12</v>
      </c>
      <c r="M1112" s="34" t="s">
        <v>13</v>
      </c>
      <c r="N1112" s="34" t="s">
        <v>14</v>
      </c>
      <c r="O1112" s="37" t="s">
        <v>3127</v>
      </c>
      <c r="P1112" s="37" t="s">
        <v>674</v>
      </c>
      <c r="Q1112" s="44" t="str">
        <f>MID(Tabla1[[#This Row],[Aplicación]],14,1)</f>
        <v>2</v>
      </c>
      <c r="R1112" s="44" t="s">
        <v>662</v>
      </c>
      <c r="S1112" s="44" t="str">
        <f>MID(Tabla1[[#This Row],[Aplicación]],6,2)</f>
        <v>10</v>
      </c>
      <c r="T1112" s="44" t="str">
        <f>VLOOKUP(Tabla1[[#This Row],[AREA]],Hoja1!A:B,2,FALSE)</f>
        <v>10. Servicios sociales y mediación comunitaria</v>
      </c>
      <c r="U1112" s="44" t="str">
        <f>MID(Tabla1[[#This Row],[Aplicación]],9,4)</f>
        <v>2311</v>
      </c>
      <c r="V1112" s="44" t="str">
        <f>VLOOKUP(Tabla1[[#This Row],[PROGRAMA]],Hoja1!A:B,2,FALSE)</f>
        <v>2311. Intervención social</v>
      </c>
      <c r="W1112" s="44" t="str">
        <f>MID(Tabla1[[#This Row],[Aplicación]],14,2)</f>
        <v>22</v>
      </c>
      <c r="X1112" s="44" t="str">
        <f>MID(Tabla1[[#This Row],[Aplicación]],14,6)</f>
        <v>22799</v>
      </c>
    </row>
    <row r="1113" spans="1:24" x14ac:dyDescent="0.25">
      <c r="A1113" s="33">
        <v>220200008928</v>
      </c>
      <c r="B1113" s="34" t="s">
        <v>9</v>
      </c>
      <c r="C1113" s="35">
        <v>43911</v>
      </c>
      <c r="D1113" s="33">
        <v>22020001742</v>
      </c>
      <c r="E1113" s="34" t="s">
        <v>952</v>
      </c>
      <c r="F1113" s="36">
        <v>26000</v>
      </c>
      <c r="G1113" s="34" t="s">
        <v>202</v>
      </c>
      <c r="H1113" s="34" t="s">
        <v>998</v>
      </c>
      <c r="I1113" s="33" t="s">
        <v>209</v>
      </c>
      <c r="J1113" s="34" t="s">
        <v>211</v>
      </c>
      <c r="K1113" s="34" t="s">
        <v>211</v>
      </c>
      <c r="L1113" s="34" t="s">
        <v>15</v>
      </c>
      <c r="M1113" s="34" t="s">
        <v>13</v>
      </c>
      <c r="N1113" s="34" t="s">
        <v>14</v>
      </c>
      <c r="O1113" s="37" t="s">
        <v>3127</v>
      </c>
      <c r="P1113" s="37" t="s">
        <v>674</v>
      </c>
      <c r="Q1113" s="44" t="str">
        <f>MID(Tabla1[[#This Row],[Aplicación]],14,1)</f>
        <v>2</v>
      </c>
      <c r="R1113" s="44" t="s">
        <v>662</v>
      </c>
      <c r="S1113" s="44" t="str">
        <f>MID(Tabla1[[#This Row],[Aplicación]],6,2)</f>
        <v>10</v>
      </c>
      <c r="T1113" s="44" t="str">
        <f>VLOOKUP(Tabla1[[#This Row],[AREA]],Hoja1!A:B,2,FALSE)</f>
        <v>10. Servicios sociales y mediación comunitaria</v>
      </c>
      <c r="U1113" s="44" t="str">
        <f>MID(Tabla1[[#This Row],[Aplicación]],9,4)</f>
        <v>2312</v>
      </c>
      <c r="V1113" s="44" t="str">
        <f>VLOOKUP(Tabla1[[#This Row],[PROGRAMA]],Hoja1!A:B,2,FALSE)</f>
        <v>2312. Iniciativas sociales</v>
      </c>
      <c r="W1113" s="44" t="str">
        <f>MID(Tabla1[[#This Row],[Aplicación]],14,2)</f>
        <v>22</v>
      </c>
      <c r="X1113" s="44" t="str">
        <f>MID(Tabla1[[#This Row],[Aplicación]],14,6)</f>
        <v>22799</v>
      </c>
    </row>
    <row r="1114" spans="1:24" x14ac:dyDescent="0.25">
      <c r="A1114" s="33">
        <v>220199000223</v>
      </c>
      <c r="B1114" s="34" t="s">
        <v>9</v>
      </c>
      <c r="C1114" s="35">
        <v>43832</v>
      </c>
      <c r="D1114" s="33">
        <v>22020000633</v>
      </c>
      <c r="E1114" s="34" t="s">
        <v>926</v>
      </c>
      <c r="F1114" s="36">
        <v>411850</v>
      </c>
      <c r="G1114" s="34" t="s">
        <v>169</v>
      </c>
      <c r="H1114" s="34" t="s">
        <v>1001</v>
      </c>
      <c r="I1114" s="33" t="s">
        <v>209</v>
      </c>
      <c r="J1114" s="34" t="s">
        <v>211</v>
      </c>
      <c r="K1114" s="34" t="s">
        <v>211</v>
      </c>
      <c r="L1114" s="34" t="s">
        <v>12</v>
      </c>
      <c r="M1114" s="34" t="s">
        <v>13</v>
      </c>
      <c r="N1114" s="34" t="s">
        <v>14</v>
      </c>
      <c r="O1114" s="37" t="s">
        <v>3127</v>
      </c>
      <c r="P1114" s="37" t="s">
        <v>674</v>
      </c>
      <c r="Q1114" s="44" t="str">
        <f>MID(Tabla1[[#This Row],[Aplicación]],14,1)</f>
        <v>2</v>
      </c>
      <c r="R1114" s="44" t="s">
        <v>662</v>
      </c>
      <c r="S1114" s="44" t="str">
        <f>MID(Tabla1[[#This Row],[Aplicación]],6,2)</f>
        <v>10</v>
      </c>
      <c r="T1114" s="44" t="str">
        <f>VLOOKUP(Tabla1[[#This Row],[AREA]],Hoja1!A:B,2,FALSE)</f>
        <v>10. Servicios sociales y mediación comunitaria</v>
      </c>
      <c r="U1114" s="44" t="str">
        <f>MID(Tabla1[[#This Row],[Aplicación]],9,4)</f>
        <v>2311</v>
      </c>
      <c r="V1114" s="44" t="str">
        <f>VLOOKUP(Tabla1[[#This Row],[PROGRAMA]],Hoja1!A:B,2,FALSE)</f>
        <v>2311. Intervención social</v>
      </c>
      <c r="W1114" s="44" t="str">
        <f>MID(Tabla1[[#This Row],[Aplicación]],14,2)</f>
        <v>22</v>
      </c>
      <c r="X1114" s="44" t="str">
        <f>MID(Tabla1[[#This Row],[Aplicación]],14,6)</f>
        <v>22799</v>
      </c>
    </row>
    <row r="1115" spans="1:24" x14ac:dyDescent="0.25">
      <c r="A1115" s="33">
        <v>220200001083</v>
      </c>
      <c r="B1115" s="34" t="s">
        <v>9</v>
      </c>
      <c r="C1115" s="35">
        <v>43871</v>
      </c>
      <c r="D1115" s="33">
        <v>22020001650</v>
      </c>
      <c r="E1115" s="34" t="s">
        <v>926</v>
      </c>
      <c r="F1115" s="36">
        <v>364118</v>
      </c>
      <c r="G1115" s="34" t="s">
        <v>253</v>
      </c>
      <c r="H1115" s="34" t="s">
        <v>1005</v>
      </c>
      <c r="I1115" s="33" t="s">
        <v>209</v>
      </c>
      <c r="J1115" s="34" t="s">
        <v>211</v>
      </c>
      <c r="K1115" s="34" t="s">
        <v>211</v>
      </c>
      <c r="L1115" s="34" t="s">
        <v>12</v>
      </c>
      <c r="M1115" s="34" t="s">
        <v>13</v>
      </c>
      <c r="N1115" s="34" t="s">
        <v>14</v>
      </c>
      <c r="O1115" s="37" t="s">
        <v>3127</v>
      </c>
      <c r="P1115" s="37" t="s">
        <v>674</v>
      </c>
      <c r="Q1115" s="44" t="str">
        <f>MID(Tabla1[[#This Row],[Aplicación]],14,1)</f>
        <v>2</v>
      </c>
      <c r="R1115" s="44" t="s">
        <v>662</v>
      </c>
      <c r="S1115" s="44" t="str">
        <f>MID(Tabla1[[#This Row],[Aplicación]],6,2)</f>
        <v>10</v>
      </c>
      <c r="T1115" s="44" t="str">
        <f>VLOOKUP(Tabla1[[#This Row],[AREA]],Hoja1!A:B,2,FALSE)</f>
        <v>10. Servicios sociales y mediación comunitaria</v>
      </c>
      <c r="U1115" s="44" t="str">
        <f>MID(Tabla1[[#This Row],[Aplicación]],9,4)</f>
        <v>2311</v>
      </c>
      <c r="V1115" s="44" t="str">
        <f>VLOOKUP(Tabla1[[#This Row],[PROGRAMA]],Hoja1!A:B,2,FALSE)</f>
        <v>2311. Intervención social</v>
      </c>
      <c r="W1115" s="44" t="str">
        <f>MID(Tabla1[[#This Row],[Aplicación]],14,2)</f>
        <v>22</v>
      </c>
      <c r="X1115" s="44" t="str">
        <f>MID(Tabla1[[#This Row],[Aplicación]],14,6)</f>
        <v>22799</v>
      </c>
    </row>
    <row r="1116" spans="1:24" x14ac:dyDescent="0.25">
      <c r="A1116" s="33">
        <v>220200009645</v>
      </c>
      <c r="B1116" s="34" t="s">
        <v>9</v>
      </c>
      <c r="C1116" s="35">
        <v>43917</v>
      </c>
      <c r="D1116" s="33">
        <v>22020000112</v>
      </c>
      <c r="E1116" s="34" t="s">
        <v>926</v>
      </c>
      <c r="F1116" s="36">
        <v>320045.17</v>
      </c>
      <c r="G1116" s="34" t="s">
        <v>254</v>
      </c>
      <c r="H1116" s="34" t="s">
        <v>1012</v>
      </c>
      <c r="I1116" s="33" t="s">
        <v>209</v>
      </c>
      <c r="J1116" s="34" t="s">
        <v>211</v>
      </c>
      <c r="K1116" s="34" t="s">
        <v>211</v>
      </c>
      <c r="L1116" s="34" t="s">
        <v>12</v>
      </c>
      <c r="M1116" s="34" t="s">
        <v>13</v>
      </c>
      <c r="N1116" s="34" t="s">
        <v>14</v>
      </c>
      <c r="O1116" s="37" t="s">
        <v>3127</v>
      </c>
      <c r="P1116" s="37" t="s">
        <v>674</v>
      </c>
      <c r="Q1116" s="44" t="str">
        <f>MID(Tabla1[[#This Row],[Aplicación]],14,1)</f>
        <v>2</v>
      </c>
      <c r="R1116" s="44" t="s">
        <v>662</v>
      </c>
      <c r="S1116" s="44" t="str">
        <f>MID(Tabla1[[#This Row],[Aplicación]],6,2)</f>
        <v>10</v>
      </c>
      <c r="T1116" s="44" t="str">
        <f>VLOOKUP(Tabla1[[#This Row],[AREA]],Hoja1!A:B,2,FALSE)</f>
        <v>10. Servicios sociales y mediación comunitaria</v>
      </c>
      <c r="U1116" s="44" t="str">
        <f>MID(Tabla1[[#This Row],[Aplicación]],9,4)</f>
        <v>2311</v>
      </c>
      <c r="V1116" s="44" t="str">
        <f>VLOOKUP(Tabla1[[#This Row],[PROGRAMA]],Hoja1!A:B,2,FALSE)</f>
        <v>2311. Intervención social</v>
      </c>
      <c r="W1116" s="44" t="str">
        <f>MID(Tabla1[[#This Row],[Aplicación]],14,2)</f>
        <v>22</v>
      </c>
      <c r="X1116" s="44" t="str">
        <f>MID(Tabla1[[#This Row],[Aplicación]],14,6)</f>
        <v>22799</v>
      </c>
    </row>
    <row r="1117" spans="1:24" x14ac:dyDescent="0.25">
      <c r="A1117" s="33">
        <v>220199000820</v>
      </c>
      <c r="B1117" s="34" t="s">
        <v>9</v>
      </c>
      <c r="C1117" s="35">
        <v>43832</v>
      </c>
      <c r="D1117" s="33">
        <v>22020000098</v>
      </c>
      <c r="E1117" s="34" t="s">
        <v>926</v>
      </c>
      <c r="F1117" s="36">
        <v>275000</v>
      </c>
      <c r="G1117" s="34" t="s">
        <v>246</v>
      </c>
      <c r="H1117" s="34" t="s">
        <v>1016</v>
      </c>
      <c r="I1117" s="33" t="s">
        <v>209</v>
      </c>
      <c r="J1117" s="34" t="s">
        <v>1017</v>
      </c>
      <c r="K1117" s="34" t="s">
        <v>247</v>
      </c>
      <c r="L1117" s="34" t="s">
        <v>12</v>
      </c>
      <c r="M1117" s="34" t="s">
        <v>13</v>
      </c>
      <c r="N1117" s="34" t="s">
        <v>14</v>
      </c>
      <c r="O1117" s="37" t="s">
        <v>3127</v>
      </c>
      <c r="P1117" s="37" t="s">
        <v>674</v>
      </c>
      <c r="Q1117" s="44" t="str">
        <f>MID(Tabla1[[#This Row],[Aplicación]],14,1)</f>
        <v>2</v>
      </c>
      <c r="R1117" s="44" t="s">
        <v>662</v>
      </c>
      <c r="S1117" s="44" t="str">
        <f>MID(Tabla1[[#This Row],[Aplicación]],6,2)</f>
        <v>10</v>
      </c>
      <c r="T1117" s="44" t="str">
        <f>VLOOKUP(Tabla1[[#This Row],[AREA]],Hoja1!A:B,2,FALSE)</f>
        <v>10. Servicios sociales y mediación comunitaria</v>
      </c>
      <c r="U1117" s="44" t="str">
        <f>MID(Tabla1[[#This Row],[Aplicación]],9,4)</f>
        <v>2311</v>
      </c>
      <c r="V1117" s="44" t="str">
        <f>VLOOKUP(Tabla1[[#This Row],[PROGRAMA]],Hoja1!A:B,2,FALSE)</f>
        <v>2311. Intervención social</v>
      </c>
      <c r="W1117" s="44" t="str">
        <f>MID(Tabla1[[#This Row],[Aplicación]],14,2)</f>
        <v>22</v>
      </c>
      <c r="X1117" s="44" t="str">
        <f>MID(Tabla1[[#This Row],[Aplicación]],14,6)</f>
        <v>22799</v>
      </c>
    </row>
    <row r="1118" spans="1:24" x14ac:dyDescent="0.25">
      <c r="A1118" s="33">
        <v>220199000704</v>
      </c>
      <c r="B1118" s="34" t="s">
        <v>9</v>
      </c>
      <c r="C1118" s="35">
        <v>43832</v>
      </c>
      <c r="D1118" s="33">
        <v>22020000928</v>
      </c>
      <c r="E1118" s="34" t="s">
        <v>1051</v>
      </c>
      <c r="F1118" s="36">
        <v>181162.11</v>
      </c>
      <c r="G1118" s="34" t="s">
        <v>283</v>
      </c>
      <c r="H1118" s="34" t="s">
        <v>1052</v>
      </c>
      <c r="I1118" s="33" t="s">
        <v>209</v>
      </c>
      <c r="J1118" s="34" t="s">
        <v>1053</v>
      </c>
      <c r="K1118" s="34" t="s">
        <v>284</v>
      </c>
      <c r="L1118" s="34" t="s">
        <v>12</v>
      </c>
      <c r="M1118" s="34" t="s">
        <v>13</v>
      </c>
      <c r="N1118" s="34" t="s">
        <v>14</v>
      </c>
      <c r="O1118" s="37" t="s">
        <v>3127</v>
      </c>
      <c r="P1118" s="37" t="s">
        <v>674</v>
      </c>
      <c r="Q1118" s="44" t="str">
        <f>MID(Tabla1[[#This Row],[Aplicación]],14,1)</f>
        <v>2</v>
      </c>
      <c r="R1118" s="44" t="s">
        <v>662</v>
      </c>
      <c r="S1118" s="44" t="str">
        <f>MID(Tabla1[[#This Row],[Aplicación]],6,2)</f>
        <v>10</v>
      </c>
      <c r="T1118" s="44" t="str">
        <f>VLOOKUP(Tabla1[[#This Row],[AREA]],Hoja1!A:B,2,FALSE)</f>
        <v>10. Servicios sociales y mediación comunitaria</v>
      </c>
      <c r="U1118" s="44" t="str">
        <f>MID(Tabla1[[#This Row],[Aplicación]],9,4)</f>
        <v>2312</v>
      </c>
      <c r="V1118" s="44" t="str">
        <f>VLOOKUP(Tabla1[[#This Row],[PROGRAMA]],Hoja1!A:B,2,FALSE)</f>
        <v>2312. Iniciativas sociales</v>
      </c>
      <c r="W1118" s="44" t="str">
        <f>MID(Tabla1[[#This Row],[Aplicación]],14,2)</f>
        <v>22</v>
      </c>
      <c r="X1118" s="44" t="str">
        <f>MID(Tabla1[[#This Row],[Aplicación]],14,6)</f>
        <v>22700</v>
      </c>
    </row>
    <row r="1119" spans="1:24" x14ac:dyDescent="0.25">
      <c r="A1119" s="33">
        <v>220189000676</v>
      </c>
      <c r="B1119" s="34" t="s">
        <v>9</v>
      </c>
      <c r="C1119" s="35">
        <v>43832</v>
      </c>
      <c r="D1119" s="33">
        <v>22020000081</v>
      </c>
      <c r="E1119" s="34" t="s">
        <v>952</v>
      </c>
      <c r="F1119" s="36">
        <v>176568.7</v>
      </c>
      <c r="G1119" s="34" t="s">
        <v>212</v>
      </c>
      <c r="H1119" s="34" t="s">
        <v>78</v>
      </c>
      <c r="I1119" s="33" t="s">
        <v>209</v>
      </c>
      <c r="J1119" s="34" t="s">
        <v>210</v>
      </c>
      <c r="K1119" s="34" t="s">
        <v>210</v>
      </c>
      <c r="L1119" s="34" t="s">
        <v>12</v>
      </c>
      <c r="M1119" s="34" t="s">
        <v>13</v>
      </c>
      <c r="N1119" s="34" t="s">
        <v>14</v>
      </c>
      <c r="O1119" s="37" t="s">
        <v>3127</v>
      </c>
      <c r="P1119" s="37" t="s">
        <v>674</v>
      </c>
      <c r="Q1119" s="44" t="str">
        <f>MID(Tabla1[[#This Row],[Aplicación]],14,1)</f>
        <v>2</v>
      </c>
      <c r="R1119" s="44" t="s">
        <v>662</v>
      </c>
      <c r="S1119" s="44" t="str">
        <f>MID(Tabla1[[#This Row],[Aplicación]],6,2)</f>
        <v>10</v>
      </c>
      <c r="T1119" s="44" t="str">
        <f>VLOOKUP(Tabla1[[#This Row],[AREA]],Hoja1!A:B,2,FALSE)</f>
        <v>10. Servicios sociales y mediación comunitaria</v>
      </c>
      <c r="U1119" s="44" t="str">
        <f>MID(Tabla1[[#This Row],[Aplicación]],9,4)</f>
        <v>2312</v>
      </c>
      <c r="V1119" s="44" t="str">
        <f>VLOOKUP(Tabla1[[#This Row],[PROGRAMA]],Hoja1!A:B,2,FALSE)</f>
        <v>2312. Iniciativas sociales</v>
      </c>
      <c r="W1119" s="44" t="str">
        <f>MID(Tabla1[[#This Row],[Aplicación]],14,2)</f>
        <v>22</v>
      </c>
      <c r="X1119" s="44" t="str">
        <f>MID(Tabla1[[#This Row],[Aplicación]],14,6)</f>
        <v>22799</v>
      </c>
    </row>
    <row r="1120" spans="1:24" x14ac:dyDescent="0.25">
      <c r="A1120" s="33">
        <v>220199000703</v>
      </c>
      <c r="B1120" s="34" t="s">
        <v>9</v>
      </c>
      <c r="C1120" s="35">
        <v>43832</v>
      </c>
      <c r="D1120" s="33">
        <v>22020000927</v>
      </c>
      <c r="E1120" s="34" t="s">
        <v>1051</v>
      </c>
      <c r="F1120" s="36">
        <v>167504.75</v>
      </c>
      <c r="G1120" s="34" t="s">
        <v>283</v>
      </c>
      <c r="H1120" s="34" t="s">
        <v>1061</v>
      </c>
      <c r="I1120" s="33" t="s">
        <v>209</v>
      </c>
      <c r="J1120" s="34" t="s">
        <v>1053</v>
      </c>
      <c r="K1120" s="34" t="s">
        <v>284</v>
      </c>
      <c r="L1120" s="34" t="s">
        <v>12</v>
      </c>
      <c r="M1120" s="34" t="s">
        <v>13</v>
      </c>
      <c r="N1120" s="34" t="s">
        <v>14</v>
      </c>
      <c r="O1120" s="37" t="s">
        <v>3127</v>
      </c>
      <c r="P1120" s="37" t="s">
        <v>674</v>
      </c>
      <c r="Q1120" s="44" t="str">
        <f>MID(Tabla1[[#This Row],[Aplicación]],14,1)</f>
        <v>2</v>
      </c>
      <c r="R1120" s="44" t="s">
        <v>662</v>
      </c>
      <c r="S1120" s="44" t="str">
        <f>MID(Tabla1[[#This Row],[Aplicación]],6,2)</f>
        <v>10</v>
      </c>
      <c r="T1120" s="44" t="str">
        <f>VLOOKUP(Tabla1[[#This Row],[AREA]],Hoja1!A:B,2,FALSE)</f>
        <v>10. Servicios sociales y mediación comunitaria</v>
      </c>
      <c r="U1120" s="44" t="str">
        <f>MID(Tabla1[[#This Row],[Aplicación]],9,4)</f>
        <v>2312</v>
      </c>
      <c r="V1120" s="44" t="str">
        <f>VLOOKUP(Tabla1[[#This Row],[PROGRAMA]],Hoja1!A:B,2,FALSE)</f>
        <v>2312. Iniciativas sociales</v>
      </c>
      <c r="W1120" s="44" t="str">
        <f>MID(Tabla1[[#This Row],[Aplicación]],14,2)</f>
        <v>22</v>
      </c>
      <c r="X1120" s="44" t="str">
        <f>MID(Tabla1[[#This Row],[Aplicación]],14,6)</f>
        <v>22700</v>
      </c>
    </row>
    <row r="1121" spans="1:24" x14ac:dyDescent="0.25">
      <c r="A1121" s="33">
        <v>220200001087</v>
      </c>
      <c r="B1121" s="34" t="s">
        <v>9</v>
      </c>
      <c r="C1121" s="35">
        <v>43871</v>
      </c>
      <c r="D1121" s="33">
        <v>22020001656</v>
      </c>
      <c r="E1121" s="34" t="s">
        <v>926</v>
      </c>
      <c r="F1121" s="36">
        <v>148000</v>
      </c>
      <c r="G1121" s="34" t="s">
        <v>169</v>
      </c>
      <c r="H1121" s="34" t="s">
        <v>1065</v>
      </c>
      <c r="I1121" s="33" t="s">
        <v>209</v>
      </c>
      <c r="J1121" s="34" t="s">
        <v>211</v>
      </c>
      <c r="K1121" s="34" t="s">
        <v>211</v>
      </c>
      <c r="L1121" s="34" t="s">
        <v>12</v>
      </c>
      <c r="M1121" s="34" t="s">
        <v>13</v>
      </c>
      <c r="N1121" s="34" t="s">
        <v>14</v>
      </c>
      <c r="O1121" s="37" t="s">
        <v>3127</v>
      </c>
      <c r="P1121" s="37" t="s">
        <v>674</v>
      </c>
      <c r="Q1121" s="44" t="str">
        <f>MID(Tabla1[[#This Row],[Aplicación]],14,1)</f>
        <v>2</v>
      </c>
      <c r="R1121" s="44" t="s">
        <v>662</v>
      </c>
      <c r="S1121" s="44" t="str">
        <f>MID(Tabla1[[#This Row],[Aplicación]],6,2)</f>
        <v>10</v>
      </c>
      <c r="T1121" s="44" t="str">
        <f>VLOOKUP(Tabla1[[#This Row],[AREA]],Hoja1!A:B,2,FALSE)</f>
        <v>10. Servicios sociales y mediación comunitaria</v>
      </c>
      <c r="U1121" s="44" t="str">
        <f>MID(Tabla1[[#This Row],[Aplicación]],9,4)</f>
        <v>2311</v>
      </c>
      <c r="V1121" s="44" t="str">
        <f>VLOOKUP(Tabla1[[#This Row],[PROGRAMA]],Hoja1!A:B,2,FALSE)</f>
        <v>2311. Intervención social</v>
      </c>
      <c r="W1121" s="44" t="str">
        <f>MID(Tabla1[[#This Row],[Aplicación]],14,2)</f>
        <v>22</v>
      </c>
      <c r="X1121" s="44" t="str">
        <f>MID(Tabla1[[#This Row],[Aplicación]],14,6)</f>
        <v>22799</v>
      </c>
    </row>
    <row r="1122" spans="1:24" x14ac:dyDescent="0.25">
      <c r="A1122" s="33">
        <v>220199000372</v>
      </c>
      <c r="B1122" s="34" t="s">
        <v>9</v>
      </c>
      <c r="C1122" s="35">
        <v>43832</v>
      </c>
      <c r="D1122" s="33">
        <v>22020000837</v>
      </c>
      <c r="E1122" s="34" t="s">
        <v>952</v>
      </c>
      <c r="F1122" s="36">
        <v>142110.28</v>
      </c>
      <c r="G1122" s="34" t="s">
        <v>265</v>
      </c>
      <c r="H1122" s="34" t="s">
        <v>1070</v>
      </c>
      <c r="I1122" s="33" t="s">
        <v>209</v>
      </c>
      <c r="J1122" s="34" t="s">
        <v>1071</v>
      </c>
      <c r="K1122" s="34" t="s">
        <v>211</v>
      </c>
      <c r="L1122" s="34" t="s">
        <v>12</v>
      </c>
      <c r="M1122" s="34" t="s">
        <v>13</v>
      </c>
      <c r="N1122" s="34" t="s">
        <v>14</v>
      </c>
      <c r="O1122" s="37" t="s">
        <v>3127</v>
      </c>
      <c r="P1122" s="37" t="s">
        <v>674</v>
      </c>
      <c r="Q1122" s="44" t="str">
        <f>MID(Tabla1[[#This Row],[Aplicación]],14,1)</f>
        <v>2</v>
      </c>
      <c r="R1122" s="44" t="s">
        <v>662</v>
      </c>
      <c r="S1122" s="44" t="str">
        <f>MID(Tabla1[[#This Row],[Aplicación]],6,2)</f>
        <v>10</v>
      </c>
      <c r="T1122" s="44" t="str">
        <f>VLOOKUP(Tabla1[[#This Row],[AREA]],Hoja1!A:B,2,FALSE)</f>
        <v>10. Servicios sociales y mediación comunitaria</v>
      </c>
      <c r="U1122" s="44" t="str">
        <f>MID(Tabla1[[#This Row],[Aplicación]],9,4)</f>
        <v>2312</v>
      </c>
      <c r="V1122" s="44" t="str">
        <f>VLOOKUP(Tabla1[[#This Row],[PROGRAMA]],Hoja1!A:B,2,FALSE)</f>
        <v>2312. Iniciativas sociales</v>
      </c>
      <c r="W1122" s="44" t="str">
        <f>MID(Tabla1[[#This Row],[Aplicación]],14,2)</f>
        <v>22</v>
      </c>
      <c r="X1122" s="44" t="str">
        <f>MID(Tabla1[[#This Row],[Aplicación]],14,6)</f>
        <v>22799</v>
      </c>
    </row>
    <row r="1123" spans="1:24" x14ac:dyDescent="0.25">
      <c r="A1123" s="33">
        <v>220200001082</v>
      </c>
      <c r="B1123" s="34" t="s">
        <v>9</v>
      </c>
      <c r="C1123" s="35">
        <v>43871</v>
      </c>
      <c r="D1123" s="33">
        <v>22020001650</v>
      </c>
      <c r="E1123" s="34" t="s">
        <v>926</v>
      </c>
      <c r="F1123" s="36">
        <v>135714</v>
      </c>
      <c r="G1123" s="34" t="s">
        <v>253</v>
      </c>
      <c r="H1123" s="34" t="s">
        <v>1076</v>
      </c>
      <c r="I1123" s="33" t="s">
        <v>209</v>
      </c>
      <c r="J1123" s="34" t="s">
        <v>211</v>
      </c>
      <c r="K1123" s="34" t="s">
        <v>211</v>
      </c>
      <c r="L1123" s="34" t="s">
        <v>12</v>
      </c>
      <c r="M1123" s="34" t="s">
        <v>13</v>
      </c>
      <c r="N1123" s="34" t="s">
        <v>14</v>
      </c>
      <c r="O1123" s="37" t="s">
        <v>3127</v>
      </c>
      <c r="P1123" s="37" t="s">
        <v>674</v>
      </c>
      <c r="Q1123" s="44" t="str">
        <f>MID(Tabla1[[#This Row],[Aplicación]],14,1)</f>
        <v>2</v>
      </c>
      <c r="R1123" s="44" t="s">
        <v>662</v>
      </c>
      <c r="S1123" s="44" t="str">
        <f>MID(Tabla1[[#This Row],[Aplicación]],6,2)</f>
        <v>10</v>
      </c>
      <c r="T1123" s="44" t="str">
        <f>VLOOKUP(Tabla1[[#This Row],[AREA]],Hoja1!A:B,2,FALSE)</f>
        <v>10. Servicios sociales y mediación comunitaria</v>
      </c>
      <c r="U1123" s="44" t="str">
        <f>MID(Tabla1[[#This Row],[Aplicación]],9,4)</f>
        <v>2311</v>
      </c>
      <c r="V1123" s="44" t="str">
        <f>VLOOKUP(Tabla1[[#This Row],[PROGRAMA]],Hoja1!A:B,2,FALSE)</f>
        <v>2311. Intervención social</v>
      </c>
      <c r="W1123" s="44" t="str">
        <f>MID(Tabla1[[#This Row],[Aplicación]],14,2)</f>
        <v>22</v>
      </c>
      <c r="X1123" s="44" t="str">
        <f>MID(Tabla1[[#This Row],[Aplicación]],14,6)</f>
        <v>22799</v>
      </c>
    </row>
    <row r="1124" spans="1:24" x14ac:dyDescent="0.25">
      <c r="A1124" s="33">
        <v>220199000766</v>
      </c>
      <c r="B1124" s="34" t="s">
        <v>9</v>
      </c>
      <c r="C1124" s="35">
        <v>43832</v>
      </c>
      <c r="D1124" s="33">
        <v>22020000986</v>
      </c>
      <c r="E1124" s="34" t="s">
        <v>952</v>
      </c>
      <c r="F1124" s="36">
        <v>115548.16</v>
      </c>
      <c r="G1124" s="34" t="s">
        <v>246</v>
      </c>
      <c r="H1124" s="34" t="s">
        <v>1081</v>
      </c>
      <c r="I1124" s="33" t="s">
        <v>209</v>
      </c>
      <c r="J1124" s="34" t="s">
        <v>1017</v>
      </c>
      <c r="K1124" s="34" t="s">
        <v>247</v>
      </c>
      <c r="L1124" s="34" t="s">
        <v>12</v>
      </c>
      <c r="M1124" s="34" t="s">
        <v>13</v>
      </c>
      <c r="N1124" s="34" t="s">
        <v>14</v>
      </c>
      <c r="O1124" s="37" t="s">
        <v>3127</v>
      </c>
      <c r="P1124" s="37" t="s">
        <v>674</v>
      </c>
      <c r="Q1124" s="44" t="str">
        <f>MID(Tabla1[[#This Row],[Aplicación]],14,1)</f>
        <v>2</v>
      </c>
      <c r="R1124" s="44" t="s">
        <v>662</v>
      </c>
      <c r="S1124" s="44" t="str">
        <f>MID(Tabla1[[#This Row],[Aplicación]],6,2)</f>
        <v>10</v>
      </c>
      <c r="T1124" s="44" t="str">
        <f>VLOOKUP(Tabla1[[#This Row],[AREA]],Hoja1!A:B,2,FALSE)</f>
        <v>10. Servicios sociales y mediación comunitaria</v>
      </c>
      <c r="U1124" s="44" t="str">
        <f>MID(Tabla1[[#This Row],[Aplicación]],9,4)</f>
        <v>2312</v>
      </c>
      <c r="V1124" s="44" t="str">
        <f>VLOOKUP(Tabla1[[#This Row],[PROGRAMA]],Hoja1!A:B,2,FALSE)</f>
        <v>2312. Iniciativas sociales</v>
      </c>
      <c r="W1124" s="44" t="str">
        <f>MID(Tabla1[[#This Row],[Aplicación]],14,2)</f>
        <v>22</v>
      </c>
      <c r="X1124" s="44" t="str">
        <f>MID(Tabla1[[#This Row],[Aplicación]],14,6)</f>
        <v>22799</v>
      </c>
    </row>
    <row r="1125" spans="1:24" x14ac:dyDescent="0.25">
      <c r="A1125" s="33">
        <v>220199000765</v>
      </c>
      <c r="B1125" s="34" t="s">
        <v>9</v>
      </c>
      <c r="C1125" s="35">
        <v>43832</v>
      </c>
      <c r="D1125" s="33">
        <v>22020000985</v>
      </c>
      <c r="E1125" s="34" t="s">
        <v>952</v>
      </c>
      <c r="F1125" s="36">
        <v>109481.88</v>
      </c>
      <c r="G1125" s="34" t="s">
        <v>920</v>
      </c>
      <c r="H1125" s="34" t="s">
        <v>1086</v>
      </c>
      <c r="I1125" s="33" t="s">
        <v>209</v>
      </c>
      <c r="J1125" s="34" t="s">
        <v>210</v>
      </c>
      <c r="K1125" s="34" t="s">
        <v>210</v>
      </c>
      <c r="L1125" s="34" t="s">
        <v>12</v>
      </c>
      <c r="M1125" s="34" t="s">
        <v>13</v>
      </c>
      <c r="N1125" s="34" t="s">
        <v>14</v>
      </c>
      <c r="O1125" s="37" t="s">
        <v>3127</v>
      </c>
      <c r="P1125" s="37" t="s">
        <v>674</v>
      </c>
      <c r="Q1125" s="44" t="str">
        <f>MID(Tabla1[[#This Row],[Aplicación]],14,1)</f>
        <v>2</v>
      </c>
      <c r="R1125" s="44" t="s">
        <v>662</v>
      </c>
      <c r="S1125" s="44" t="str">
        <f>MID(Tabla1[[#This Row],[Aplicación]],6,2)</f>
        <v>10</v>
      </c>
      <c r="T1125" s="44" t="str">
        <f>VLOOKUP(Tabla1[[#This Row],[AREA]],Hoja1!A:B,2,FALSE)</f>
        <v>10. Servicios sociales y mediación comunitaria</v>
      </c>
      <c r="U1125" s="44" t="str">
        <f>MID(Tabla1[[#This Row],[Aplicación]],9,4)</f>
        <v>2312</v>
      </c>
      <c r="V1125" s="44" t="str">
        <f>VLOOKUP(Tabla1[[#This Row],[PROGRAMA]],Hoja1!A:B,2,FALSE)</f>
        <v>2312. Iniciativas sociales</v>
      </c>
      <c r="W1125" s="44" t="str">
        <f>MID(Tabla1[[#This Row],[Aplicación]],14,2)</f>
        <v>22</v>
      </c>
      <c r="X1125" s="44" t="str">
        <f>MID(Tabla1[[#This Row],[Aplicación]],14,6)</f>
        <v>22799</v>
      </c>
    </row>
    <row r="1126" spans="1:24" x14ac:dyDescent="0.25">
      <c r="A1126" s="33">
        <v>220199000215</v>
      </c>
      <c r="B1126" s="34" t="s">
        <v>9</v>
      </c>
      <c r="C1126" s="35">
        <v>43832</v>
      </c>
      <c r="D1126" s="33">
        <v>22020000627</v>
      </c>
      <c r="E1126" s="34" t="s">
        <v>952</v>
      </c>
      <c r="F1126" s="36">
        <v>100220</v>
      </c>
      <c r="G1126" s="34" t="s">
        <v>175</v>
      </c>
      <c r="H1126" s="34" t="s">
        <v>1119</v>
      </c>
      <c r="I1126" s="33" t="s">
        <v>209</v>
      </c>
      <c r="J1126" s="34" t="s">
        <v>211</v>
      </c>
      <c r="K1126" s="34" t="s">
        <v>211</v>
      </c>
      <c r="L1126" s="34" t="s">
        <v>12</v>
      </c>
      <c r="M1126" s="34" t="s">
        <v>13</v>
      </c>
      <c r="N1126" s="34" t="s">
        <v>14</v>
      </c>
      <c r="O1126" s="37" t="s">
        <v>3127</v>
      </c>
      <c r="P1126" s="37" t="s">
        <v>674</v>
      </c>
      <c r="Q1126" s="44" t="str">
        <f>MID(Tabla1[[#This Row],[Aplicación]],14,1)</f>
        <v>2</v>
      </c>
      <c r="R1126" s="44" t="s">
        <v>662</v>
      </c>
      <c r="S1126" s="44" t="str">
        <f>MID(Tabla1[[#This Row],[Aplicación]],6,2)</f>
        <v>10</v>
      </c>
      <c r="T1126" s="44" t="str">
        <f>VLOOKUP(Tabla1[[#This Row],[AREA]],Hoja1!A:B,2,FALSE)</f>
        <v>10. Servicios sociales y mediación comunitaria</v>
      </c>
      <c r="U1126" s="44" t="str">
        <f>MID(Tabla1[[#This Row],[Aplicación]],9,4)</f>
        <v>2312</v>
      </c>
      <c r="V1126" s="44" t="str">
        <f>VLOOKUP(Tabla1[[#This Row],[PROGRAMA]],Hoja1!A:B,2,FALSE)</f>
        <v>2312. Iniciativas sociales</v>
      </c>
      <c r="W1126" s="44" t="str">
        <f>MID(Tabla1[[#This Row],[Aplicación]],14,2)</f>
        <v>22</v>
      </c>
      <c r="X1126" s="44" t="str">
        <f>MID(Tabla1[[#This Row],[Aplicación]],14,6)</f>
        <v>22799</v>
      </c>
    </row>
    <row r="1127" spans="1:24" x14ac:dyDescent="0.25">
      <c r="A1127" s="33">
        <v>220199000373</v>
      </c>
      <c r="B1127" s="34" t="s">
        <v>9</v>
      </c>
      <c r="C1127" s="35">
        <v>43832</v>
      </c>
      <c r="D1127" s="33">
        <v>22020000838</v>
      </c>
      <c r="E1127" s="34" t="s">
        <v>952</v>
      </c>
      <c r="F1127" s="36">
        <v>94740.18</v>
      </c>
      <c r="G1127" s="34" t="s">
        <v>265</v>
      </c>
      <c r="H1127" s="34" t="s">
        <v>1136</v>
      </c>
      <c r="I1127" s="33" t="s">
        <v>209</v>
      </c>
      <c r="J1127" s="34" t="s">
        <v>1071</v>
      </c>
      <c r="K1127" s="34" t="s">
        <v>211</v>
      </c>
      <c r="L1127" s="34" t="s">
        <v>12</v>
      </c>
      <c r="M1127" s="34" t="s">
        <v>13</v>
      </c>
      <c r="N1127" s="34" t="s">
        <v>14</v>
      </c>
      <c r="O1127" s="37" t="s">
        <v>3127</v>
      </c>
      <c r="P1127" s="37" t="s">
        <v>674</v>
      </c>
      <c r="Q1127" s="44" t="str">
        <f>MID(Tabla1[[#This Row],[Aplicación]],14,1)</f>
        <v>2</v>
      </c>
      <c r="R1127" s="44" t="s">
        <v>662</v>
      </c>
      <c r="S1127" s="44" t="str">
        <f>MID(Tabla1[[#This Row],[Aplicación]],6,2)</f>
        <v>10</v>
      </c>
      <c r="T1127" s="44" t="str">
        <f>VLOOKUP(Tabla1[[#This Row],[AREA]],Hoja1!A:B,2,FALSE)</f>
        <v>10. Servicios sociales y mediación comunitaria</v>
      </c>
      <c r="U1127" s="44" t="str">
        <f>MID(Tabla1[[#This Row],[Aplicación]],9,4)</f>
        <v>2312</v>
      </c>
      <c r="V1127" s="44" t="str">
        <f>VLOOKUP(Tabla1[[#This Row],[PROGRAMA]],Hoja1!A:B,2,FALSE)</f>
        <v>2312. Iniciativas sociales</v>
      </c>
      <c r="W1127" s="44" t="str">
        <f>MID(Tabla1[[#This Row],[Aplicación]],14,2)</f>
        <v>22</v>
      </c>
      <c r="X1127" s="44" t="str">
        <f>MID(Tabla1[[#This Row],[Aplicación]],14,6)</f>
        <v>22799</v>
      </c>
    </row>
    <row r="1128" spans="1:24" x14ac:dyDescent="0.25">
      <c r="A1128" s="33">
        <v>220199000216</v>
      </c>
      <c r="B1128" s="34" t="s">
        <v>9</v>
      </c>
      <c r="C1128" s="35">
        <v>43832</v>
      </c>
      <c r="D1128" s="33">
        <v>22020000628</v>
      </c>
      <c r="E1128" s="34" t="s">
        <v>952</v>
      </c>
      <c r="F1128" s="36">
        <v>89720</v>
      </c>
      <c r="G1128" s="34" t="s">
        <v>175</v>
      </c>
      <c r="H1128" s="34" t="s">
        <v>1142</v>
      </c>
      <c r="I1128" s="33" t="s">
        <v>209</v>
      </c>
      <c r="J1128" s="34" t="s">
        <v>211</v>
      </c>
      <c r="K1128" s="34" t="s">
        <v>211</v>
      </c>
      <c r="L1128" s="34" t="s">
        <v>12</v>
      </c>
      <c r="M1128" s="34" t="s">
        <v>13</v>
      </c>
      <c r="N1128" s="34" t="s">
        <v>14</v>
      </c>
      <c r="O1128" s="37" t="s">
        <v>3127</v>
      </c>
      <c r="P1128" s="37" t="s">
        <v>674</v>
      </c>
      <c r="Q1128" s="44" t="str">
        <f>MID(Tabla1[[#This Row],[Aplicación]],14,1)</f>
        <v>2</v>
      </c>
      <c r="R1128" s="44" t="s">
        <v>662</v>
      </c>
      <c r="S1128" s="44" t="str">
        <f>MID(Tabla1[[#This Row],[Aplicación]],6,2)</f>
        <v>10</v>
      </c>
      <c r="T1128" s="44" t="str">
        <f>VLOOKUP(Tabla1[[#This Row],[AREA]],Hoja1!A:B,2,FALSE)</f>
        <v>10. Servicios sociales y mediación comunitaria</v>
      </c>
      <c r="U1128" s="44" t="str">
        <f>MID(Tabla1[[#This Row],[Aplicación]],9,4)</f>
        <v>2312</v>
      </c>
      <c r="V1128" s="44" t="str">
        <f>VLOOKUP(Tabla1[[#This Row],[PROGRAMA]],Hoja1!A:B,2,FALSE)</f>
        <v>2312. Iniciativas sociales</v>
      </c>
      <c r="W1128" s="44" t="str">
        <f>MID(Tabla1[[#This Row],[Aplicación]],14,2)</f>
        <v>22</v>
      </c>
      <c r="X1128" s="44" t="str">
        <f>MID(Tabla1[[#This Row],[Aplicación]],14,6)</f>
        <v>22799</v>
      </c>
    </row>
    <row r="1129" spans="1:24" x14ac:dyDescent="0.25">
      <c r="A1129" s="33">
        <v>220199000769</v>
      </c>
      <c r="B1129" s="34" t="s">
        <v>9</v>
      </c>
      <c r="C1129" s="35">
        <v>43832</v>
      </c>
      <c r="D1129" s="33">
        <v>22020000989</v>
      </c>
      <c r="E1129" s="34" t="s">
        <v>1149</v>
      </c>
      <c r="F1129" s="36">
        <v>83000</v>
      </c>
      <c r="G1129" s="34" t="s">
        <v>108</v>
      </c>
      <c r="H1129" s="34" t="s">
        <v>1150</v>
      </c>
      <c r="I1129" s="33" t="s">
        <v>209</v>
      </c>
      <c r="J1129" s="34" t="s">
        <v>236</v>
      </c>
      <c r="K1129" s="34" t="s">
        <v>236</v>
      </c>
      <c r="L1129" s="34" t="s">
        <v>12</v>
      </c>
      <c r="M1129" s="34" t="s">
        <v>13</v>
      </c>
      <c r="N1129" s="34" t="s">
        <v>14</v>
      </c>
      <c r="O1129" s="37" t="s">
        <v>3127</v>
      </c>
      <c r="P1129" s="37" t="s">
        <v>674</v>
      </c>
      <c r="Q1129" s="44" t="str">
        <f>MID(Tabla1[[#This Row],[Aplicación]],14,1)</f>
        <v>2</v>
      </c>
      <c r="R1129" s="44" t="s">
        <v>662</v>
      </c>
      <c r="S1129" s="44" t="str">
        <f>MID(Tabla1[[#This Row],[Aplicación]],6,2)</f>
        <v>10</v>
      </c>
      <c r="T1129" s="44" t="str">
        <f>VLOOKUP(Tabla1[[#This Row],[AREA]],Hoja1!A:B,2,FALSE)</f>
        <v>10. Servicios sociales y mediación comunitaria</v>
      </c>
      <c r="U1129" s="44" t="str">
        <f>MID(Tabla1[[#This Row],[Aplicación]],9,4)</f>
        <v>2312</v>
      </c>
      <c r="V1129" s="44" t="str">
        <f>VLOOKUP(Tabla1[[#This Row],[PROGRAMA]],Hoja1!A:B,2,FALSE)</f>
        <v>2312. Iniciativas sociales</v>
      </c>
      <c r="W1129" s="44" t="str">
        <f>MID(Tabla1[[#This Row],[Aplicación]],14,2)</f>
        <v>22</v>
      </c>
      <c r="X1129" s="44" t="str">
        <f>MID(Tabla1[[#This Row],[Aplicación]],14,6)</f>
        <v>22100</v>
      </c>
    </row>
    <row r="1130" spans="1:24" x14ac:dyDescent="0.25">
      <c r="A1130" s="33">
        <v>220199000770</v>
      </c>
      <c r="B1130" s="34" t="s">
        <v>9</v>
      </c>
      <c r="C1130" s="35">
        <v>43832</v>
      </c>
      <c r="D1130" s="33">
        <v>22020000990</v>
      </c>
      <c r="E1130" s="34" t="s">
        <v>1149</v>
      </c>
      <c r="F1130" s="36">
        <v>72000</v>
      </c>
      <c r="G1130" s="34" t="s">
        <v>108</v>
      </c>
      <c r="H1130" s="34" t="s">
        <v>1157</v>
      </c>
      <c r="I1130" s="33" t="s">
        <v>209</v>
      </c>
      <c r="J1130" s="34" t="s">
        <v>236</v>
      </c>
      <c r="K1130" s="34" t="s">
        <v>236</v>
      </c>
      <c r="L1130" s="34" t="s">
        <v>12</v>
      </c>
      <c r="M1130" s="34" t="s">
        <v>13</v>
      </c>
      <c r="N1130" s="34" t="s">
        <v>14</v>
      </c>
      <c r="O1130" s="37" t="s">
        <v>3127</v>
      </c>
      <c r="P1130" s="37" t="s">
        <v>674</v>
      </c>
      <c r="Q1130" s="44" t="str">
        <f>MID(Tabla1[[#This Row],[Aplicación]],14,1)</f>
        <v>2</v>
      </c>
      <c r="R1130" s="44" t="s">
        <v>662</v>
      </c>
      <c r="S1130" s="44" t="str">
        <f>MID(Tabla1[[#This Row],[Aplicación]],6,2)</f>
        <v>10</v>
      </c>
      <c r="T1130" s="44" t="str">
        <f>VLOOKUP(Tabla1[[#This Row],[AREA]],Hoja1!A:B,2,FALSE)</f>
        <v>10. Servicios sociales y mediación comunitaria</v>
      </c>
      <c r="U1130" s="44" t="str">
        <f>MID(Tabla1[[#This Row],[Aplicación]],9,4)</f>
        <v>2312</v>
      </c>
      <c r="V1130" s="44" t="str">
        <f>VLOOKUP(Tabla1[[#This Row],[PROGRAMA]],Hoja1!A:B,2,FALSE)</f>
        <v>2312. Iniciativas sociales</v>
      </c>
      <c r="W1130" s="44" t="str">
        <f>MID(Tabla1[[#This Row],[Aplicación]],14,2)</f>
        <v>22</v>
      </c>
      <c r="X1130" s="44" t="str">
        <f>MID(Tabla1[[#This Row],[Aplicación]],14,6)</f>
        <v>22100</v>
      </c>
    </row>
    <row r="1131" spans="1:24" x14ac:dyDescent="0.25">
      <c r="A1131" s="33">
        <v>220200001084</v>
      </c>
      <c r="B1131" s="34" t="s">
        <v>9</v>
      </c>
      <c r="C1131" s="35">
        <v>43871</v>
      </c>
      <c r="D1131" s="33">
        <v>22020001655</v>
      </c>
      <c r="E1131" s="34" t="s">
        <v>926</v>
      </c>
      <c r="F1131" s="36">
        <v>62058.33</v>
      </c>
      <c r="G1131" s="34" t="s">
        <v>254</v>
      </c>
      <c r="H1131" s="34" t="s">
        <v>1164</v>
      </c>
      <c r="I1131" s="33" t="s">
        <v>209</v>
      </c>
      <c r="J1131" s="34" t="s">
        <v>211</v>
      </c>
      <c r="K1131" s="34" t="s">
        <v>211</v>
      </c>
      <c r="L1131" s="34" t="s">
        <v>12</v>
      </c>
      <c r="M1131" s="34" t="s">
        <v>13</v>
      </c>
      <c r="N1131" s="34" t="s">
        <v>14</v>
      </c>
      <c r="O1131" s="37" t="s">
        <v>3127</v>
      </c>
      <c r="P1131" s="37" t="s">
        <v>674</v>
      </c>
      <c r="Q1131" s="44" t="str">
        <f>MID(Tabla1[[#This Row],[Aplicación]],14,1)</f>
        <v>2</v>
      </c>
      <c r="R1131" s="44" t="s">
        <v>662</v>
      </c>
      <c r="S1131" s="44" t="str">
        <f>MID(Tabla1[[#This Row],[Aplicación]],6,2)</f>
        <v>10</v>
      </c>
      <c r="T1131" s="44" t="str">
        <f>VLOOKUP(Tabla1[[#This Row],[AREA]],Hoja1!A:B,2,FALSE)</f>
        <v>10. Servicios sociales y mediación comunitaria</v>
      </c>
      <c r="U1131" s="44" t="str">
        <f>MID(Tabla1[[#This Row],[Aplicación]],9,4)</f>
        <v>2311</v>
      </c>
      <c r="V1131" s="44" t="str">
        <f>VLOOKUP(Tabla1[[#This Row],[PROGRAMA]],Hoja1!A:B,2,FALSE)</f>
        <v>2311. Intervención social</v>
      </c>
      <c r="W1131" s="44" t="str">
        <f>MID(Tabla1[[#This Row],[Aplicación]],14,2)</f>
        <v>22</v>
      </c>
      <c r="X1131" s="44" t="str">
        <f>MID(Tabla1[[#This Row],[Aplicación]],14,6)</f>
        <v>22799</v>
      </c>
    </row>
    <row r="1132" spans="1:24" x14ac:dyDescent="0.25">
      <c r="A1132" s="33">
        <v>220199000307</v>
      </c>
      <c r="B1132" s="34" t="s">
        <v>9</v>
      </c>
      <c r="C1132" s="35">
        <v>43832</v>
      </c>
      <c r="D1132" s="33">
        <v>22020000772</v>
      </c>
      <c r="E1132" s="34" t="s">
        <v>1195</v>
      </c>
      <c r="F1132" s="36">
        <v>52000</v>
      </c>
      <c r="G1132" s="34" t="s">
        <v>104</v>
      </c>
      <c r="H1132" s="34" t="s">
        <v>1196</v>
      </c>
      <c r="I1132" s="33" t="s">
        <v>209</v>
      </c>
      <c r="J1132" s="34" t="s">
        <v>233</v>
      </c>
      <c r="K1132" s="34" t="s">
        <v>233</v>
      </c>
      <c r="L1132" s="34" t="s">
        <v>15</v>
      </c>
      <c r="M1132" s="34" t="s">
        <v>13</v>
      </c>
      <c r="N1132" s="34" t="s">
        <v>16</v>
      </c>
      <c r="O1132" s="37" t="s">
        <v>3127</v>
      </c>
      <c r="P1132" s="37" t="s">
        <v>674</v>
      </c>
      <c r="Q1132" s="44" t="str">
        <f>MID(Tabla1[[#This Row],[Aplicación]],14,1)</f>
        <v>2</v>
      </c>
      <c r="R1132" s="44" t="s">
        <v>662</v>
      </c>
      <c r="S1132" s="44" t="str">
        <f>MID(Tabla1[[#This Row],[Aplicación]],6,2)</f>
        <v>10</v>
      </c>
      <c r="T1132" s="44" t="str">
        <f>VLOOKUP(Tabla1[[#This Row],[AREA]],Hoja1!A:B,2,FALSE)</f>
        <v>10. Servicios sociales y mediación comunitaria</v>
      </c>
      <c r="U1132" s="44" t="str">
        <f>MID(Tabla1[[#This Row],[Aplicación]],9,4)</f>
        <v>2312</v>
      </c>
      <c r="V1132" s="44" t="str">
        <f>VLOOKUP(Tabla1[[#This Row],[PROGRAMA]],Hoja1!A:B,2,FALSE)</f>
        <v>2312. Iniciativas sociales</v>
      </c>
      <c r="W1132" s="44" t="str">
        <f>MID(Tabla1[[#This Row],[Aplicación]],14,2)</f>
        <v>22</v>
      </c>
      <c r="X1132" s="44" t="str">
        <f>MID(Tabla1[[#This Row],[Aplicación]],14,6)</f>
        <v>22102</v>
      </c>
    </row>
    <row r="1133" spans="1:24" x14ac:dyDescent="0.25">
      <c r="A1133" s="33">
        <v>220200001086</v>
      </c>
      <c r="B1133" s="34" t="s">
        <v>9</v>
      </c>
      <c r="C1133" s="35">
        <v>43871</v>
      </c>
      <c r="D1133" s="33">
        <v>22020001655</v>
      </c>
      <c r="E1133" s="34" t="s">
        <v>926</v>
      </c>
      <c r="F1133" s="36">
        <v>50961</v>
      </c>
      <c r="G1133" s="34" t="s">
        <v>254</v>
      </c>
      <c r="H1133" s="34" t="s">
        <v>1199</v>
      </c>
      <c r="I1133" s="33" t="s">
        <v>209</v>
      </c>
      <c r="J1133" s="34" t="s">
        <v>211</v>
      </c>
      <c r="K1133" s="34" t="s">
        <v>211</v>
      </c>
      <c r="L1133" s="34" t="s">
        <v>12</v>
      </c>
      <c r="M1133" s="34" t="s">
        <v>13</v>
      </c>
      <c r="N1133" s="34" t="s">
        <v>14</v>
      </c>
      <c r="O1133" s="37" t="s">
        <v>3127</v>
      </c>
      <c r="P1133" s="37" t="s">
        <v>674</v>
      </c>
      <c r="Q1133" s="44" t="str">
        <f>MID(Tabla1[[#This Row],[Aplicación]],14,1)</f>
        <v>2</v>
      </c>
      <c r="R1133" s="44" t="s">
        <v>662</v>
      </c>
      <c r="S1133" s="44" t="str">
        <f>MID(Tabla1[[#This Row],[Aplicación]],6,2)</f>
        <v>10</v>
      </c>
      <c r="T1133" s="44" t="str">
        <f>VLOOKUP(Tabla1[[#This Row],[AREA]],Hoja1!A:B,2,FALSE)</f>
        <v>10. Servicios sociales y mediación comunitaria</v>
      </c>
      <c r="U1133" s="44" t="str">
        <f>MID(Tabla1[[#This Row],[Aplicación]],9,4)</f>
        <v>2311</v>
      </c>
      <c r="V1133" s="44" t="str">
        <f>VLOOKUP(Tabla1[[#This Row],[PROGRAMA]],Hoja1!A:B,2,FALSE)</f>
        <v>2311. Intervención social</v>
      </c>
      <c r="W1133" s="44" t="str">
        <f>MID(Tabla1[[#This Row],[Aplicación]],14,2)</f>
        <v>22</v>
      </c>
      <c r="X1133" s="44" t="str">
        <f>MID(Tabla1[[#This Row],[Aplicación]],14,6)</f>
        <v>22799</v>
      </c>
    </row>
    <row r="1134" spans="1:24" x14ac:dyDescent="0.25">
      <c r="A1134" s="33">
        <v>220200009642</v>
      </c>
      <c r="B1134" s="34" t="s">
        <v>9</v>
      </c>
      <c r="C1134" s="35">
        <v>43917</v>
      </c>
      <c r="D1134" s="33">
        <v>22020002273</v>
      </c>
      <c r="E1134" s="34" t="s">
        <v>1227</v>
      </c>
      <c r="F1134" s="36">
        <v>45012</v>
      </c>
      <c r="G1134" s="34" t="s">
        <v>702</v>
      </c>
      <c r="H1134" s="34" t="s">
        <v>1228</v>
      </c>
      <c r="I1134" s="33" t="s">
        <v>209</v>
      </c>
      <c r="J1134" s="34" t="s">
        <v>211</v>
      </c>
      <c r="K1134" s="34" t="s">
        <v>211</v>
      </c>
      <c r="L1134" s="34" t="s">
        <v>12</v>
      </c>
      <c r="M1134" s="34" t="s">
        <v>13</v>
      </c>
      <c r="N1134" s="34" t="s">
        <v>14</v>
      </c>
      <c r="O1134" s="37" t="s">
        <v>3127</v>
      </c>
      <c r="P1134" s="37" t="s">
        <v>674</v>
      </c>
      <c r="Q1134" s="44" t="str">
        <f>MID(Tabla1[[#This Row],[Aplicación]],14,1)</f>
        <v>6</v>
      </c>
      <c r="R1134" s="44" t="s">
        <v>663</v>
      </c>
      <c r="S1134" s="44" t="str">
        <f>MID(Tabla1[[#This Row],[Aplicación]],6,2)</f>
        <v>10</v>
      </c>
      <c r="T1134" s="44" t="str">
        <f>VLOOKUP(Tabla1[[#This Row],[AREA]],Hoja1!A:B,2,FALSE)</f>
        <v>10. Servicios sociales y mediación comunitaria</v>
      </c>
      <c r="U1134" s="44" t="str">
        <f>MID(Tabla1[[#This Row],[Aplicación]],9,4)</f>
        <v>2312</v>
      </c>
      <c r="V1134" s="44" t="str">
        <f>VLOOKUP(Tabla1[[#This Row],[PROGRAMA]],Hoja1!A:B,2,FALSE)</f>
        <v>2312. Iniciativas sociales</v>
      </c>
      <c r="W1134" s="44" t="str">
        <f>MID(Tabla1[[#This Row],[Aplicación]],14,2)</f>
        <v>62</v>
      </c>
      <c r="X1134" s="44" t="str">
        <f>MID(Tabla1[[#This Row],[Aplicación]],14,6)</f>
        <v>622</v>
      </c>
    </row>
    <row r="1135" spans="1:24" x14ac:dyDescent="0.25">
      <c r="A1135" s="33">
        <v>220199000308</v>
      </c>
      <c r="B1135" s="34" t="s">
        <v>9</v>
      </c>
      <c r="C1135" s="35">
        <v>43832</v>
      </c>
      <c r="D1135" s="33">
        <v>22020000773</v>
      </c>
      <c r="E1135" s="34" t="s">
        <v>1195</v>
      </c>
      <c r="F1135" s="36">
        <v>43000</v>
      </c>
      <c r="G1135" s="34" t="s">
        <v>104</v>
      </c>
      <c r="H1135" s="34" t="s">
        <v>1235</v>
      </c>
      <c r="I1135" s="33" t="s">
        <v>209</v>
      </c>
      <c r="J1135" s="34" t="s">
        <v>233</v>
      </c>
      <c r="K1135" s="34" t="s">
        <v>233</v>
      </c>
      <c r="L1135" s="34" t="s">
        <v>15</v>
      </c>
      <c r="M1135" s="34" t="s">
        <v>13</v>
      </c>
      <c r="N1135" s="34" t="s">
        <v>16</v>
      </c>
      <c r="O1135" s="37" t="s">
        <v>3127</v>
      </c>
      <c r="P1135" s="37" t="s">
        <v>674</v>
      </c>
      <c r="Q1135" s="44" t="str">
        <f>MID(Tabla1[[#This Row],[Aplicación]],14,1)</f>
        <v>2</v>
      </c>
      <c r="R1135" s="44" t="s">
        <v>662</v>
      </c>
      <c r="S1135" s="44" t="str">
        <f>MID(Tabla1[[#This Row],[Aplicación]],6,2)</f>
        <v>10</v>
      </c>
      <c r="T1135" s="44" t="str">
        <f>VLOOKUP(Tabla1[[#This Row],[AREA]],Hoja1!A:B,2,FALSE)</f>
        <v>10. Servicios sociales y mediación comunitaria</v>
      </c>
      <c r="U1135" s="44" t="str">
        <f>MID(Tabla1[[#This Row],[Aplicación]],9,4)</f>
        <v>2312</v>
      </c>
      <c r="V1135" s="44" t="str">
        <f>VLOOKUP(Tabla1[[#This Row],[PROGRAMA]],Hoja1!A:B,2,FALSE)</f>
        <v>2312. Iniciativas sociales</v>
      </c>
      <c r="W1135" s="44" t="str">
        <f>MID(Tabla1[[#This Row],[Aplicación]],14,2)</f>
        <v>22</v>
      </c>
      <c r="X1135" s="44" t="str">
        <f>MID(Tabla1[[#This Row],[Aplicación]],14,6)</f>
        <v>22102</v>
      </c>
    </row>
    <row r="1136" spans="1:24" x14ac:dyDescent="0.25">
      <c r="A1136" s="33">
        <v>220190054027</v>
      </c>
      <c r="B1136" s="34" t="s">
        <v>9</v>
      </c>
      <c r="C1136" s="35">
        <v>43908</v>
      </c>
      <c r="D1136" s="33">
        <v>22019007288</v>
      </c>
      <c r="E1136" s="34" t="s">
        <v>1250</v>
      </c>
      <c r="F1136" s="36">
        <v>11363.72</v>
      </c>
      <c r="G1136" s="34" t="s">
        <v>844</v>
      </c>
      <c r="H1136" s="34" t="s">
        <v>1251</v>
      </c>
      <c r="I1136" s="33" t="s">
        <v>209</v>
      </c>
      <c r="J1136" s="34" t="s">
        <v>211</v>
      </c>
      <c r="K1136" s="34" t="s">
        <v>211</v>
      </c>
      <c r="L1136" s="34" t="s">
        <v>82</v>
      </c>
      <c r="M1136" s="34" t="s">
        <v>10</v>
      </c>
      <c r="N1136" s="34" t="s">
        <v>11</v>
      </c>
      <c r="O1136" s="37" t="s">
        <v>3146</v>
      </c>
      <c r="P1136" s="37" t="s">
        <v>674</v>
      </c>
      <c r="Q1136" s="44" t="str">
        <f>MID(Tabla1[[#This Row],[Aplicación]],14,1)</f>
        <v>6</v>
      </c>
      <c r="R1136" s="44" t="s">
        <v>663</v>
      </c>
      <c r="S1136" s="44" t="str">
        <f>MID(Tabla1[[#This Row],[Aplicación]],6,2)</f>
        <v>10</v>
      </c>
      <c r="T1136" s="44" t="str">
        <f>VLOOKUP(Tabla1[[#This Row],[AREA]],Hoja1!A:B,2,FALSE)</f>
        <v>10. Servicios sociales y mediación comunitaria</v>
      </c>
      <c r="U1136" s="44" t="str">
        <f>MID(Tabla1[[#This Row],[Aplicación]],9,4)</f>
        <v>2311</v>
      </c>
      <c r="V1136" s="44" t="str">
        <f>VLOOKUP(Tabla1[[#This Row],[PROGRAMA]],Hoja1!A:B,2,FALSE)</f>
        <v>2311. Intervención social</v>
      </c>
      <c r="W1136" s="44" t="str">
        <f>MID(Tabla1[[#This Row],[Aplicación]],14,2)</f>
        <v>63</v>
      </c>
      <c r="X1136" s="44" t="str">
        <f>MID(Tabla1[[#This Row],[Aplicación]],14,6)</f>
        <v>632</v>
      </c>
    </row>
    <row r="1137" spans="1:24" x14ac:dyDescent="0.25">
      <c r="A1137" s="33">
        <v>220190054030</v>
      </c>
      <c r="B1137" s="34" t="s">
        <v>9</v>
      </c>
      <c r="C1137" s="35">
        <v>43908</v>
      </c>
      <c r="D1137" s="33">
        <v>22019007290</v>
      </c>
      <c r="E1137" s="34" t="s">
        <v>1250</v>
      </c>
      <c r="F1137" s="36">
        <v>20815.54</v>
      </c>
      <c r="G1137" s="34" t="s">
        <v>844</v>
      </c>
      <c r="H1137" s="34" t="s">
        <v>1252</v>
      </c>
      <c r="I1137" s="33" t="s">
        <v>209</v>
      </c>
      <c r="J1137" s="34" t="s">
        <v>211</v>
      </c>
      <c r="K1137" s="34" t="s">
        <v>211</v>
      </c>
      <c r="L1137" s="34" t="s">
        <v>82</v>
      </c>
      <c r="M1137" s="34" t="s">
        <v>10</v>
      </c>
      <c r="N1137" s="34" t="s">
        <v>11</v>
      </c>
      <c r="O1137" s="37" t="s">
        <v>3146</v>
      </c>
      <c r="P1137" s="37" t="s">
        <v>674</v>
      </c>
      <c r="Q1137" s="44" t="str">
        <f>MID(Tabla1[[#This Row],[Aplicación]],14,1)</f>
        <v>6</v>
      </c>
      <c r="R1137" s="44" t="s">
        <v>663</v>
      </c>
      <c r="S1137" s="44" t="str">
        <f>MID(Tabla1[[#This Row],[Aplicación]],6,2)</f>
        <v>10</v>
      </c>
      <c r="T1137" s="44" t="str">
        <f>VLOOKUP(Tabla1[[#This Row],[AREA]],Hoja1!A:B,2,FALSE)</f>
        <v>10. Servicios sociales y mediación comunitaria</v>
      </c>
      <c r="U1137" s="44" t="str">
        <f>MID(Tabla1[[#This Row],[Aplicación]],9,4)</f>
        <v>2311</v>
      </c>
      <c r="V1137" s="44" t="str">
        <f>VLOOKUP(Tabla1[[#This Row],[PROGRAMA]],Hoja1!A:B,2,FALSE)</f>
        <v>2311. Intervención social</v>
      </c>
      <c r="W1137" s="44" t="str">
        <f>MID(Tabla1[[#This Row],[Aplicación]],14,2)</f>
        <v>63</v>
      </c>
      <c r="X1137" s="44" t="str">
        <f>MID(Tabla1[[#This Row],[Aplicación]],14,6)</f>
        <v>632</v>
      </c>
    </row>
    <row r="1138" spans="1:24" x14ac:dyDescent="0.25">
      <c r="A1138" s="33">
        <v>220190058271</v>
      </c>
      <c r="B1138" s="34" t="s">
        <v>9</v>
      </c>
      <c r="C1138" s="35">
        <v>43908</v>
      </c>
      <c r="D1138" s="33">
        <v>22019007928</v>
      </c>
      <c r="E1138" s="34" t="s">
        <v>1259</v>
      </c>
      <c r="F1138" s="36">
        <v>23582.57</v>
      </c>
      <c r="G1138" s="34" t="s">
        <v>1260</v>
      </c>
      <c r="H1138" s="34" t="s">
        <v>1261</v>
      </c>
      <c r="I1138" s="33" t="s">
        <v>209</v>
      </c>
      <c r="J1138" s="34" t="s">
        <v>211</v>
      </c>
      <c r="K1138" s="34" t="s">
        <v>211</v>
      </c>
      <c r="L1138" s="34" t="s">
        <v>82</v>
      </c>
      <c r="M1138" s="34" t="s">
        <v>10</v>
      </c>
      <c r="N1138" s="34" t="s">
        <v>11</v>
      </c>
      <c r="O1138" s="37" t="s">
        <v>3146</v>
      </c>
      <c r="P1138" s="37" t="s">
        <v>674</v>
      </c>
      <c r="Q1138" s="44" t="str">
        <f>MID(Tabla1[[#This Row],[Aplicación]],14,1)</f>
        <v>6</v>
      </c>
      <c r="R1138" s="44" t="s">
        <v>663</v>
      </c>
      <c r="S1138" s="44" t="str">
        <f>MID(Tabla1[[#This Row],[Aplicación]],6,2)</f>
        <v>10</v>
      </c>
      <c r="T1138" s="44" t="str">
        <f>VLOOKUP(Tabla1[[#This Row],[AREA]],Hoja1!A:B,2,FALSE)</f>
        <v>10. Servicios sociales y mediación comunitaria</v>
      </c>
      <c r="U1138" s="44" t="str">
        <f>MID(Tabla1[[#This Row],[Aplicación]],9,4)</f>
        <v>2312</v>
      </c>
      <c r="V1138" s="44" t="str">
        <f>VLOOKUP(Tabla1[[#This Row],[PROGRAMA]],Hoja1!A:B,2,FALSE)</f>
        <v>2312. Iniciativas sociales</v>
      </c>
      <c r="W1138" s="44" t="str">
        <f>MID(Tabla1[[#This Row],[Aplicación]],14,2)</f>
        <v>62</v>
      </c>
      <c r="X1138" s="44" t="str">
        <f>MID(Tabla1[[#This Row],[Aplicación]],14,6)</f>
        <v>623</v>
      </c>
    </row>
    <row r="1139" spans="1:24" x14ac:dyDescent="0.25">
      <c r="A1139" s="33">
        <v>220190058271</v>
      </c>
      <c r="B1139" s="34" t="s">
        <v>9</v>
      </c>
      <c r="C1139" s="35">
        <v>43908</v>
      </c>
      <c r="D1139" s="33">
        <v>22019007929</v>
      </c>
      <c r="E1139" s="34" t="s">
        <v>1259</v>
      </c>
      <c r="F1139" s="36">
        <v>1745.07</v>
      </c>
      <c r="G1139" s="34" t="s">
        <v>1260</v>
      </c>
      <c r="H1139" s="34" t="s">
        <v>1261</v>
      </c>
      <c r="I1139" s="33" t="s">
        <v>209</v>
      </c>
      <c r="J1139" s="34" t="s">
        <v>211</v>
      </c>
      <c r="K1139" s="34" t="s">
        <v>211</v>
      </c>
      <c r="L1139" s="34" t="s">
        <v>82</v>
      </c>
      <c r="M1139" s="34" t="s">
        <v>10</v>
      </c>
      <c r="N1139" s="34" t="s">
        <v>11</v>
      </c>
      <c r="O1139" s="37" t="s">
        <v>3146</v>
      </c>
      <c r="P1139" s="37" t="s">
        <v>674</v>
      </c>
      <c r="Q1139" s="44" t="str">
        <f>MID(Tabla1[[#This Row],[Aplicación]],14,1)</f>
        <v>6</v>
      </c>
      <c r="R1139" s="44" t="s">
        <v>663</v>
      </c>
      <c r="S1139" s="44" t="str">
        <f>MID(Tabla1[[#This Row],[Aplicación]],6,2)</f>
        <v>10</v>
      </c>
      <c r="T1139" s="44" t="str">
        <f>VLOOKUP(Tabla1[[#This Row],[AREA]],Hoja1!A:B,2,FALSE)</f>
        <v>10. Servicios sociales y mediación comunitaria</v>
      </c>
      <c r="U1139" s="44" t="str">
        <f>MID(Tabla1[[#This Row],[Aplicación]],9,4)</f>
        <v>2312</v>
      </c>
      <c r="V1139" s="44" t="str">
        <f>VLOOKUP(Tabla1[[#This Row],[PROGRAMA]],Hoja1!A:B,2,FALSE)</f>
        <v>2312. Iniciativas sociales</v>
      </c>
      <c r="W1139" s="44" t="str">
        <f>MID(Tabla1[[#This Row],[Aplicación]],14,2)</f>
        <v>62</v>
      </c>
      <c r="X1139" s="44" t="str">
        <f>MID(Tabla1[[#This Row],[Aplicación]],14,6)</f>
        <v>623</v>
      </c>
    </row>
    <row r="1140" spans="1:24" x14ac:dyDescent="0.25">
      <c r="A1140" s="33">
        <v>220190058544</v>
      </c>
      <c r="B1140" s="34" t="s">
        <v>9</v>
      </c>
      <c r="C1140" s="35">
        <v>43908</v>
      </c>
      <c r="D1140" s="33">
        <v>22019008018</v>
      </c>
      <c r="E1140" s="34" t="s">
        <v>1266</v>
      </c>
      <c r="F1140" s="36">
        <v>1262.24</v>
      </c>
      <c r="G1140" s="34" t="s">
        <v>889</v>
      </c>
      <c r="H1140" s="34" t="s">
        <v>890</v>
      </c>
      <c r="I1140" s="33" t="s">
        <v>209</v>
      </c>
      <c r="J1140" s="34" t="s">
        <v>211</v>
      </c>
      <c r="K1140" s="34" t="s">
        <v>211</v>
      </c>
      <c r="L1140" s="34" t="s">
        <v>82</v>
      </c>
      <c r="M1140" s="34" t="s">
        <v>10</v>
      </c>
      <c r="N1140" s="34" t="s">
        <v>11</v>
      </c>
      <c r="O1140" s="37" t="s">
        <v>3146</v>
      </c>
      <c r="P1140" s="37" t="s">
        <v>674</v>
      </c>
      <c r="Q1140" s="44" t="str">
        <f>MID(Tabla1[[#This Row],[Aplicación]],14,1)</f>
        <v>6</v>
      </c>
      <c r="R1140" s="44" t="s">
        <v>663</v>
      </c>
      <c r="S1140" s="44" t="str">
        <f>MID(Tabla1[[#This Row],[Aplicación]],6,2)</f>
        <v>10</v>
      </c>
      <c r="T1140" s="44" t="str">
        <f>VLOOKUP(Tabla1[[#This Row],[AREA]],Hoja1!A:B,2,FALSE)</f>
        <v>10. Servicios sociales y mediación comunitaria</v>
      </c>
      <c r="U1140" s="44" t="str">
        <f>MID(Tabla1[[#This Row],[Aplicación]],9,4)</f>
        <v>2312</v>
      </c>
      <c r="V1140" s="44" t="str">
        <f>VLOOKUP(Tabla1[[#This Row],[PROGRAMA]],Hoja1!A:B,2,FALSE)</f>
        <v>2312. Iniciativas sociales</v>
      </c>
      <c r="W1140" s="44" t="str">
        <f>MID(Tabla1[[#This Row],[Aplicación]],14,2)</f>
        <v>63</v>
      </c>
      <c r="X1140" s="44" t="str">
        <f>MID(Tabla1[[#This Row],[Aplicación]],14,6)</f>
        <v>632</v>
      </c>
    </row>
    <row r="1141" spans="1:24" x14ac:dyDescent="0.25">
      <c r="A1141" s="33">
        <v>220190058563</v>
      </c>
      <c r="B1141" s="34" t="s">
        <v>9</v>
      </c>
      <c r="C1141" s="35">
        <v>43908</v>
      </c>
      <c r="D1141" s="33">
        <v>22019007233</v>
      </c>
      <c r="E1141" s="34" t="s">
        <v>1227</v>
      </c>
      <c r="F1141" s="36">
        <v>18815.5</v>
      </c>
      <c r="G1141" s="34" t="s">
        <v>817</v>
      </c>
      <c r="H1141" s="34" t="s">
        <v>912</v>
      </c>
      <c r="I1141" s="33" t="s">
        <v>209</v>
      </c>
      <c r="J1141" s="34" t="s">
        <v>997</v>
      </c>
      <c r="K1141" s="34" t="s">
        <v>211</v>
      </c>
      <c r="L1141" s="34" t="s">
        <v>82</v>
      </c>
      <c r="M1141" s="34" t="s">
        <v>10</v>
      </c>
      <c r="N1141" s="34" t="s">
        <v>11</v>
      </c>
      <c r="O1141" s="37" t="s">
        <v>3146</v>
      </c>
      <c r="P1141" s="37" t="s">
        <v>674</v>
      </c>
      <c r="Q1141" s="44" t="str">
        <f>MID(Tabla1[[#This Row],[Aplicación]],14,1)</f>
        <v>6</v>
      </c>
      <c r="R1141" s="44" t="s">
        <v>663</v>
      </c>
      <c r="S1141" s="44" t="str">
        <f>MID(Tabla1[[#This Row],[Aplicación]],6,2)</f>
        <v>10</v>
      </c>
      <c r="T1141" s="44" t="str">
        <f>VLOOKUP(Tabla1[[#This Row],[AREA]],Hoja1!A:B,2,FALSE)</f>
        <v>10. Servicios sociales y mediación comunitaria</v>
      </c>
      <c r="U1141" s="44" t="str">
        <f>MID(Tabla1[[#This Row],[Aplicación]],9,4)</f>
        <v>2312</v>
      </c>
      <c r="V1141" s="44" t="str">
        <f>VLOOKUP(Tabla1[[#This Row],[PROGRAMA]],Hoja1!A:B,2,FALSE)</f>
        <v>2312. Iniciativas sociales</v>
      </c>
      <c r="W1141" s="44" t="str">
        <f>MID(Tabla1[[#This Row],[Aplicación]],14,2)</f>
        <v>62</v>
      </c>
      <c r="X1141" s="44" t="str">
        <f>MID(Tabla1[[#This Row],[Aplicación]],14,6)</f>
        <v>622</v>
      </c>
    </row>
    <row r="1142" spans="1:24" x14ac:dyDescent="0.25">
      <c r="A1142" s="33">
        <v>220199000711</v>
      </c>
      <c r="B1142" s="34" t="s">
        <v>9</v>
      </c>
      <c r="C1142" s="35">
        <v>43832</v>
      </c>
      <c r="D1142" s="33">
        <v>22020001101</v>
      </c>
      <c r="E1142" s="34" t="s">
        <v>1267</v>
      </c>
      <c r="F1142" s="36">
        <v>39104.78</v>
      </c>
      <c r="G1142" s="34" t="s">
        <v>285</v>
      </c>
      <c r="H1142" s="34" t="s">
        <v>1268</v>
      </c>
      <c r="I1142" s="33" t="s">
        <v>209</v>
      </c>
      <c r="J1142" s="34" t="s">
        <v>286</v>
      </c>
      <c r="K1142" s="34" t="s">
        <v>286</v>
      </c>
      <c r="L1142" s="34" t="s">
        <v>12</v>
      </c>
      <c r="M1142" s="34" t="s">
        <v>13</v>
      </c>
      <c r="N1142" s="34" t="s">
        <v>14</v>
      </c>
      <c r="O1142" s="37" t="s">
        <v>3127</v>
      </c>
      <c r="P1142" s="37" t="s">
        <v>674</v>
      </c>
      <c r="Q1142" s="44" t="str">
        <f>MID(Tabla1[[#This Row],[Aplicación]],14,1)</f>
        <v>2</v>
      </c>
      <c r="R1142" s="44" t="s">
        <v>662</v>
      </c>
      <c r="S1142" s="44" t="str">
        <f>MID(Tabla1[[#This Row],[Aplicación]],6,2)</f>
        <v>10</v>
      </c>
      <c r="T1142" s="44" t="str">
        <f>VLOOKUP(Tabla1[[#This Row],[AREA]],Hoja1!A:B,2,FALSE)</f>
        <v>10. Servicios sociales y mediación comunitaria</v>
      </c>
      <c r="U1142" s="44" t="str">
        <f>MID(Tabla1[[#This Row],[Aplicación]],9,4)</f>
        <v>2311</v>
      </c>
      <c r="V1142" s="44" t="str">
        <f>VLOOKUP(Tabla1[[#This Row],[PROGRAMA]],Hoja1!A:B,2,FALSE)</f>
        <v>2311. Intervención social</v>
      </c>
      <c r="W1142" s="44" t="str">
        <f>MID(Tabla1[[#This Row],[Aplicación]],14,2)</f>
        <v>22</v>
      </c>
      <c r="X1142" s="44" t="str">
        <f>MID(Tabla1[[#This Row],[Aplicación]],14,6)</f>
        <v>22700</v>
      </c>
    </row>
    <row r="1143" spans="1:24" x14ac:dyDescent="0.25">
      <c r="A1143" s="33">
        <v>220190058566</v>
      </c>
      <c r="B1143" s="34" t="s">
        <v>9</v>
      </c>
      <c r="C1143" s="35">
        <v>43908</v>
      </c>
      <c r="D1143" s="33">
        <v>22019007986</v>
      </c>
      <c r="E1143" s="34" t="s">
        <v>1266</v>
      </c>
      <c r="F1143" s="36">
        <v>28269.22</v>
      </c>
      <c r="G1143" s="34" t="s">
        <v>428</v>
      </c>
      <c r="H1143" s="34" t="s">
        <v>915</v>
      </c>
      <c r="I1143" s="33" t="s">
        <v>209</v>
      </c>
      <c r="J1143" s="34" t="s">
        <v>211</v>
      </c>
      <c r="K1143" s="34" t="s">
        <v>211</v>
      </c>
      <c r="L1143" s="34" t="s">
        <v>82</v>
      </c>
      <c r="M1143" s="34" t="s">
        <v>10</v>
      </c>
      <c r="N1143" s="34" t="s">
        <v>11</v>
      </c>
      <c r="O1143" s="37" t="s">
        <v>3146</v>
      </c>
      <c r="P1143" s="37" t="s">
        <v>674</v>
      </c>
      <c r="Q1143" s="44" t="str">
        <f>MID(Tabla1[[#This Row],[Aplicación]],14,1)</f>
        <v>6</v>
      </c>
      <c r="R1143" s="44" t="s">
        <v>663</v>
      </c>
      <c r="S1143" s="44" t="str">
        <f>MID(Tabla1[[#This Row],[Aplicación]],6,2)</f>
        <v>10</v>
      </c>
      <c r="T1143" s="44" t="str">
        <f>VLOOKUP(Tabla1[[#This Row],[AREA]],Hoja1!A:B,2,FALSE)</f>
        <v>10. Servicios sociales y mediación comunitaria</v>
      </c>
      <c r="U1143" s="44" t="str">
        <f>MID(Tabla1[[#This Row],[Aplicación]],9,4)</f>
        <v>2312</v>
      </c>
      <c r="V1143" s="44" t="str">
        <f>VLOOKUP(Tabla1[[#This Row],[PROGRAMA]],Hoja1!A:B,2,FALSE)</f>
        <v>2312. Iniciativas sociales</v>
      </c>
      <c r="W1143" s="44" t="str">
        <f>MID(Tabla1[[#This Row],[Aplicación]],14,2)</f>
        <v>63</v>
      </c>
      <c r="X1143" s="44" t="str">
        <f>MID(Tabla1[[#This Row],[Aplicación]],14,6)</f>
        <v>632</v>
      </c>
    </row>
    <row r="1144" spans="1:24" x14ac:dyDescent="0.25">
      <c r="A1144" s="33">
        <v>220190058616</v>
      </c>
      <c r="B1144" s="34" t="s">
        <v>9</v>
      </c>
      <c r="C1144" s="35">
        <v>43908</v>
      </c>
      <c r="D1144" s="33">
        <v>22019007184</v>
      </c>
      <c r="E1144" s="34" t="s">
        <v>1266</v>
      </c>
      <c r="F1144" s="36">
        <v>16214</v>
      </c>
      <c r="G1144" s="34" t="s">
        <v>887</v>
      </c>
      <c r="H1144" s="34" t="s">
        <v>909</v>
      </c>
      <c r="I1144" s="33" t="s">
        <v>209</v>
      </c>
      <c r="J1144" s="34" t="s">
        <v>1269</v>
      </c>
      <c r="K1144" s="34" t="s">
        <v>853</v>
      </c>
      <c r="L1144" s="34" t="s">
        <v>12</v>
      </c>
      <c r="M1144" s="34" t="s">
        <v>10</v>
      </c>
      <c r="N1144" s="34" t="s">
        <v>11</v>
      </c>
      <c r="O1144" s="37" t="s">
        <v>3146</v>
      </c>
      <c r="P1144" s="37" t="s">
        <v>674</v>
      </c>
      <c r="Q1144" s="44" t="str">
        <f>MID(Tabla1[[#This Row],[Aplicación]],14,1)</f>
        <v>6</v>
      </c>
      <c r="R1144" s="44" t="s">
        <v>663</v>
      </c>
      <c r="S1144" s="44" t="str">
        <f>MID(Tabla1[[#This Row],[Aplicación]],6,2)</f>
        <v>10</v>
      </c>
      <c r="T1144" s="44" t="str">
        <f>VLOOKUP(Tabla1[[#This Row],[AREA]],Hoja1!A:B,2,FALSE)</f>
        <v>10. Servicios sociales y mediación comunitaria</v>
      </c>
      <c r="U1144" s="44" t="str">
        <f>MID(Tabla1[[#This Row],[Aplicación]],9,4)</f>
        <v>2312</v>
      </c>
      <c r="V1144" s="44" t="str">
        <f>VLOOKUP(Tabla1[[#This Row],[PROGRAMA]],Hoja1!A:B,2,FALSE)</f>
        <v>2312. Iniciativas sociales</v>
      </c>
      <c r="W1144" s="44" t="str">
        <f>MID(Tabla1[[#This Row],[Aplicación]],14,2)</f>
        <v>63</v>
      </c>
      <c r="X1144" s="44" t="str">
        <f>MID(Tabla1[[#This Row],[Aplicación]],14,6)</f>
        <v>632</v>
      </c>
    </row>
    <row r="1145" spans="1:24" x14ac:dyDescent="0.25">
      <c r="A1145" s="33">
        <v>220199000449</v>
      </c>
      <c r="B1145" s="34" t="s">
        <v>9</v>
      </c>
      <c r="C1145" s="35">
        <v>43832</v>
      </c>
      <c r="D1145" s="33">
        <v>22020000747</v>
      </c>
      <c r="E1145" s="34" t="s">
        <v>952</v>
      </c>
      <c r="F1145" s="36">
        <v>4160</v>
      </c>
      <c r="G1145" s="34" t="s">
        <v>113</v>
      </c>
      <c r="H1145" s="34" t="s">
        <v>1280</v>
      </c>
      <c r="I1145" s="33" t="s">
        <v>209</v>
      </c>
      <c r="J1145" s="34" t="s">
        <v>211</v>
      </c>
      <c r="K1145" s="34" t="s">
        <v>291</v>
      </c>
      <c r="L1145" s="34" t="s">
        <v>12</v>
      </c>
      <c r="M1145" s="34" t="s">
        <v>10</v>
      </c>
      <c r="N1145" s="34" t="s">
        <v>11</v>
      </c>
      <c r="O1145" s="37" t="s">
        <v>3146</v>
      </c>
      <c r="P1145" s="37" t="s">
        <v>674</v>
      </c>
      <c r="Q1145" s="44" t="str">
        <f>MID(Tabla1[[#This Row],[Aplicación]],14,1)</f>
        <v>2</v>
      </c>
      <c r="R1145" s="44" t="s">
        <v>662</v>
      </c>
      <c r="S1145" s="44" t="str">
        <f>MID(Tabla1[[#This Row],[Aplicación]],6,2)</f>
        <v>10</v>
      </c>
      <c r="T1145" s="44" t="str">
        <f>VLOOKUP(Tabla1[[#This Row],[AREA]],Hoja1!A:B,2,FALSE)</f>
        <v>10. Servicios sociales y mediación comunitaria</v>
      </c>
      <c r="U1145" s="44" t="str">
        <f>MID(Tabla1[[#This Row],[Aplicación]],9,4)</f>
        <v>2312</v>
      </c>
      <c r="V1145" s="44" t="str">
        <f>VLOOKUP(Tabla1[[#This Row],[PROGRAMA]],Hoja1!A:B,2,FALSE)</f>
        <v>2312. Iniciativas sociales</v>
      </c>
      <c r="W1145" s="44" t="str">
        <f>MID(Tabla1[[#This Row],[Aplicación]],14,2)</f>
        <v>22</v>
      </c>
      <c r="X1145" s="44" t="str">
        <f>MID(Tabla1[[#This Row],[Aplicación]],14,6)</f>
        <v>22799</v>
      </c>
    </row>
    <row r="1146" spans="1:24" x14ac:dyDescent="0.25">
      <c r="A1146" s="33">
        <v>220199000491</v>
      </c>
      <c r="B1146" s="34" t="s">
        <v>9</v>
      </c>
      <c r="C1146" s="35">
        <v>43832</v>
      </c>
      <c r="D1146" s="33">
        <v>22020000801</v>
      </c>
      <c r="E1146" s="34" t="s">
        <v>1288</v>
      </c>
      <c r="F1146" s="36">
        <v>1068.53</v>
      </c>
      <c r="G1146" s="34" t="s">
        <v>773</v>
      </c>
      <c r="H1146" s="34" t="s">
        <v>1289</v>
      </c>
      <c r="I1146" s="33" t="s">
        <v>209</v>
      </c>
      <c r="J1146" s="34" t="s">
        <v>211</v>
      </c>
      <c r="K1146" s="34" t="s">
        <v>211</v>
      </c>
      <c r="L1146" s="34" t="s">
        <v>15</v>
      </c>
      <c r="M1146" s="34" t="s">
        <v>10</v>
      </c>
      <c r="N1146" s="34" t="s">
        <v>11</v>
      </c>
      <c r="O1146" s="37" t="s">
        <v>3146</v>
      </c>
      <c r="P1146" s="37" t="s">
        <v>674</v>
      </c>
      <c r="Q1146" s="44" t="str">
        <f>MID(Tabla1[[#This Row],[Aplicación]],14,1)</f>
        <v>2</v>
      </c>
      <c r="R1146" s="44" t="s">
        <v>662</v>
      </c>
      <c r="S1146" s="44" t="str">
        <f>MID(Tabla1[[#This Row],[Aplicación]],6,2)</f>
        <v>10</v>
      </c>
      <c r="T1146" s="44" t="str">
        <f>VLOOKUP(Tabla1[[#This Row],[AREA]],Hoja1!A:B,2,FALSE)</f>
        <v>10. Servicios sociales y mediación comunitaria</v>
      </c>
      <c r="U1146" s="44" t="str">
        <f>MID(Tabla1[[#This Row],[Aplicación]],9,4)</f>
        <v>2412</v>
      </c>
      <c r="V1146" s="44" t="str">
        <f>VLOOKUP(Tabla1[[#This Row],[PROGRAMA]],Hoja1!A:B,2,FALSE)</f>
        <v>2412. Formación para el empleo</v>
      </c>
      <c r="W1146" s="44" t="str">
        <f>MID(Tabla1[[#This Row],[Aplicación]],14,2)</f>
        <v>22</v>
      </c>
      <c r="X1146" s="44" t="str">
        <f>MID(Tabla1[[#This Row],[Aplicación]],14,6)</f>
        <v>22104</v>
      </c>
    </row>
    <row r="1147" spans="1:24" x14ac:dyDescent="0.25">
      <c r="A1147" s="33">
        <v>220199000521</v>
      </c>
      <c r="B1147" s="34" t="s">
        <v>9</v>
      </c>
      <c r="C1147" s="35">
        <v>43832</v>
      </c>
      <c r="D1147" s="33">
        <v>22020000805</v>
      </c>
      <c r="E1147" s="34" t="s">
        <v>952</v>
      </c>
      <c r="F1147" s="36">
        <v>4320</v>
      </c>
      <c r="G1147" s="34" t="s">
        <v>98</v>
      </c>
      <c r="H1147" s="34" t="s">
        <v>1296</v>
      </c>
      <c r="I1147" s="33" t="s">
        <v>209</v>
      </c>
      <c r="J1147" s="34" t="s">
        <v>211</v>
      </c>
      <c r="K1147" s="34" t="s">
        <v>211</v>
      </c>
      <c r="L1147" s="34" t="s">
        <v>12</v>
      </c>
      <c r="M1147" s="34" t="s">
        <v>10</v>
      </c>
      <c r="N1147" s="34" t="s">
        <v>11</v>
      </c>
      <c r="O1147" s="37" t="s">
        <v>3146</v>
      </c>
      <c r="P1147" s="37" t="s">
        <v>674</v>
      </c>
      <c r="Q1147" s="44" t="str">
        <f>MID(Tabla1[[#This Row],[Aplicación]],14,1)</f>
        <v>2</v>
      </c>
      <c r="R1147" s="44" t="s">
        <v>662</v>
      </c>
      <c r="S1147" s="44" t="str">
        <f>MID(Tabla1[[#This Row],[Aplicación]],6,2)</f>
        <v>10</v>
      </c>
      <c r="T1147" s="44" t="str">
        <f>VLOOKUP(Tabla1[[#This Row],[AREA]],Hoja1!A:B,2,FALSE)</f>
        <v>10. Servicios sociales y mediación comunitaria</v>
      </c>
      <c r="U1147" s="44" t="str">
        <f>MID(Tabla1[[#This Row],[Aplicación]],9,4)</f>
        <v>2312</v>
      </c>
      <c r="V1147" s="44" t="str">
        <f>VLOOKUP(Tabla1[[#This Row],[PROGRAMA]],Hoja1!A:B,2,FALSE)</f>
        <v>2312. Iniciativas sociales</v>
      </c>
      <c r="W1147" s="44" t="str">
        <f>MID(Tabla1[[#This Row],[Aplicación]],14,2)</f>
        <v>22</v>
      </c>
      <c r="X1147" s="44" t="str">
        <f>MID(Tabla1[[#This Row],[Aplicación]],14,6)</f>
        <v>22799</v>
      </c>
    </row>
    <row r="1148" spans="1:24" x14ac:dyDescent="0.25">
      <c r="A1148" s="33">
        <v>220190030767</v>
      </c>
      <c r="B1148" s="34" t="s">
        <v>9</v>
      </c>
      <c r="C1148" s="35">
        <v>43908</v>
      </c>
      <c r="D1148" s="33">
        <v>22019002578</v>
      </c>
      <c r="E1148" s="34" t="s">
        <v>1266</v>
      </c>
      <c r="F1148" s="36">
        <v>36000</v>
      </c>
      <c r="G1148" s="34" t="s">
        <v>839</v>
      </c>
      <c r="H1148" s="34" t="s">
        <v>841</v>
      </c>
      <c r="I1148" s="33" t="s">
        <v>209</v>
      </c>
      <c r="J1148" s="34" t="s">
        <v>210</v>
      </c>
      <c r="K1148" s="34" t="s">
        <v>210</v>
      </c>
      <c r="L1148" s="34" t="s">
        <v>12</v>
      </c>
      <c r="M1148" s="34" t="s">
        <v>13</v>
      </c>
      <c r="N1148" s="34" t="s">
        <v>14</v>
      </c>
      <c r="O1148" s="37" t="s">
        <v>3127</v>
      </c>
      <c r="P1148" s="37" t="s">
        <v>674</v>
      </c>
      <c r="Q1148" s="44" t="str">
        <f>MID(Tabla1[[#This Row],[Aplicación]],14,1)</f>
        <v>6</v>
      </c>
      <c r="R1148" s="44" t="s">
        <v>663</v>
      </c>
      <c r="S1148" s="44" t="str">
        <f>MID(Tabla1[[#This Row],[Aplicación]],6,2)</f>
        <v>10</v>
      </c>
      <c r="T1148" s="44" t="str">
        <f>VLOOKUP(Tabla1[[#This Row],[AREA]],Hoja1!A:B,2,FALSE)</f>
        <v>10. Servicios sociales y mediación comunitaria</v>
      </c>
      <c r="U1148" s="44" t="str">
        <f>MID(Tabla1[[#This Row],[Aplicación]],9,4)</f>
        <v>2312</v>
      </c>
      <c r="V1148" s="44" t="str">
        <f>VLOOKUP(Tabla1[[#This Row],[PROGRAMA]],Hoja1!A:B,2,FALSE)</f>
        <v>2312. Iniciativas sociales</v>
      </c>
      <c r="W1148" s="44" t="str">
        <f>MID(Tabla1[[#This Row],[Aplicación]],14,2)</f>
        <v>63</v>
      </c>
      <c r="X1148" s="44" t="str">
        <f>MID(Tabla1[[#This Row],[Aplicación]],14,6)</f>
        <v>632</v>
      </c>
    </row>
    <row r="1149" spans="1:24" x14ac:dyDescent="0.25">
      <c r="A1149" s="33">
        <v>220199000595</v>
      </c>
      <c r="B1149" s="34" t="s">
        <v>9</v>
      </c>
      <c r="C1149" s="35">
        <v>43832</v>
      </c>
      <c r="D1149" s="33">
        <v>22020000886</v>
      </c>
      <c r="E1149" s="34" t="s">
        <v>1305</v>
      </c>
      <c r="F1149" s="36">
        <v>33.33</v>
      </c>
      <c r="G1149" s="34" t="s">
        <v>159</v>
      </c>
      <c r="H1149" s="34" t="s">
        <v>1306</v>
      </c>
      <c r="I1149" s="33" t="s">
        <v>209</v>
      </c>
      <c r="J1149" s="34" t="s">
        <v>211</v>
      </c>
      <c r="K1149" s="34" t="s">
        <v>211</v>
      </c>
      <c r="L1149" s="34" t="s">
        <v>12</v>
      </c>
      <c r="M1149" s="34" t="s">
        <v>10</v>
      </c>
      <c r="N1149" s="34" t="s">
        <v>11</v>
      </c>
      <c r="O1149" s="37" t="s">
        <v>3146</v>
      </c>
      <c r="P1149" s="37" t="s">
        <v>674</v>
      </c>
      <c r="Q1149" s="44" t="str">
        <f>MID(Tabla1[[#This Row],[Aplicación]],14,1)</f>
        <v>2</v>
      </c>
      <c r="R1149" s="44" t="s">
        <v>662</v>
      </c>
      <c r="S1149" s="44" t="str">
        <f>MID(Tabla1[[#This Row],[Aplicación]],6,2)</f>
        <v>10</v>
      </c>
      <c r="T1149" s="44" t="str">
        <f>VLOOKUP(Tabla1[[#This Row],[AREA]],Hoja1!A:B,2,FALSE)</f>
        <v>10. Servicios sociales y mediación comunitaria</v>
      </c>
      <c r="U1149" s="44" t="str">
        <f>MID(Tabla1[[#This Row],[Aplicación]],9,4)</f>
        <v>2412</v>
      </c>
      <c r="V1149" s="44" t="str">
        <f>VLOOKUP(Tabla1[[#This Row],[PROGRAMA]],Hoja1!A:B,2,FALSE)</f>
        <v>2412. Formación para el empleo</v>
      </c>
      <c r="W1149" s="44" t="str">
        <f>MID(Tabla1[[#This Row],[Aplicación]],14,2)</f>
        <v>21</v>
      </c>
      <c r="X1149" s="44" t="str">
        <f>MID(Tabla1[[#This Row],[Aplicación]],14,6)</f>
        <v>213</v>
      </c>
    </row>
    <row r="1150" spans="1:24" x14ac:dyDescent="0.25">
      <c r="A1150" s="33">
        <v>220199000747</v>
      </c>
      <c r="B1150" s="34" t="s">
        <v>9</v>
      </c>
      <c r="C1150" s="35">
        <v>43832</v>
      </c>
      <c r="D1150" s="33">
        <v>22020001001</v>
      </c>
      <c r="E1150" s="34" t="s">
        <v>1305</v>
      </c>
      <c r="F1150" s="36">
        <v>227.13</v>
      </c>
      <c r="G1150" s="34" t="s">
        <v>103</v>
      </c>
      <c r="H1150" s="34" t="s">
        <v>1309</v>
      </c>
      <c r="I1150" s="33" t="s">
        <v>209</v>
      </c>
      <c r="J1150" s="34" t="s">
        <v>211</v>
      </c>
      <c r="K1150" s="34" t="s">
        <v>211</v>
      </c>
      <c r="L1150" s="34" t="s">
        <v>12</v>
      </c>
      <c r="M1150" s="34" t="s">
        <v>10</v>
      </c>
      <c r="N1150" s="34" t="s">
        <v>11</v>
      </c>
      <c r="O1150" s="37" t="s">
        <v>3146</v>
      </c>
      <c r="P1150" s="37" t="s">
        <v>674</v>
      </c>
      <c r="Q1150" s="44" t="str">
        <f>MID(Tabla1[[#This Row],[Aplicación]],14,1)</f>
        <v>2</v>
      </c>
      <c r="R1150" s="44" t="s">
        <v>662</v>
      </c>
      <c r="S1150" s="44" t="str">
        <f>MID(Tabla1[[#This Row],[Aplicación]],6,2)</f>
        <v>10</v>
      </c>
      <c r="T1150" s="44" t="str">
        <f>VLOOKUP(Tabla1[[#This Row],[AREA]],Hoja1!A:B,2,FALSE)</f>
        <v>10. Servicios sociales y mediación comunitaria</v>
      </c>
      <c r="U1150" s="44" t="str">
        <f>MID(Tabla1[[#This Row],[Aplicación]],9,4)</f>
        <v>2412</v>
      </c>
      <c r="V1150" s="44" t="str">
        <f>VLOOKUP(Tabla1[[#This Row],[PROGRAMA]],Hoja1!A:B,2,FALSE)</f>
        <v>2412. Formación para el empleo</v>
      </c>
      <c r="W1150" s="44" t="str">
        <f>MID(Tabla1[[#This Row],[Aplicación]],14,2)</f>
        <v>21</v>
      </c>
      <c r="X1150" s="44" t="str">
        <f>MID(Tabla1[[#This Row],[Aplicación]],14,6)</f>
        <v>213</v>
      </c>
    </row>
    <row r="1151" spans="1:24" x14ac:dyDescent="0.25">
      <c r="A1151" s="33">
        <v>220199000748</v>
      </c>
      <c r="B1151" s="34" t="s">
        <v>9</v>
      </c>
      <c r="C1151" s="35">
        <v>43832</v>
      </c>
      <c r="D1151" s="33">
        <v>22020001002</v>
      </c>
      <c r="E1151" s="34" t="s">
        <v>1305</v>
      </c>
      <c r="F1151" s="36">
        <v>102.07</v>
      </c>
      <c r="G1151" s="34" t="s">
        <v>103</v>
      </c>
      <c r="H1151" s="34" t="s">
        <v>1309</v>
      </c>
      <c r="I1151" s="33" t="s">
        <v>209</v>
      </c>
      <c r="J1151" s="34" t="s">
        <v>211</v>
      </c>
      <c r="K1151" s="34" t="s">
        <v>211</v>
      </c>
      <c r="L1151" s="34" t="s">
        <v>12</v>
      </c>
      <c r="M1151" s="34" t="s">
        <v>10</v>
      </c>
      <c r="N1151" s="34" t="s">
        <v>11</v>
      </c>
      <c r="O1151" s="37" t="s">
        <v>3146</v>
      </c>
      <c r="P1151" s="37" t="s">
        <v>674</v>
      </c>
      <c r="Q1151" s="44" t="str">
        <f>MID(Tabla1[[#This Row],[Aplicación]],14,1)</f>
        <v>2</v>
      </c>
      <c r="R1151" s="44" t="s">
        <v>662</v>
      </c>
      <c r="S1151" s="44" t="str">
        <f>MID(Tabla1[[#This Row],[Aplicación]],6,2)</f>
        <v>10</v>
      </c>
      <c r="T1151" s="44" t="str">
        <f>VLOOKUP(Tabla1[[#This Row],[AREA]],Hoja1!A:B,2,FALSE)</f>
        <v>10. Servicios sociales y mediación comunitaria</v>
      </c>
      <c r="U1151" s="44" t="str">
        <f>MID(Tabla1[[#This Row],[Aplicación]],9,4)</f>
        <v>2412</v>
      </c>
      <c r="V1151" s="44" t="str">
        <f>VLOOKUP(Tabla1[[#This Row],[PROGRAMA]],Hoja1!A:B,2,FALSE)</f>
        <v>2412. Formación para el empleo</v>
      </c>
      <c r="W1151" s="44" t="str">
        <f>MID(Tabla1[[#This Row],[Aplicación]],14,2)</f>
        <v>21</v>
      </c>
      <c r="X1151" s="44" t="str">
        <f>MID(Tabla1[[#This Row],[Aplicación]],14,6)</f>
        <v>213</v>
      </c>
    </row>
    <row r="1152" spans="1:24" x14ac:dyDescent="0.25">
      <c r="A1152" s="33">
        <v>220199000750</v>
      </c>
      <c r="B1152" s="34" t="s">
        <v>9</v>
      </c>
      <c r="C1152" s="35">
        <v>43832</v>
      </c>
      <c r="D1152" s="33">
        <v>22020001004</v>
      </c>
      <c r="E1152" s="34" t="s">
        <v>1305</v>
      </c>
      <c r="F1152" s="36">
        <v>83.38</v>
      </c>
      <c r="G1152" s="34" t="s">
        <v>103</v>
      </c>
      <c r="H1152" s="34" t="s">
        <v>1309</v>
      </c>
      <c r="I1152" s="33" t="s">
        <v>209</v>
      </c>
      <c r="J1152" s="34" t="s">
        <v>211</v>
      </c>
      <c r="K1152" s="34" t="s">
        <v>211</v>
      </c>
      <c r="L1152" s="34" t="s">
        <v>12</v>
      </c>
      <c r="M1152" s="34" t="s">
        <v>10</v>
      </c>
      <c r="N1152" s="34" t="s">
        <v>11</v>
      </c>
      <c r="O1152" s="37" t="s">
        <v>3146</v>
      </c>
      <c r="P1152" s="37" t="s">
        <v>674</v>
      </c>
      <c r="Q1152" s="44" t="str">
        <f>MID(Tabla1[[#This Row],[Aplicación]],14,1)</f>
        <v>2</v>
      </c>
      <c r="R1152" s="44" t="s">
        <v>662</v>
      </c>
      <c r="S1152" s="44" t="str">
        <f>MID(Tabla1[[#This Row],[Aplicación]],6,2)</f>
        <v>10</v>
      </c>
      <c r="T1152" s="44" t="str">
        <f>VLOOKUP(Tabla1[[#This Row],[AREA]],Hoja1!A:B,2,FALSE)</f>
        <v>10. Servicios sociales y mediación comunitaria</v>
      </c>
      <c r="U1152" s="44" t="str">
        <f>MID(Tabla1[[#This Row],[Aplicación]],9,4)</f>
        <v>2412</v>
      </c>
      <c r="V1152" s="44" t="str">
        <f>VLOOKUP(Tabla1[[#This Row],[PROGRAMA]],Hoja1!A:B,2,FALSE)</f>
        <v>2412. Formación para el empleo</v>
      </c>
      <c r="W1152" s="44" t="str">
        <f>MID(Tabla1[[#This Row],[Aplicación]],14,2)</f>
        <v>21</v>
      </c>
      <c r="X1152" s="44" t="str">
        <f>MID(Tabla1[[#This Row],[Aplicación]],14,6)</f>
        <v>213</v>
      </c>
    </row>
    <row r="1153" spans="1:24" x14ac:dyDescent="0.25">
      <c r="A1153" s="33">
        <v>220199000749</v>
      </c>
      <c r="B1153" s="34" t="s">
        <v>9</v>
      </c>
      <c r="C1153" s="35">
        <v>43832</v>
      </c>
      <c r="D1153" s="33">
        <v>22020001003</v>
      </c>
      <c r="E1153" s="34" t="s">
        <v>1305</v>
      </c>
      <c r="F1153" s="36">
        <v>76.55</v>
      </c>
      <c r="G1153" s="34" t="s">
        <v>103</v>
      </c>
      <c r="H1153" s="34" t="s">
        <v>1309</v>
      </c>
      <c r="I1153" s="33" t="s">
        <v>209</v>
      </c>
      <c r="J1153" s="34" t="s">
        <v>211</v>
      </c>
      <c r="K1153" s="34" t="s">
        <v>211</v>
      </c>
      <c r="L1153" s="34" t="s">
        <v>12</v>
      </c>
      <c r="M1153" s="34" t="s">
        <v>10</v>
      </c>
      <c r="N1153" s="34" t="s">
        <v>11</v>
      </c>
      <c r="O1153" s="37" t="s">
        <v>3146</v>
      </c>
      <c r="P1153" s="37" t="s">
        <v>674</v>
      </c>
      <c r="Q1153" s="44" t="str">
        <f>MID(Tabla1[[#This Row],[Aplicación]],14,1)</f>
        <v>2</v>
      </c>
      <c r="R1153" s="44" t="s">
        <v>662</v>
      </c>
      <c r="S1153" s="44" t="str">
        <f>MID(Tabla1[[#This Row],[Aplicación]],6,2)</f>
        <v>10</v>
      </c>
      <c r="T1153" s="44" t="str">
        <f>VLOOKUP(Tabla1[[#This Row],[AREA]],Hoja1!A:B,2,FALSE)</f>
        <v>10. Servicios sociales y mediación comunitaria</v>
      </c>
      <c r="U1153" s="44" t="str">
        <f>MID(Tabla1[[#This Row],[Aplicación]],9,4)</f>
        <v>2412</v>
      </c>
      <c r="V1153" s="44" t="str">
        <f>VLOOKUP(Tabla1[[#This Row],[PROGRAMA]],Hoja1!A:B,2,FALSE)</f>
        <v>2412. Formación para el empleo</v>
      </c>
      <c r="W1153" s="44" t="str">
        <f>MID(Tabla1[[#This Row],[Aplicación]],14,2)</f>
        <v>21</v>
      </c>
      <c r="X1153" s="44" t="str">
        <f>MID(Tabla1[[#This Row],[Aplicación]],14,6)</f>
        <v>213</v>
      </c>
    </row>
    <row r="1154" spans="1:24" x14ac:dyDescent="0.25">
      <c r="A1154" s="33">
        <v>220199000746</v>
      </c>
      <c r="B1154" s="34" t="s">
        <v>9</v>
      </c>
      <c r="C1154" s="35">
        <v>43832</v>
      </c>
      <c r="D1154" s="33">
        <v>22020001000</v>
      </c>
      <c r="E1154" s="34" t="s">
        <v>1305</v>
      </c>
      <c r="F1154" s="36">
        <v>11.12</v>
      </c>
      <c r="G1154" s="34" t="s">
        <v>103</v>
      </c>
      <c r="H1154" s="34" t="s">
        <v>1309</v>
      </c>
      <c r="I1154" s="33" t="s">
        <v>209</v>
      </c>
      <c r="J1154" s="34" t="s">
        <v>211</v>
      </c>
      <c r="K1154" s="34" t="s">
        <v>211</v>
      </c>
      <c r="L1154" s="34" t="s">
        <v>12</v>
      </c>
      <c r="M1154" s="34" t="s">
        <v>10</v>
      </c>
      <c r="N1154" s="34" t="s">
        <v>11</v>
      </c>
      <c r="O1154" s="37" t="s">
        <v>3146</v>
      </c>
      <c r="P1154" s="37" t="s">
        <v>674</v>
      </c>
      <c r="Q1154" s="44" t="str">
        <f>MID(Tabla1[[#This Row],[Aplicación]],14,1)</f>
        <v>2</v>
      </c>
      <c r="R1154" s="44" t="s">
        <v>662</v>
      </c>
      <c r="S1154" s="44" t="str">
        <f>MID(Tabla1[[#This Row],[Aplicación]],6,2)</f>
        <v>10</v>
      </c>
      <c r="T1154" s="44" t="str">
        <f>VLOOKUP(Tabla1[[#This Row],[AREA]],Hoja1!A:B,2,FALSE)</f>
        <v>10. Servicios sociales y mediación comunitaria</v>
      </c>
      <c r="U1154" s="44" t="str">
        <f>MID(Tabla1[[#This Row],[Aplicación]],9,4)</f>
        <v>2412</v>
      </c>
      <c r="V1154" s="44" t="str">
        <f>VLOOKUP(Tabla1[[#This Row],[PROGRAMA]],Hoja1!A:B,2,FALSE)</f>
        <v>2412. Formación para el empleo</v>
      </c>
      <c r="W1154" s="44" t="str">
        <f>MID(Tabla1[[#This Row],[Aplicación]],14,2)</f>
        <v>21</v>
      </c>
      <c r="X1154" s="44" t="str">
        <f>MID(Tabla1[[#This Row],[Aplicación]],14,6)</f>
        <v>213</v>
      </c>
    </row>
    <row r="1155" spans="1:24" x14ac:dyDescent="0.25">
      <c r="A1155" s="33">
        <v>220199000243</v>
      </c>
      <c r="B1155" s="34" t="s">
        <v>9</v>
      </c>
      <c r="C1155" s="35">
        <v>43832</v>
      </c>
      <c r="D1155" s="33">
        <v>22020000646</v>
      </c>
      <c r="E1155" s="34" t="s">
        <v>926</v>
      </c>
      <c r="F1155" s="36">
        <v>33600</v>
      </c>
      <c r="G1155" s="34" t="s">
        <v>289</v>
      </c>
      <c r="H1155" s="34" t="s">
        <v>1314</v>
      </c>
      <c r="I1155" s="33" t="s">
        <v>209</v>
      </c>
      <c r="J1155" s="34" t="s">
        <v>1315</v>
      </c>
      <c r="K1155" s="34" t="s">
        <v>233</v>
      </c>
      <c r="L1155" s="34" t="s">
        <v>12</v>
      </c>
      <c r="M1155" s="34" t="s">
        <v>13</v>
      </c>
      <c r="N1155" s="34" t="s">
        <v>14</v>
      </c>
      <c r="O1155" s="37" t="s">
        <v>3127</v>
      </c>
      <c r="P1155" s="37" t="s">
        <v>674</v>
      </c>
      <c r="Q1155" s="44" t="str">
        <f>MID(Tabla1[[#This Row],[Aplicación]],14,1)</f>
        <v>2</v>
      </c>
      <c r="R1155" s="44" t="s">
        <v>662</v>
      </c>
      <c r="S1155" s="44" t="str">
        <f>MID(Tabla1[[#This Row],[Aplicación]],6,2)</f>
        <v>10</v>
      </c>
      <c r="T1155" s="44" t="str">
        <f>VLOOKUP(Tabla1[[#This Row],[AREA]],Hoja1!A:B,2,FALSE)</f>
        <v>10. Servicios sociales y mediación comunitaria</v>
      </c>
      <c r="U1155" s="44" t="str">
        <f>MID(Tabla1[[#This Row],[Aplicación]],9,4)</f>
        <v>2311</v>
      </c>
      <c r="V1155" s="44" t="str">
        <f>VLOOKUP(Tabla1[[#This Row],[PROGRAMA]],Hoja1!A:B,2,FALSE)</f>
        <v>2311. Intervención social</v>
      </c>
      <c r="W1155" s="44" t="str">
        <f>MID(Tabla1[[#This Row],[Aplicación]],14,2)</f>
        <v>22</v>
      </c>
      <c r="X1155" s="44" t="str">
        <f>MID(Tabla1[[#This Row],[Aplicación]],14,6)</f>
        <v>22799</v>
      </c>
    </row>
    <row r="1156" spans="1:24" x14ac:dyDescent="0.25">
      <c r="A1156" s="33">
        <v>220190059184</v>
      </c>
      <c r="B1156" s="34" t="s">
        <v>9</v>
      </c>
      <c r="C1156" s="35">
        <v>43908</v>
      </c>
      <c r="D1156" s="33">
        <v>22019007082</v>
      </c>
      <c r="E1156" s="34" t="s">
        <v>1266</v>
      </c>
      <c r="F1156" s="36">
        <v>2268.75</v>
      </c>
      <c r="G1156" s="34" t="s">
        <v>887</v>
      </c>
      <c r="H1156" s="34" t="s">
        <v>888</v>
      </c>
      <c r="I1156" s="33" t="s">
        <v>209</v>
      </c>
      <c r="J1156" s="34" t="s">
        <v>1269</v>
      </c>
      <c r="K1156" s="34" t="s">
        <v>853</v>
      </c>
      <c r="L1156" s="34" t="s">
        <v>12</v>
      </c>
      <c r="M1156" s="34" t="s">
        <v>13</v>
      </c>
      <c r="N1156" s="34" t="s">
        <v>14</v>
      </c>
      <c r="O1156" s="37" t="s">
        <v>3127</v>
      </c>
      <c r="P1156" s="37" t="s">
        <v>674</v>
      </c>
      <c r="Q1156" s="44" t="str">
        <f>MID(Tabla1[[#This Row],[Aplicación]],14,1)</f>
        <v>6</v>
      </c>
      <c r="R1156" s="44" t="s">
        <v>663</v>
      </c>
      <c r="S1156" s="44" t="str">
        <f>MID(Tabla1[[#This Row],[Aplicación]],6,2)</f>
        <v>10</v>
      </c>
      <c r="T1156" s="44" t="str">
        <f>VLOOKUP(Tabla1[[#This Row],[AREA]],Hoja1!A:B,2,FALSE)</f>
        <v>10. Servicios sociales y mediación comunitaria</v>
      </c>
      <c r="U1156" s="44" t="str">
        <f>MID(Tabla1[[#This Row],[Aplicación]],9,4)</f>
        <v>2312</v>
      </c>
      <c r="V1156" s="44" t="str">
        <f>VLOOKUP(Tabla1[[#This Row],[PROGRAMA]],Hoja1!A:B,2,FALSE)</f>
        <v>2312. Iniciativas sociales</v>
      </c>
      <c r="W1156" s="44" t="str">
        <f>MID(Tabla1[[#This Row],[Aplicación]],14,2)</f>
        <v>63</v>
      </c>
      <c r="X1156" s="44" t="str">
        <f>MID(Tabla1[[#This Row],[Aplicación]],14,6)</f>
        <v>632</v>
      </c>
    </row>
    <row r="1157" spans="1:24" x14ac:dyDescent="0.25">
      <c r="A1157" s="33">
        <v>220190058281</v>
      </c>
      <c r="B1157" s="34" t="s">
        <v>9</v>
      </c>
      <c r="C1157" s="35">
        <v>43908</v>
      </c>
      <c r="D1157" s="33">
        <v>22019008017</v>
      </c>
      <c r="E1157" s="34" t="s">
        <v>1266</v>
      </c>
      <c r="F1157" s="36">
        <v>1262.24</v>
      </c>
      <c r="G1157" s="34" t="s">
        <v>800</v>
      </c>
      <c r="H1157" s="34" t="s">
        <v>1323</v>
      </c>
      <c r="I1157" s="33" t="s">
        <v>209</v>
      </c>
      <c r="J1157" s="34" t="s">
        <v>211</v>
      </c>
      <c r="K1157" s="34" t="s">
        <v>211</v>
      </c>
      <c r="L1157" s="34" t="s">
        <v>82</v>
      </c>
      <c r="M1157" s="34" t="s">
        <v>13</v>
      </c>
      <c r="N1157" s="34" t="s">
        <v>14</v>
      </c>
      <c r="O1157" s="37" t="s">
        <v>3127</v>
      </c>
      <c r="P1157" s="37" t="s">
        <v>674</v>
      </c>
      <c r="Q1157" s="44" t="str">
        <f>MID(Tabla1[[#This Row],[Aplicación]],14,1)</f>
        <v>6</v>
      </c>
      <c r="R1157" s="44" t="s">
        <v>663</v>
      </c>
      <c r="S1157" s="44" t="str">
        <f>MID(Tabla1[[#This Row],[Aplicación]],6,2)</f>
        <v>10</v>
      </c>
      <c r="T1157" s="44" t="str">
        <f>VLOOKUP(Tabla1[[#This Row],[AREA]],Hoja1!A:B,2,FALSE)</f>
        <v>10. Servicios sociales y mediación comunitaria</v>
      </c>
      <c r="U1157" s="44" t="str">
        <f>MID(Tabla1[[#This Row],[Aplicación]],9,4)</f>
        <v>2312</v>
      </c>
      <c r="V1157" s="44" t="str">
        <f>VLOOKUP(Tabla1[[#This Row],[PROGRAMA]],Hoja1!A:B,2,FALSE)</f>
        <v>2312. Iniciativas sociales</v>
      </c>
      <c r="W1157" s="44" t="str">
        <f>MID(Tabla1[[#This Row],[Aplicación]],14,2)</f>
        <v>63</v>
      </c>
      <c r="X1157" s="44" t="str">
        <f>MID(Tabla1[[#This Row],[Aplicación]],14,6)</f>
        <v>632</v>
      </c>
    </row>
    <row r="1158" spans="1:24" x14ac:dyDescent="0.25">
      <c r="A1158" s="33">
        <v>220199000596</v>
      </c>
      <c r="B1158" s="34" t="s">
        <v>9</v>
      </c>
      <c r="C1158" s="35">
        <v>43832</v>
      </c>
      <c r="D1158" s="33">
        <v>22020000887</v>
      </c>
      <c r="E1158" s="34" t="s">
        <v>1305</v>
      </c>
      <c r="F1158" s="36">
        <v>681.06</v>
      </c>
      <c r="G1158" s="34" t="s">
        <v>159</v>
      </c>
      <c r="H1158" s="34" t="s">
        <v>1324</v>
      </c>
      <c r="I1158" s="33" t="s">
        <v>209</v>
      </c>
      <c r="J1158" s="34" t="s">
        <v>211</v>
      </c>
      <c r="K1158" s="34" t="s">
        <v>211</v>
      </c>
      <c r="L1158" s="34" t="s">
        <v>12</v>
      </c>
      <c r="M1158" s="34" t="s">
        <v>10</v>
      </c>
      <c r="N1158" s="34" t="s">
        <v>11</v>
      </c>
      <c r="O1158" s="37" t="s">
        <v>3146</v>
      </c>
      <c r="P1158" s="37" t="s">
        <v>674</v>
      </c>
      <c r="Q1158" s="44" t="str">
        <f>MID(Tabla1[[#This Row],[Aplicación]],14,1)</f>
        <v>2</v>
      </c>
      <c r="R1158" s="44" t="s">
        <v>662</v>
      </c>
      <c r="S1158" s="44" t="str">
        <f>MID(Tabla1[[#This Row],[Aplicación]],6,2)</f>
        <v>10</v>
      </c>
      <c r="T1158" s="44" t="str">
        <f>VLOOKUP(Tabla1[[#This Row],[AREA]],Hoja1!A:B,2,FALSE)</f>
        <v>10. Servicios sociales y mediación comunitaria</v>
      </c>
      <c r="U1158" s="44" t="str">
        <f>MID(Tabla1[[#This Row],[Aplicación]],9,4)</f>
        <v>2412</v>
      </c>
      <c r="V1158" s="44" t="str">
        <f>VLOOKUP(Tabla1[[#This Row],[PROGRAMA]],Hoja1!A:B,2,FALSE)</f>
        <v>2412. Formación para el empleo</v>
      </c>
      <c r="W1158" s="44" t="str">
        <f>MID(Tabla1[[#This Row],[Aplicación]],14,2)</f>
        <v>21</v>
      </c>
      <c r="X1158" s="44" t="str">
        <f>MID(Tabla1[[#This Row],[Aplicación]],14,6)</f>
        <v>213</v>
      </c>
    </row>
    <row r="1159" spans="1:24" x14ac:dyDescent="0.25">
      <c r="A1159" s="33">
        <v>220200006993</v>
      </c>
      <c r="B1159" s="34" t="s">
        <v>668</v>
      </c>
      <c r="C1159" s="35">
        <v>43908</v>
      </c>
      <c r="D1159" s="33">
        <v>22020000542</v>
      </c>
      <c r="E1159" s="34" t="s">
        <v>1325</v>
      </c>
      <c r="F1159" s="36">
        <v>-166.5</v>
      </c>
      <c r="G1159" s="34" t="s">
        <v>144</v>
      </c>
      <c r="H1159" s="34" t="s">
        <v>1326</v>
      </c>
      <c r="I1159" s="33" t="s">
        <v>209</v>
      </c>
      <c r="J1159" s="34" t="s">
        <v>802</v>
      </c>
      <c r="K1159" s="34" t="s">
        <v>210</v>
      </c>
      <c r="L1159" s="34" t="s">
        <v>12</v>
      </c>
      <c r="M1159" s="34" t="s">
        <v>13</v>
      </c>
      <c r="N1159" s="34" t="s">
        <v>14</v>
      </c>
      <c r="O1159" s="37" t="s">
        <v>3127</v>
      </c>
      <c r="P1159" s="37" t="s">
        <v>674</v>
      </c>
      <c r="Q1159" s="44" t="str">
        <f>MID(Tabla1[[#This Row],[Aplicación]],14,1)</f>
        <v>2</v>
      </c>
      <c r="R1159" s="44" t="s">
        <v>662</v>
      </c>
      <c r="S1159" s="44" t="str">
        <f>MID(Tabla1[[#This Row],[Aplicación]],6,2)</f>
        <v>10</v>
      </c>
      <c r="T1159" s="44" t="str">
        <f>VLOOKUP(Tabla1[[#This Row],[AREA]],Hoja1!A:B,2,FALSE)</f>
        <v>10. Servicios sociales y mediación comunitaria</v>
      </c>
      <c r="U1159" s="44" t="str">
        <f>MID(Tabla1[[#This Row],[Aplicación]],9,4)</f>
        <v>2312</v>
      </c>
      <c r="V1159" s="44" t="str">
        <f>VLOOKUP(Tabla1[[#This Row],[PROGRAMA]],Hoja1!A:B,2,FALSE)</f>
        <v>2312. Iniciativas sociales</v>
      </c>
      <c r="W1159" s="44" t="str">
        <f>MID(Tabla1[[#This Row],[Aplicación]],14,2)</f>
        <v>21</v>
      </c>
      <c r="X1159" s="44" t="str">
        <f>MID(Tabla1[[#This Row],[Aplicación]],14,6)</f>
        <v>213</v>
      </c>
    </row>
    <row r="1160" spans="1:24" x14ac:dyDescent="0.25">
      <c r="A1160" s="33">
        <v>220200006994</v>
      </c>
      <c r="B1160" s="34" t="s">
        <v>668</v>
      </c>
      <c r="C1160" s="35">
        <v>43908</v>
      </c>
      <c r="D1160" s="33">
        <v>22020000543</v>
      </c>
      <c r="E1160" s="34" t="s">
        <v>1325</v>
      </c>
      <c r="F1160" s="36">
        <v>-364.2</v>
      </c>
      <c r="G1160" s="34" t="s">
        <v>144</v>
      </c>
      <c r="H1160" s="34" t="s">
        <v>1335</v>
      </c>
      <c r="I1160" s="33" t="s">
        <v>209</v>
      </c>
      <c r="J1160" s="34" t="s">
        <v>802</v>
      </c>
      <c r="K1160" s="34" t="s">
        <v>210</v>
      </c>
      <c r="L1160" s="34" t="s">
        <v>12</v>
      </c>
      <c r="M1160" s="34" t="s">
        <v>13</v>
      </c>
      <c r="N1160" s="34" t="s">
        <v>14</v>
      </c>
      <c r="O1160" s="37" t="s">
        <v>3127</v>
      </c>
      <c r="P1160" s="37" t="s">
        <v>674</v>
      </c>
      <c r="Q1160" s="44" t="str">
        <f>MID(Tabla1[[#This Row],[Aplicación]],14,1)</f>
        <v>2</v>
      </c>
      <c r="R1160" s="44" t="s">
        <v>662</v>
      </c>
      <c r="S1160" s="44" t="str">
        <f>MID(Tabla1[[#This Row],[Aplicación]],6,2)</f>
        <v>10</v>
      </c>
      <c r="T1160" s="44" t="str">
        <f>VLOOKUP(Tabla1[[#This Row],[AREA]],Hoja1!A:B,2,FALSE)</f>
        <v>10. Servicios sociales y mediación comunitaria</v>
      </c>
      <c r="U1160" s="44" t="str">
        <f>MID(Tabla1[[#This Row],[Aplicación]],9,4)</f>
        <v>2312</v>
      </c>
      <c r="V1160" s="44" t="str">
        <f>VLOOKUP(Tabla1[[#This Row],[PROGRAMA]],Hoja1!A:B,2,FALSE)</f>
        <v>2312. Iniciativas sociales</v>
      </c>
      <c r="W1160" s="44" t="str">
        <f>MID(Tabla1[[#This Row],[Aplicación]],14,2)</f>
        <v>21</v>
      </c>
      <c r="X1160" s="44" t="str">
        <f>MID(Tabla1[[#This Row],[Aplicación]],14,6)</f>
        <v>213</v>
      </c>
    </row>
    <row r="1161" spans="1:24" x14ac:dyDescent="0.25">
      <c r="A1161" s="33">
        <v>220200003846</v>
      </c>
      <c r="B1161" s="34" t="s">
        <v>668</v>
      </c>
      <c r="C1161" s="35">
        <v>43894</v>
      </c>
      <c r="D1161" s="33">
        <v>22020000554</v>
      </c>
      <c r="E1161" s="34" t="s">
        <v>1305</v>
      </c>
      <c r="F1161" s="36">
        <v>-548.76</v>
      </c>
      <c r="G1161" s="34" t="s">
        <v>144</v>
      </c>
      <c r="H1161" s="34" t="s">
        <v>1336</v>
      </c>
      <c r="I1161" s="33" t="s">
        <v>209</v>
      </c>
      <c r="J1161" s="34" t="s">
        <v>802</v>
      </c>
      <c r="K1161" s="34" t="s">
        <v>210</v>
      </c>
      <c r="L1161" s="34" t="s">
        <v>12</v>
      </c>
      <c r="M1161" s="34" t="s">
        <v>13</v>
      </c>
      <c r="N1161" s="34" t="s">
        <v>14</v>
      </c>
      <c r="O1161" s="37" t="s">
        <v>3127</v>
      </c>
      <c r="P1161" s="37" t="s">
        <v>674</v>
      </c>
      <c r="Q1161" s="44" t="str">
        <f>MID(Tabla1[[#This Row],[Aplicación]],14,1)</f>
        <v>2</v>
      </c>
      <c r="R1161" s="44" t="s">
        <v>662</v>
      </c>
      <c r="S1161" s="44" t="str">
        <f>MID(Tabla1[[#This Row],[Aplicación]],6,2)</f>
        <v>10</v>
      </c>
      <c r="T1161" s="44" t="str">
        <f>VLOOKUP(Tabla1[[#This Row],[AREA]],Hoja1!A:B,2,FALSE)</f>
        <v>10. Servicios sociales y mediación comunitaria</v>
      </c>
      <c r="U1161" s="44" t="str">
        <f>MID(Tabla1[[#This Row],[Aplicación]],9,4)</f>
        <v>2412</v>
      </c>
      <c r="V1161" s="44" t="str">
        <f>VLOOKUP(Tabla1[[#This Row],[PROGRAMA]],Hoja1!A:B,2,FALSE)</f>
        <v>2412. Formación para el empleo</v>
      </c>
      <c r="W1161" s="44" t="str">
        <f>MID(Tabla1[[#This Row],[Aplicación]],14,2)</f>
        <v>21</v>
      </c>
      <c r="X1161" s="44" t="str">
        <f>MID(Tabla1[[#This Row],[Aplicación]],14,6)</f>
        <v>213</v>
      </c>
    </row>
    <row r="1162" spans="1:24" x14ac:dyDescent="0.25">
      <c r="A1162" s="33">
        <v>220200001007</v>
      </c>
      <c r="B1162" s="34" t="s">
        <v>316</v>
      </c>
      <c r="C1162" s="35">
        <v>43867</v>
      </c>
      <c r="D1162" s="33">
        <v>22020000980</v>
      </c>
      <c r="E1162" s="34" t="s">
        <v>1339</v>
      </c>
      <c r="F1162" s="36">
        <v>30000</v>
      </c>
      <c r="G1162" s="34" t="s">
        <v>311</v>
      </c>
      <c r="H1162" s="34" t="s">
        <v>1340</v>
      </c>
      <c r="I1162" s="33" t="s">
        <v>317</v>
      </c>
      <c r="J1162" s="34" t="s">
        <v>1341</v>
      </c>
      <c r="K1162" s="34" t="s">
        <v>211</v>
      </c>
      <c r="L1162" s="34" t="s">
        <v>12</v>
      </c>
      <c r="M1162" s="34" t="s">
        <v>13</v>
      </c>
      <c r="N1162" s="34" t="s">
        <v>14</v>
      </c>
      <c r="O1162" s="37" t="s">
        <v>3127</v>
      </c>
      <c r="P1162" s="37" t="s">
        <v>674</v>
      </c>
      <c r="Q1162" s="44" t="str">
        <f>MID(Tabla1[[#This Row],[Aplicación]],14,1)</f>
        <v>2</v>
      </c>
      <c r="R1162" s="44" t="s">
        <v>662</v>
      </c>
      <c r="S1162" s="44" t="str">
        <f>MID(Tabla1[[#This Row],[Aplicación]],6,2)</f>
        <v>10</v>
      </c>
      <c r="T1162" s="44" t="str">
        <f>VLOOKUP(Tabla1[[#This Row],[AREA]],Hoja1!A:B,2,FALSE)</f>
        <v>10. Servicios sociales y mediación comunitaria</v>
      </c>
      <c r="U1162" s="44" t="str">
        <f>MID(Tabla1[[#This Row],[Aplicación]],9,4)</f>
        <v>2313</v>
      </c>
      <c r="V1162" s="44" t="str">
        <f>VLOOKUP(Tabla1[[#This Row],[PROGRAMA]],Hoja1!A:B,2,FALSE)</f>
        <v>2313. Dirección del área de servicios sociales</v>
      </c>
      <c r="W1162" s="44" t="str">
        <f>MID(Tabla1[[#This Row],[Aplicación]],14,2)</f>
        <v>22</v>
      </c>
      <c r="X1162" s="44" t="str">
        <f>MID(Tabla1[[#This Row],[Aplicación]],14,6)</f>
        <v>22799</v>
      </c>
    </row>
    <row r="1163" spans="1:24" x14ac:dyDescent="0.25">
      <c r="A1163" s="33">
        <v>220190030765</v>
      </c>
      <c r="B1163" s="34" t="s">
        <v>9</v>
      </c>
      <c r="C1163" s="35">
        <v>43908</v>
      </c>
      <c r="D1163" s="33">
        <v>22019002579</v>
      </c>
      <c r="E1163" s="34" t="s">
        <v>1250</v>
      </c>
      <c r="F1163" s="36">
        <v>30000</v>
      </c>
      <c r="G1163" s="34" t="s">
        <v>839</v>
      </c>
      <c r="H1163" s="34" t="s">
        <v>842</v>
      </c>
      <c r="I1163" s="33" t="s">
        <v>209</v>
      </c>
      <c r="J1163" s="34" t="s">
        <v>210</v>
      </c>
      <c r="K1163" s="34" t="s">
        <v>210</v>
      </c>
      <c r="L1163" s="34" t="s">
        <v>12</v>
      </c>
      <c r="M1163" s="34" t="s">
        <v>13</v>
      </c>
      <c r="N1163" s="34" t="s">
        <v>14</v>
      </c>
      <c r="O1163" s="37" t="s">
        <v>3127</v>
      </c>
      <c r="P1163" s="37" t="s">
        <v>674</v>
      </c>
      <c r="Q1163" s="44" t="str">
        <f>MID(Tabla1[[#This Row],[Aplicación]],14,1)</f>
        <v>6</v>
      </c>
      <c r="R1163" s="44" t="s">
        <v>663</v>
      </c>
      <c r="S1163" s="44" t="str">
        <f>MID(Tabla1[[#This Row],[Aplicación]],6,2)</f>
        <v>10</v>
      </c>
      <c r="T1163" s="44" t="str">
        <f>VLOOKUP(Tabla1[[#This Row],[AREA]],Hoja1!A:B,2,FALSE)</f>
        <v>10. Servicios sociales y mediación comunitaria</v>
      </c>
      <c r="U1163" s="44" t="str">
        <f>MID(Tabla1[[#This Row],[Aplicación]],9,4)</f>
        <v>2311</v>
      </c>
      <c r="V1163" s="44" t="str">
        <f>VLOOKUP(Tabla1[[#This Row],[PROGRAMA]],Hoja1!A:B,2,FALSE)</f>
        <v>2311. Intervención social</v>
      </c>
      <c r="W1163" s="44" t="str">
        <f>MID(Tabla1[[#This Row],[Aplicación]],14,2)</f>
        <v>63</v>
      </c>
      <c r="X1163" s="44" t="str">
        <f>MID(Tabla1[[#This Row],[Aplicación]],14,6)</f>
        <v>632</v>
      </c>
    </row>
    <row r="1164" spans="1:24" x14ac:dyDescent="0.25">
      <c r="A1164" s="33">
        <v>220200002005</v>
      </c>
      <c r="B1164" s="34" t="s">
        <v>316</v>
      </c>
      <c r="C1164" s="35">
        <v>43879</v>
      </c>
      <c r="D1164" s="33">
        <v>22020000993</v>
      </c>
      <c r="E1164" s="34" t="s">
        <v>952</v>
      </c>
      <c r="F1164" s="36">
        <v>29425</v>
      </c>
      <c r="G1164" s="34" t="s">
        <v>248</v>
      </c>
      <c r="H1164" s="34" t="s">
        <v>1356</v>
      </c>
      <c r="I1164" s="33" t="s">
        <v>317</v>
      </c>
      <c r="J1164" s="34" t="s">
        <v>1357</v>
      </c>
      <c r="K1164" s="34" t="s">
        <v>211</v>
      </c>
      <c r="L1164" s="34" t="s">
        <v>12</v>
      </c>
      <c r="M1164" s="34" t="s">
        <v>13</v>
      </c>
      <c r="N1164" s="34" t="s">
        <v>14</v>
      </c>
      <c r="O1164" s="37" t="s">
        <v>3127</v>
      </c>
      <c r="P1164" s="37" t="s">
        <v>674</v>
      </c>
      <c r="Q1164" s="44" t="str">
        <f>MID(Tabla1[[#This Row],[Aplicación]],14,1)</f>
        <v>2</v>
      </c>
      <c r="R1164" s="44" t="s">
        <v>662</v>
      </c>
      <c r="S1164" s="44" t="str">
        <f>MID(Tabla1[[#This Row],[Aplicación]],6,2)</f>
        <v>10</v>
      </c>
      <c r="T1164" s="44" t="str">
        <f>VLOOKUP(Tabla1[[#This Row],[AREA]],Hoja1!A:B,2,FALSE)</f>
        <v>10. Servicios sociales y mediación comunitaria</v>
      </c>
      <c r="U1164" s="44" t="str">
        <f>MID(Tabla1[[#This Row],[Aplicación]],9,4)</f>
        <v>2312</v>
      </c>
      <c r="V1164" s="44" t="str">
        <f>VLOOKUP(Tabla1[[#This Row],[PROGRAMA]],Hoja1!A:B,2,FALSE)</f>
        <v>2312. Iniciativas sociales</v>
      </c>
      <c r="W1164" s="44" t="str">
        <f>MID(Tabla1[[#This Row],[Aplicación]],14,2)</f>
        <v>22</v>
      </c>
      <c r="X1164" s="44" t="str">
        <f>MID(Tabla1[[#This Row],[Aplicación]],14,6)</f>
        <v>22799</v>
      </c>
    </row>
    <row r="1165" spans="1:24" x14ac:dyDescent="0.25">
      <c r="A1165" s="33">
        <v>220199000597</v>
      </c>
      <c r="B1165" s="34" t="s">
        <v>9</v>
      </c>
      <c r="C1165" s="35">
        <v>43832</v>
      </c>
      <c r="D1165" s="33">
        <v>22020001369</v>
      </c>
      <c r="E1165" s="34" t="s">
        <v>1305</v>
      </c>
      <c r="F1165" s="36">
        <v>306.06</v>
      </c>
      <c r="G1165" s="34" t="s">
        <v>159</v>
      </c>
      <c r="H1165" s="34" t="s">
        <v>1369</v>
      </c>
      <c r="I1165" s="33" t="s">
        <v>209</v>
      </c>
      <c r="J1165" s="34" t="s">
        <v>211</v>
      </c>
      <c r="K1165" s="34" t="s">
        <v>211</v>
      </c>
      <c r="L1165" s="34" t="s">
        <v>12</v>
      </c>
      <c r="M1165" s="34" t="s">
        <v>10</v>
      </c>
      <c r="N1165" s="34" t="s">
        <v>11</v>
      </c>
      <c r="O1165" s="37" t="s">
        <v>3146</v>
      </c>
      <c r="P1165" s="37" t="s">
        <v>674</v>
      </c>
      <c r="Q1165" s="44" t="str">
        <f>MID(Tabla1[[#This Row],[Aplicación]],14,1)</f>
        <v>2</v>
      </c>
      <c r="R1165" s="44" t="s">
        <v>662</v>
      </c>
      <c r="S1165" s="44" t="str">
        <f>MID(Tabla1[[#This Row],[Aplicación]],6,2)</f>
        <v>10</v>
      </c>
      <c r="T1165" s="44" t="str">
        <f>VLOOKUP(Tabla1[[#This Row],[AREA]],Hoja1!A:B,2,FALSE)</f>
        <v>10. Servicios sociales y mediación comunitaria</v>
      </c>
      <c r="U1165" s="44" t="str">
        <f>MID(Tabla1[[#This Row],[Aplicación]],9,4)</f>
        <v>2412</v>
      </c>
      <c r="V1165" s="44" t="str">
        <f>VLOOKUP(Tabla1[[#This Row],[PROGRAMA]],Hoja1!A:B,2,FALSE)</f>
        <v>2412. Formación para el empleo</v>
      </c>
      <c r="W1165" s="44" t="str">
        <f>MID(Tabla1[[#This Row],[Aplicación]],14,2)</f>
        <v>21</v>
      </c>
      <c r="X1165" s="44" t="str">
        <f>MID(Tabla1[[#This Row],[Aplicación]],14,6)</f>
        <v>213</v>
      </c>
    </row>
    <row r="1166" spans="1:24" x14ac:dyDescent="0.25">
      <c r="A1166" s="33">
        <v>220199000762</v>
      </c>
      <c r="B1166" s="34" t="s">
        <v>9</v>
      </c>
      <c r="C1166" s="35">
        <v>43832</v>
      </c>
      <c r="D1166" s="33">
        <v>22020000983</v>
      </c>
      <c r="E1166" s="34" t="s">
        <v>926</v>
      </c>
      <c r="F1166" s="36">
        <v>24300</v>
      </c>
      <c r="G1166" s="34" t="s">
        <v>169</v>
      </c>
      <c r="H1166" s="34" t="s">
        <v>1379</v>
      </c>
      <c r="I1166" s="33" t="s">
        <v>209</v>
      </c>
      <c r="J1166" s="34" t="s">
        <v>211</v>
      </c>
      <c r="K1166" s="34" t="s">
        <v>211</v>
      </c>
      <c r="L1166" s="34" t="s">
        <v>12</v>
      </c>
      <c r="M1166" s="34" t="s">
        <v>13</v>
      </c>
      <c r="N1166" s="34" t="s">
        <v>14</v>
      </c>
      <c r="O1166" s="37" t="s">
        <v>3127</v>
      </c>
      <c r="P1166" s="37" t="s">
        <v>674</v>
      </c>
      <c r="Q1166" s="44" t="str">
        <f>MID(Tabla1[[#This Row],[Aplicación]],14,1)</f>
        <v>2</v>
      </c>
      <c r="R1166" s="44" t="s">
        <v>662</v>
      </c>
      <c r="S1166" s="44" t="str">
        <f>MID(Tabla1[[#This Row],[Aplicación]],6,2)</f>
        <v>10</v>
      </c>
      <c r="T1166" s="44" t="str">
        <f>VLOOKUP(Tabla1[[#This Row],[AREA]],Hoja1!A:B,2,FALSE)</f>
        <v>10. Servicios sociales y mediación comunitaria</v>
      </c>
      <c r="U1166" s="44" t="str">
        <f>MID(Tabla1[[#This Row],[Aplicación]],9,4)</f>
        <v>2311</v>
      </c>
      <c r="V1166" s="44" t="str">
        <f>VLOOKUP(Tabla1[[#This Row],[PROGRAMA]],Hoja1!A:B,2,FALSE)</f>
        <v>2311. Intervención social</v>
      </c>
      <c r="W1166" s="44" t="str">
        <f>MID(Tabla1[[#This Row],[Aplicación]],14,2)</f>
        <v>22</v>
      </c>
      <c r="X1166" s="44" t="str">
        <f>MID(Tabla1[[#This Row],[Aplicación]],14,6)</f>
        <v>22799</v>
      </c>
    </row>
    <row r="1167" spans="1:24" x14ac:dyDescent="0.25">
      <c r="A1167" s="33">
        <v>220190030767</v>
      </c>
      <c r="B1167" s="34" t="s">
        <v>9</v>
      </c>
      <c r="C1167" s="35">
        <v>43908</v>
      </c>
      <c r="D1167" s="33">
        <v>22019002577</v>
      </c>
      <c r="E1167" s="34" t="s">
        <v>1266</v>
      </c>
      <c r="F1167" s="36">
        <v>24000</v>
      </c>
      <c r="G1167" s="34" t="s">
        <v>839</v>
      </c>
      <c r="H1167" s="34" t="s">
        <v>841</v>
      </c>
      <c r="I1167" s="33" t="s">
        <v>209</v>
      </c>
      <c r="J1167" s="34" t="s">
        <v>210</v>
      </c>
      <c r="K1167" s="34" t="s">
        <v>210</v>
      </c>
      <c r="L1167" s="34" t="s">
        <v>12</v>
      </c>
      <c r="M1167" s="34" t="s">
        <v>13</v>
      </c>
      <c r="N1167" s="34" t="s">
        <v>14</v>
      </c>
      <c r="O1167" s="37" t="s">
        <v>3127</v>
      </c>
      <c r="P1167" s="37" t="s">
        <v>674</v>
      </c>
      <c r="Q1167" s="44" t="str">
        <f>MID(Tabla1[[#This Row],[Aplicación]],14,1)</f>
        <v>6</v>
      </c>
      <c r="R1167" s="44" t="s">
        <v>663</v>
      </c>
      <c r="S1167" s="44" t="str">
        <f>MID(Tabla1[[#This Row],[Aplicación]],6,2)</f>
        <v>10</v>
      </c>
      <c r="T1167" s="44" t="str">
        <f>VLOOKUP(Tabla1[[#This Row],[AREA]],Hoja1!A:B,2,FALSE)</f>
        <v>10. Servicios sociales y mediación comunitaria</v>
      </c>
      <c r="U1167" s="44" t="str">
        <f>MID(Tabla1[[#This Row],[Aplicación]],9,4)</f>
        <v>2312</v>
      </c>
      <c r="V1167" s="44" t="str">
        <f>VLOOKUP(Tabla1[[#This Row],[PROGRAMA]],Hoja1!A:B,2,FALSE)</f>
        <v>2312. Iniciativas sociales</v>
      </c>
      <c r="W1167" s="44" t="str">
        <f>MID(Tabla1[[#This Row],[Aplicación]],14,2)</f>
        <v>63</v>
      </c>
      <c r="X1167" s="44" t="str">
        <f>MID(Tabla1[[#This Row],[Aplicación]],14,6)</f>
        <v>632</v>
      </c>
    </row>
    <row r="1168" spans="1:24" x14ac:dyDescent="0.25">
      <c r="A1168" s="33">
        <v>220199000077</v>
      </c>
      <c r="B1168" s="34" t="s">
        <v>9</v>
      </c>
      <c r="C1168" s="35">
        <v>43832</v>
      </c>
      <c r="D1168" s="33">
        <v>22020000578</v>
      </c>
      <c r="E1168" s="34" t="s">
        <v>1380</v>
      </c>
      <c r="F1168" s="36">
        <v>407.01</v>
      </c>
      <c r="G1168" s="34" t="s">
        <v>109</v>
      </c>
      <c r="H1168" s="34" t="s">
        <v>1381</v>
      </c>
      <c r="I1168" s="33" t="s">
        <v>209</v>
      </c>
      <c r="J1168" s="34" t="s">
        <v>211</v>
      </c>
      <c r="K1168" s="34" t="s">
        <v>211</v>
      </c>
      <c r="L1168" s="34" t="s">
        <v>15</v>
      </c>
      <c r="M1168" s="34" t="s">
        <v>13</v>
      </c>
      <c r="N1168" s="34" t="s">
        <v>14</v>
      </c>
      <c r="O1168" s="37" t="s">
        <v>3127</v>
      </c>
      <c r="P1168" s="37" t="s">
        <v>674</v>
      </c>
      <c r="Q1168" s="44" t="str">
        <f>MID(Tabla1[[#This Row],[Aplicación]],14,1)</f>
        <v>2</v>
      </c>
      <c r="R1168" s="44" t="s">
        <v>662</v>
      </c>
      <c r="S1168" s="44" t="str">
        <f>MID(Tabla1[[#This Row],[Aplicación]],6,2)</f>
        <v>10</v>
      </c>
      <c r="T1168" s="44" t="str">
        <f>VLOOKUP(Tabla1[[#This Row],[AREA]],Hoja1!A:B,2,FALSE)</f>
        <v>10. Servicios sociales y mediación comunitaria</v>
      </c>
      <c r="U1168" s="44" t="str">
        <f>MID(Tabla1[[#This Row],[Aplicación]],9,4)</f>
        <v>2311</v>
      </c>
      <c r="V1168" s="44" t="str">
        <f>VLOOKUP(Tabla1[[#This Row],[PROGRAMA]],Hoja1!A:B,2,FALSE)</f>
        <v>2311. Intervención social</v>
      </c>
      <c r="W1168" s="44" t="str">
        <f>MID(Tabla1[[#This Row],[Aplicación]],14,2)</f>
        <v>22</v>
      </c>
      <c r="X1168" s="44" t="str">
        <f>MID(Tabla1[[#This Row],[Aplicación]],14,6)</f>
        <v>22104</v>
      </c>
    </row>
    <row r="1169" spans="1:24" x14ac:dyDescent="0.25">
      <c r="A1169" s="33">
        <v>220199000078</v>
      </c>
      <c r="B1169" s="34" t="s">
        <v>9</v>
      </c>
      <c r="C1169" s="35">
        <v>43832</v>
      </c>
      <c r="D1169" s="33">
        <v>22020000579</v>
      </c>
      <c r="E1169" s="34" t="s">
        <v>1382</v>
      </c>
      <c r="F1169" s="36">
        <v>1019.48</v>
      </c>
      <c r="G1169" s="34" t="s">
        <v>109</v>
      </c>
      <c r="H1169" s="34" t="s">
        <v>1383</v>
      </c>
      <c r="I1169" s="33" t="s">
        <v>209</v>
      </c>
      <c r="J1169" s="34" t="s">
        <v>211</v>
      </c>
      <c r="K1169" s="34" t="s">
        <v>211</v>
      </c>
      <c r="L1169" s="34" t="s">
        <v>15</v>
      </c>
      <c r="M1169" s="34" t="s">
        <v>13</v>
      </c>
      <c r="N1169" s="34" t="s">
        <v>14</v>
      </c>
      <c r="O1169" s="37" t="s">
        <v>3127</v>
      </c>
      <c r="P1169" s="37" t="s">
        <v>674</v>
      </c>
      <c r="Q1169" s="44" t="str">
        <f>MID(Tabla1[[#This Row],[Aplicación]],14,1)</f>
        <v>2</v>
      </c>
      <c r="R1169" s="44" t="s">
        <v>662</v>
      </c>
      <c r="S1169" s="44" t="str">
        <f>MID(Tabla1[[#This Row],[Aplicación]],6,2)</f>
        <v>10</v>
      </c>
      <c r="T1169" s="44" t="str">
        <f>VLOOKUP(Tabla1[[#This Row],[AREA]],Hoja1!A:B,2,FALSE)</f>
        <v>10. Servicios sociales y mediación comunitaria</v>
      </c>
      <c r="U1169" s="44" t="str">
        <f>MID(Tabla1[[#This Row],[Aplicación]],9,4)</f>
        <v>2312</v>
      </c>
      <c r="V1169" s="44" t="str">
        <f>VLOOKUP(Tabla1[[#This Row],[PROGRAMA]],Hoja1!A:B,2,FALSE)</f>
        <v>2312. Iniciativas sociales</v>
      </c>
      <c r="W1169" s="44" t="str">
        <f>MID(Tabla1[[#This Row],[Aplicación]],14,2)</f>
        <v>22</v>
      </c>
      <c r="X1169" s="44" t="str">
        <f>MID(Tabla1[[#This Row],[Aplicación]],14,6)</f>
        <v>22104</v>
      </c>
    </row>
    <row r="1170" spans="1:24" x14ac:dyDescent="0.25">
      <c r="A1170" s="33">
        <v>220199000079</v>
      </c>
      <c r="B1170" s="34" t="s">
        <v>9</v>
      </c>
      <c r="C1170" s="35">
        <v>43832</v>
      </c>
      <c r="D1170" s="33">
        <v>22020000580</v>
      </c>
      <c r="E1170" s="34" t="s">
        <v>1382</v>
      </c>
      <c r="F1170" s="36">
        <v>407.79</v>
      </c>
      <c r="G1170" s="34" t="s">
        <v>109</v>
      </c>
      <c r="H1170" s="34" t="s">
        <v>1389</v>
      </c>
      <c r="I1170" s="33" t="s">
        <v>209</v>
      </c>
      <c r="J1170" s="34" t="s">
        <v>211</v>
      </c>
      <c r="K1170" s="34" t="s">
        <v>211</v>
      </c>
      <c r="L1170" s="34" t="s">
        <v>15</v>
      </c>
      <c r="M1170" s="34" t="s">
        <v>13</v>
      </c>
      <c r="N1170" s="34" t="s">
        <v>14</v>
      </c>
      <c r="O1170" s="37" t="s">
        <v>3127</v>
      </c>
      <c r="P1170" s="37" t="s">
        <v>674</v>
      </c>
      <c r="Q1170" s="44" t="str">
        <f>MID(Tabla1[[#This Row],[Aplicación]],14,1)</f>
        <v>2</v>
      </c>
      <c r="R1170" s="44" t="s">
        <v>662</v>
      </c>
      <c r="S1170" s="44" t="str">
        <f>MID(Tabla1[[#This Row],[Aplicación]],6,2)</f>
        <v>10</v>
      </c>
      <c r="T1170" s="44" t="str">
        <f>VLOOKUP(Tabla1[[#This Row],[AREA]],Hoja1!A:B,2,FALSE)</f>
        <v>10. Servicios sociales y mediación comunitaria</v>
      </c>
      <c r="U1170" s="44" t="str">
        <f>MID(Tabla1[[#This Row],[Aplicación]],9,4)</f>
        <v>2312</v>
      </c>
      <c r="V1170" s="44" t="str">
        <f>VLOOKUP(Tabla1[[#This Row],[PROGRAMA]],Hoja1!A:B,2,FALSE)</f>
        <v>2312. Iniciativas sociales</v>
      </c>
      <c r="W1170" s="44" t="str">
        <f>MID(Tabla1[[#This Row],[Aplicación]],14,2)</f>
        <v>22</v>
      </c>
      <c r="X1170" s="44" t="str">
        <f>MID(Tabla1[[#This Row],[Aplicación]],14,6)</f>
        <v>22104</v>
      </c>
    </row>
    <row r="1171" spans="1:24" x14ac:dyDescent="0.25">
      <c r="A1171" s="33">
        <v>220199000767</v>
      </c>
      <c r="B1171" s="34" t="s">
        <v>9</v>
      </c>
      <c r="C1171" s="35">
        <v>43832</v>
      </c>
      <c r="D1171" s="33">
        <v>22020000987</v>
      </c>
      <c r="E1171" s="34" t="s">
        <v>952</v>
      </c>
      <c r="F1171" s="36">
        <v>16506.88</v>
      </c>
      <c r="G1171" s="34" t="s">
        <v>246</v>
      </c>
      <c r="H1171" s="34" t="s">
        <v>1392</v>
      </c>
      <c r="I1171" s="33" t="s">
        <v>209</v>
      </c>
      <c r="J1171" s="34" t="s">
        <v>1017</v>
      </c>
      <c r="K1171" s="34" t="s">
        <v>247</v>
      </c>
      <c r="L1171" s="34" t="s">
        <v>12</v>
      </c>
      <c r="M1171" s="34" t="s">
        <v>13</v>
      </c>
      <c r="N1171" s="34" t="s">
        <v>14</v>
      </c>
      <c r="O1171" s="37" t="s">
        <v>3127</v>
      </c>
      <c r="P1171" s="37" t="s">
        <v>674</v>
      </c>
      <c r="Q1171" s="44" t="str">
        <f>MID(Tabla1[[#This Row],[Aplicación]],14,1)</f>
        <v>2</v>
      </c>
      <c r="R1171" s="44" t="s">
        <v>662</v>
      </c>
      <c r="S1171" s="44" t="str">
        <f>MID(Tabla1[[#This Row],[Aplicación]],6,2)</f>
        <v>10</v>
      </c>
      <c r="T1171" s="44" t="str">
        <f>VLOOKUP(Tabla1[[#This Row],[AREA]],Hoja1!A:B,2,FALSE)</f>
        <v>10. Servicios sociales y mediación comunitaria</v>
      </c>
      <c r="U1171" s="44" t="str">
        <f>MID(Tabla1[[#This Row],[Aplicación]],9,4)</f>
        <v>2312</v>
      </c>
      <c r="V1171" s="44" t="str">
        <f>VLOOKUP(Tabla1[[#This Row],[PROGRAMA]],Hoja1!A:B,2,FALSE)</f>
        <v>2312. Iniciativas sociales</v>
      </c>
      <c r="W1171" s="44" t="str">
        <f>MID(Tabla1[[#This Row],[Aplicación]],14,2)</f>
        <v>22</v>
      </c>
      <c r="X1171" s="44" t="str">
        <f>MID(Tabla1[[#This Row],[Aplicación]],14,6)</f>
        <v>22799</v>
      </c>
    </row>
    <row r="1172" spans="1:24" x14ac:dyDescent="0.25">
      <c r="A1172" s="33">
        <v>220199000740</v>
      </c>
      <c r="B1172" s="34" t="s">
        <v>9</v>
      </c>
      <c r="C1172" s="35">
        <v>43832</v>
      </c>
      <c r="D1172" s="33">
        <v>22020000994</v>
      </c>
      <c r="E1172" s="34" t="s">
        <v>1407</v>
      </c>
      <c r="F1172" s="36">
        <v>21200</v>
      </c>
      <c r="G1172" s="34" t="s">
        <v>108</v>
      </c>
      <c r="H1172" s="34" t="s">
        <v>1408</v>
      </c>
      <c r="I1172" s="33" t="s">
        <v>209</v>
      </c>
      <c r="J1172" s="34" t="s">
        <v>236</v>
      </c>
      <c r="K1172" s="34" t="s">
        <v>236</v>
      </c>
      <c r="L1172" s="34" t="s">
        <v>12</v>
      </c>
      <c r="M1172" s="34" t="s">
        <v>13</v>
      </c>
      <c r="N1172" s="34" t="s">
        <v>14</v>
      </c>
      <c r="O1172" s="37" t="s">
        <v>3127</v>
      </c>
      <c r="P1172" s="37" t="s">
        <v>674</v>
      </c>
      <c r="Q1172" s="44" t="str">
        <f>MID(Tabla1[[#This Row],[Aplicación]],14,1)</f>
        <v>2</v>
      </c>
      <c r="R1172" s="44" t="s">
        <v>662</v>
      </c>
      <c r="S1172" s="44" t="str">
        <f>MID(Tabla1[[#This Row],[Aplicación]],6,2)</f>
        <v>10</v>
      </c>
      <c r="T1172" s="44" t="str">
        <f>VLOOKUP(Tabla1[[#This Row],[AREA]],Hoja1!A:B,2,FALSE)</f>
        <v>10. Servicios sociales y mediación comunitaria</v>
      </c>
      <c r="U1172" s="44" t="str">
        <f>MID(Tabla1[[#This Row],[Aplicación]],9,4)</f>
        <v>2311</v>
      </c>
      <c r="V1172" s="44" t="str">
        <f>VLOOKUP(Tabla1[[#This Row],[PROGRAMA]],Hoja1!A:B,2,FALSE)</f>
        <v>2311. Intervención social</v>
      </c>
      <c r="W1172" s="44" t="str">
        <f>MID(Tabla1[[#This Row],[Aplicación]],14,2)</f>
        <v>22</v>
      </c>
      <c r="X1172" s="44" t="str">
        <f>MID(Tabla1[[#This Row],[Aplicación]],14,6)</f>
        <v>22100</v>
      </c>
    </row>
    <row r="1173" spans="1:24" x14ac:dyDescent="0.25">
      <c r="A1173" s="33">
        <v>220199000598</v>
      </c>
      <c r="B1173" s="34" t="s">
        <v>9</v>
      </c>
      <c r="C1173" s="35">
        <v>43832</v>
      </c>
      <c r="D1173" s="33">
        <v>22020001370</v>
      </c>
      <c r="E1173" s="34" t="s">
        <v>1305</v>
      </c>
      <c r="F1173" s="36">
        <v>229.55</v>
      </c>
      <c r="G1173" s="34" t="s">
        <v>159</v>
      </c>
      <c r="H1173" s="34" t="s">
        <v>1418</v>
      </c>
      <c r="I1173" s="33" t="s">
        <v>209</v>
      </c>
      <c r="J1173" s="34" t="s">
        <v>211</v>
      </c>
      <c r="K1173" s="34" t="s">
        <v>211</v>
      </c>
      <c r="L1173" s="34" t="s">
        <v>12</v>
      </c>
      <c r="M1173" s="34" t="s">
        <v>10</v>
      </c>
      <c r="N1173" s="34" t="s">
        <v>11</v>
      </c>
      <c r="O1173" s="37" t="s">
        <v>3146</v>
      </c>
      <c r="P1173" s="37" t="s">
        <v>674</v>
      </c>
      <c r="Q1173" s="44" t="str">
        <f>MID(Tabla1[[#This Row],[Aplicación]],14,1)</f>
        <v>2</v>
      </c>
      <c r="R1173" s="44" t="s">
        <v>662</v>
      </c>
      <c r="S1173" s="44" t="str">
        <f>MID(Tabla1[[#This Row],[Aplicación]],6,2)</f>
        <v>10</v>
      </c>
      <c r="T1173" s="44" t="str">
        <f>VLOOKUP(Tabla1[[#This Row],[AREA]],Hoja1!A:B,2,FALSE)</f>
        <v>10. Servicios sociales y mediación comunitaria</v>
      </c>
      <c r="U1173" s="44" t="str">
        <f>MID(Tabla1[[#This Row],[Aplicación]],9,4)</f>
        <v>2412</v>
      </c>
      <c r="V1173" s="44" t="str">
        <f>VLOOKUP(Tabla1[[#This Row],[PROGRAMA]],Hoja1!A:B,2,FALSE)</f>
        <v>2412. Formación para el empleo</v>
      </c>
      <c r="W1173" s="44" t="str">
        <f>MID(Tabla1[[#This Row],[Aplicación]],14,2)</f>
        <v>21</v>
      </c>
      <c r="X1173" s="44" t="str">
        <f>MID(Tabla1[[#This Row],[Aplicación]],14,6)</f>
        <v>213</v>
      </c>
    </row>
    <row r="1174" spans="1:24" x14ac:dyDescent="0.25">
      <c r="A1174" s="33">
        <v>220199000599</v>
      </c>
      <c r="B1174" s="34" t="s">
        <v>9</v>
      </c>
      <c r="C1174" s="35">
        <v>43832</v>
      </c>
      <c r="D1174" s="33">
        <v>22020001086</v>
      </c>
      <c r="E1174" s="34" t="s">
        <v>1305</v>
      </c>
      <c r="F1174" s="36">
        <v>250</v>
      </c>
      <c r="G1174" s="34" t="s">
        <v>159</v>
      </c>
      <c r="H1174" s="34" t="s">
        <v>1419</v>
      </c>
      <c r="I1174" s="33" t="s">
        <v>209</v>
      </c>
      <c r="J1174" s="34" t="s">
        <v>211</v>
      </c>
      <c r="K1174" s="34" t="s">
        <v>211</v>
      </c>
      <c r="L1174" s="34" t="s">
        <v>12</v>
      </c>
      <c r="M1174" s="34" t="s">
        <v>10</v>
      </c>
      <c r="N1174" s="34" t="s">
        <v>11</v>
      </c>
      <c r="O1174" s="37" t="s">
        <v>3146</v>
      </c>
      <c r="P1174" s="37" t="s">
        <v>674</v>
      </c>
      <c r="Q1174" s="44" t="str">
        <f>MID(Tabla1[[#This Row],[Aplicación]],14,1)</f>
        <v>2</v>
      </c>
      <c r="R1174" s="44" t="s">
        <v>662</v>
      </c>
      <c r="S1174" s="44" t="str">
        <f>MID(Tabla1[[#This Row],[Aplicación]],6,2)</f>
        <v>10</v>
      </c>
      <c r="T1174" s="44" t="str">
        <f>VLOOKUP(Tabla1[[#This Row],[AREA]],Hoja1!A:B,2,FALSE)</f>
        <v>10. Servicios sociales y mediación comunitaria</v>
      </c>
      <c r="U1174" s="44" t="str">
        <f>MID(Tabla1[[#This Row],[Aplicación]],9,4)</f>
        <v>2412</v>
      </c>
      <c r="V1174" s="44" t="str">
        <f>VLOOKUP(Tabla1[[#This Row],[PROGRAMA]],Hoja1!A:B,2,FALSE)</f>
        <v>2412. Formación para el empleo</v>
      </c>
      <c r="W1174" s="44" t="str">
        <f>MID(Tabla1[[#This Row],[Aplicación]],14,2)</f>
        <v>21</v>
      </c>
      <c r="X1174" s="44" t="str">
        <f>MID(Tabla1[[#This Row],[Aplicación]],14,6)</f>
        <v>213</v>
      </c>
    </row>
    <row r="1175" spans="1:24" x14ac:dyDescent="0.25">
      <c r="A1175" s="33">
        <v>220189000450</v>
      </c>
      <c r="B1175" s="34" t="s">
        <v>9</v>
      </c>
      <c r="C1175" s="35">
        <v>43832</v>
      </c>
      <c r="D1175" s="33">
        <v>22020000069</v>
      </c>
      <c r="E1175" s="34" t="s">
        <v>952</v>
      </c>
      <c r="F1175" s="36">
        <v>19270.900000000001</v>
      </c>
      <c r="G1175" s="34" t="s">
        <v>290</v>
      </c>
      <c r="H1175" s="34" t="s">
        <v>55</v>
      </c>
      <c r="I1175" s="33" t="s">
        <v>209</v>
      </c>
      <c r="J1175" s="34" t="s">
        <v>211</v>
      </c>
      <c r="K1175" s="34" t="s">
        <v>291</v>
      </c>
      <c r="L1175" s="34" t="s">
        <v>12</v>
      </c>
      <c r="M1175" s="34" t="s">
        <v>13</v>
      </c>
      <c r="N1175" s="34" t="s">
        <v>14</v>
      </c>
      <c r="O1175" s="37" t="s">
        <v>3127</v>
      </c>
      <c r="P1175" s="37" t="s">
        <v>674</v>
      </c>
      <c r="Q1175" s="44" t="str">
        <f>MID(Tabla1[[#This Row],[Aplicación]],14,1)</f>
        <v>2</v>
      </c>
      <c r="R1175" s="44" t="s">
        <v>662</v>
      </c>
      <c r="S1175" s="44" t="str">
        <f>MID(Tabla1[[#This Row],[Aplicación]],6,2)</f>
        <v>10</v>
      </c>
      <c r="T1175" s="44" t="str">
        <f>VLOOKUP(Tabla1[[#This Row],[AREA]],Hoja1!A:B,2,FALSE)</f>
        <v>10. Servicios sociales y mediación comunitaria</v>
      </c>
      <c r="U1175" s="44" t="str">
        <f>MID(Tabla1[[#This Row],[Aplicación]],9,4)</f>
        <v>2312</v>
      </c>
      <c r="V1175" s="44" t="str">
        <f>VLOOKUP(Tabla1[[#This Row],[PROGRAMA]],Hoja1!A:B,2,FALSE)</f>
        <v>2312. Iniciativas sociales</v>
      </c>
      <c r="W1175" s="44" t="str">
        <f>MID(Tabla1[[#This Row],[Aplicación]],14,2)</f>
        <v>22</v>
      </c>
      <c r="X1175" s="44" t="str">
        <f>MID(Tabla1[[#This Row],[Aplicación]],14,6)</f>
        <v>22799</v>
      </c>
    </row>
    <row r="1176" spans="1:24" x14ac:dyDescent="0.25">
      <c r="A1176" s="33">
        <v>220200001869</v>
      </c>
      <c r="B1176" s="34" t="s">
        <v>316</v>
      </c>
      <c r="C1176" s="35">
        <v>43878</v>
      </c>
      <c r="D1176" s="33">
        <v>22020000899</v>
      </c>
      <c r="E1176" s="34" t="s">
        <v>1423</v>
      </c>
      <c r="F1176" s="36">
        <v>18000</v>
      </c>
      <c r="G1176" s="34" t="s">
        <v>133</v>
      </c>
      <c r="H1176" s="34" t="s">
        <v>1424</v>
      </c>
      <c r="I1176" s="33" t="s">
        <v>317</v>
      </c>
      <c r="J1176" s="34" t="s">
        <v>211</v>
      </c>
      <c r="K1176" s="34" t="s">
        <v>211</v>
      </c>
      <c r="L1176" s="34" t="s">
        <v>15</v>
      </c>
      <c r="M1176" s="34" t="s">
        <v>13</v>
      </c>
      <c r="N1176" s="34" t="s">
        <v>14</v>
      </c>
      <c r="O1176" s="37" t="s">
        <v>3127</v>
      </c>
      <c r="P1176" s="37" t="s">
        <v>674</v>
      </c>
      <c r="Q1176" s="44" t="str">
        <f>MID(Tabla1[[#This Row],[Aplicación]],14,1)</f>
        <v>2</v>
      </c>
      <c r="R1176" s="44" t="s">
        <v>662</v>
      </c>
      <c r="S1176" s="44" t="str">
        <f>MID(Tabla1[[#This Row],[Aplicación]],6,2)</f>
        <v>10</v>
      </c>
      <c r="T1176" s="44" t="str">
        <f>VLOOKUP(Tabla1[[#This Row],[AREA]],Hoja1!A:B,2,FALSE)</f>
        <v>10. Servicios sociales y mediación comunitaria</v>
      </c>
      <c r="U1176" s="44" t="str">
        <f>MID(Tabla1[[#This Row],[Aplicación]],9,4)</f>
        <v>2311</v>
      </c>
      <c r="V1176" s="44" t="str">
        <f>VLOOKUP(Tabla1[[#This Row],[PROGRAMA]],Hoja1!A:B,2,FALSE)</f>
        <v>2311. Intervención social</v>
      </c>
      <c r="W1176" s="44" t="str">
        <f>MID(Tabla1[[#This Row],[Aplicación]],14,2)</f>
        <v>21</v>
      </c>
      <c r="X1176" s="44" t="str">
        <f>MID(Tabla1[[#This Row],[Aplicación]],14,6)</f>
        <v>213</v>
      </c>
    </row>
    <row r="1177" spans="1:24" x14ac:dyDescent="0.25">
      <c r="A1177" s="33">
        <v>220199000310</v>
      </c>
      <c r="B1177" s="34" t="s">
        <v>9</v>
      </c>
      <c r="C1177" s="35">
        <v>43832</v>
      </c>
      <c r="D1177" s="33">
        <v>22020000774</v>
      </c>
      <c r="E1177" s="34" t="s">
        <v>1425</v>
      </c>
      <c r="F1177" s="36">
        <v>18000</v>
      </c>
      <c r="G1177" s="34" t="s">
        <v>104</v>
      </c>
      <c r="H1177" s="34" t="s">
        <v>1426</v>
      </c>
      <c r="I1177" s="33" t="s">
        <v>209</v>
      </c>
      <c r="J1177" s="34" t="s">
        <v>233</v>
      </c>
      <c r="K1177" s="34" t="s">
        <v>233</v>
      </c>
      <c r="L1177" s="34" t="s">
        <v>15</v>
      </c>
      <c r="M1177" s="34" t="s">
        <v>13</v>
      </c>
      <c r="N1177" s="34" t="s">
        <v>16</v>
      </c>
      <c r="O1177" s="37" t="s">
        <v>3127</v>
      </c>
      <c r="P1177" s="37" t="s">
        <v>674</v>
      </c>
      <c r="Q1177" s="44" t="str">
        <f>MID(Tabla1[[#This Row],[Aplicación]],14,1)</f>
        <v>2</v>
      </c>
      <c r="R1177" s="44" t="s">
        <v>662</v>
      </c>
      <c r="S1177" s="44" t="str">
        <f>MID(Tabla1[[#This Row],[Aplicación]],6,2)</f>
        <v>10</v>
      </c>
      <c r="T1177" s="44" t="str">
        <f>VLOOKUP(Tabla1[[#This Row],[AREA]],Hoja1!A:B,2,FALSE)</f>
        <v>10. Servicios sociales y mediación comunitaria</v>
      </c>
      <c r="U1177" s="44" t="str">
        <f>MID(Tabla1[[#This Row],[Aplicación]],9,4)</f>
        <v>2311</v>
      </c>
      <c r="V1177" s="44" t="str">
        <f>VLOOKUP(Tabla1[[#This Row],[PROGRAMA]],Hoja1!A:B,2,FALSE)</f>
        <v>2311. Intervención social</v>
      </c>
      <c r="W1177" s="44" t="str">
        <f>MID(Tabla1[[#This Row],[Aplicación]],14,2)</f>
        <v>22</v>
      </c>
      <c r="X1177" s="44" t="str">
        <f>MID(Tabla1[[#This Row],[Aplicación]],14,6)</f>
        <v>22102</v>
      </c>
    </row>
    <row r="1178" spans="1:24" x14ac:dyDescent="0.25">
      <c r="A1178" s="33">
        <v>220199000154</v>
      </c>
      <c r="B1178" s="34" t="s">
        <v>9</v>
      </c>
      <c r="C1178" s="35">
        <v>43832</v>
      </c>
      <c r="D1178" s="33">
        <v>22020000605</v>
      </c>
      <c r="E1178" s="34" t="s">
        <v>1437</v>
      </c>
      <c r="F1178" s="36">
        <v>1442.17</v>
      </c>
      <c r="G1178" s="34" t="s">
        <v>208</v>
      </c>
      <c r="H1178" s="34" t="s">
        <v>1438</v>
      </c>
      <c r="I1178" s="33" t="s">
        <v>209</v>
      </c>
      <c r="J1178" s="34" t="s">
        <v>210</v>
      </c>
      <c r="K1178" s="34" t="s">
        <v>210</v>
      </c>
      <c r="L1178" s="34" t="s">
        <v>12</v>
      </c>
      <c r="M1178" s="34" t="s">
        <v>13</v>
      </c>
      <c r="N1178" s="34" t="s">
        <v>14</v>
      </c>
      <c r="O1178" s="37" t="s">
        <v>3127</v>
      </c>
      <c r="P1178" s="37" t="s">
        <v>674</v>
      </c>
      <c r="Q1178" s="44" t="str">
        <f>MID(Tabla1[[#This Row],[Aplicación]],14,1)</f>
        <v>2</v>
      </c>
      <c r="R1178" s="44" t="s">
        <v>662</v>
      </c>
      <c r="S1178" s="44" t="str">
        <f>MID(Tabla1[[#This Row],[Aplicación]],6,2)</f>
        <v>10</v>
      </c>
      <c r="T1178" s="44" t="str">
        <f>VLOOKUP(Tabla1[[#This Row],[AREA]],Hoja1!A:B,2,FALSE)</f>
        <v>10. Servicios sociales y mediación comunitaria</v>
      </c>
      <c r="U1178" s="44" t="str">
        <f>MID(Tabla1[[#This Row],[Aplicación]],9,4)</f>
        <v>2311</v>
      </c>
      <c r="V1178" s="44" t="str">
        <f>VLOOKUP(Tabla1[[#This Row],[PROGRAMA]],Hoja1!A:B,2,FALSE)</f>
        <v>2311. Intervención social</v>
      </c>
      <c r="W1178" s="44" t="str">
        <f>MID(Tabla1[[#This Row],[Aplicación]],14,2)</f>
        <v>22</v>
      </c>
      <c r="X1178" s="44" t="str">
        <f>MID(Tabla1[[#This Row],[Aplicación]],14,6)</f>
        <v>22200</v>
      </c>
    </row>
    <row r="1179" spans="1:24" x14ac:dyDescent="0.25">
      <c r="A1179" s="33">
        <v>220199000155</v>
      </c>
      <c r="B1179" s="34" t="s">
        <v>9</v>
      </c>
      <c r="C1179" s="35">
        <v>43832</v>
      </c>
      <c r="D1179" s="33">
        <v>22020000606</v>
      </c>
      <c r="E1179" s="34" t="s">
        <v>1437</v>
      </c>
      <c r="F1179" s="36">
        <v>12780.5</v>
      </c>
      <c r="G1179" s="34" t="s">
        <v>208</v>
      </c>
      <c r="H1179" s="34" t="s">
        <v>1439</v>
      </c>
      <c r="I1179" s="33" t="s">
        <v>209</v>
      </c>
      <c r="J1179" s="34" t="s">
        <v>210</v>
      </c>
      <c r="K1179" s="34" t="s">
        <v>210</v>
      </c>
      <c r="L1179" s="34" t="s">
        <v>12</v>
      </c>
      <c r="M1179" s="34" t="s">
        <v>13</v>
      </c>
      <c r="N1179" s="34" t="s">
        <v>14</v>
      </c>
      <c r="O1179" s="37" t="s">
        <v>3127</v>
      </c>
      <c r="P1179" s="37" t="s">
        <v>674</v>
      </c>
      <c r="Q1179" s="44" t="str">
        <f>MID(Tabla1[[#This Row],[Aplicación]],14,1)</f>
        <v>2</v>
      </c>
      <c r="R1179" s="44" t="s">
        <v>662</v>
      </c>
      <c r="S1179" s="44" t="str">
        <f>MID(Tabla1[[#This Row],[Aplicación]],6,2)</f>
        <v>10</v>
      </c>
      <c r="T1179" s="44" t="str">
        <f>VLOOKUP(Tabla1[[#This Row],[AREA]],Hoja1!A:B,2,FALSE)</f>
        <v>10. Servicios sociales y mediación comunitaria</v>
      </c>
      <c r="U1179" s="44" t="str">
        <f>MID(Tabla1[[#This Row],[Aplicación]],9,4)</f>
        <v>2311</v>
      </c>
      <c r="V1179" s="44" t="str">
        <f>VLOOKUP(Tabla1[[#This Row],[PROGRAMA]],Hoja1!A:B,2,FALSE)</f>
        <v>2311. Intervención social</v>
      </c>
      <c r="W1179" s="44" t="str">
        <f>MID(Tabla1[[#This Row],[Aplicación]],14,2)</f>
        <v>22</v>
      </c>
      <c r="X1179" s="44" t="str">
        <f>MID(Tabla1[[#This Row],[Aplicación]],14,6)</f>
        <v>22200</v>
      </c>
    </row>
    <row r="1180" spans="1:24" x14ac:dyDescent="0.25">
      <c r="A1180" s="33">
        <v>220199000156</v>
      </c>
      <c r="B1180" s="34" t="s">
        <v>9</v>
      </c>
      <c r="C1180" s="35">
        <v>43832</v>
      </c>
      <c r="D1180" s="33">
        <v>22020000607</v>
      </c>
      <c r="E1180" s="34" t="s">
        <v>1447</v>
      </c>
      <c r="F1180" s="36">
        <v>8902.81</v>
      </c>
      <c r="G1180" s="34" t="s">
        <v>208</v>
      </c>
      <c r="H1180" s="34" t="s">
        <v>1448</v>
      </c>
      <c r="I1180" s="33" t="s">
        <v>209</v>
      </c>
      <c r="J1180" s="34" t="s">
        <v>210</v>
      </c>
      <c r="K1180" s="34" t="s">
        <v>210</v>
      </c>
      <c r="L1180" s="34" t="s">
        <v>12</v>
      </c>
      <c r="M1180" s="34" t="s">
        <v>13</v>
      </c>
      <c r="N1180" s="34" t="s">
        <v>14</v>
      </c>
      <c r="O1180" s="37" t="s">
        <v>3127</v>
      </c>
      <c r="P1180" s="37" t="s">
        <v>674</v>
      </c>
      <c r="Q1180" s="44" t="str">
        <f>MID(Tabla1[[#This Row],[Aplicación]],14,1)</f>
        <v>2</v>
      </c>
      <c r="R1180" s="44" t="s">
        <v>662</v>
      </c>
      <c r="S1180" s="44" t="str">
        <f>MID(Tabla1[[#This Row],[Aplicación]],6,2)</f>
        <v>10</v>
      </c>
      <c r="T1180" s="44" t="str">
        <f>VLOOKUP(Tabla1[[#This Row],[AREA]],Hoja1!A:B,2,FALSE)</f>
        <v>10. Servicios sociales y mediación comunitaria</v>
      </c>
      <c r="U1180" s="44" t="str">
        <f>MID(Tabla1[[#This Row],[Aplicación]],9,4)</f>
        <v>2312</v>
      </c>
      <c r="V1180" s="44" t="str">
        <f>VLOOKUP(Tabla1[[#This Row],[PROGRAMA]],Hoja1!A:B,2,FALSE)</f>
        <v>2312. Iniciativas sociales</v>
      </c>
      <c r="W1180" s="44" t="str">
        <f>MID(Tabla1[[#This Row],[Aplicación]],14,2)</f>
        <v>22</v>
      </c>
      <c r="X1180" s="44" t="str">
        <f>MID(Tabla1[[#This Row],[Aplicación]],14,6)</f>
        <v>22200</v>
      </c>
    </row>
    <row r="1181" spans="1:24" x14ac:dyDescent="0.25">
      <c r="A1181" s="33">
        <v>220199000309</v>
      </c>
      <c r="B1181" s="34" t="s">
        <v>9</v>
      </c>
      <c r="C1181" s="35">
        <v>43832</v>
      </c>
      <c r="D1181" s="33">
        <v>22020001056</v>
      </c>
      <c r="E1181" s="34" t="s">
        <v>1457</v>
      </c>
      <c r="F1181" s="36">
        <v>13500</v>
      </c>
      <c r="G1181" s="34" t="s">
        <v>104</v>
      </c>
      <c r="H1181" s="34" t="s">
        <v>1458</v>
      </c>
      <c r="I1181" s="33" t="s">
        <v>209</v>
      </c>
      <c r="J1181" s="34" t="s">
        <v>233</v>
      </c>
      <c r="K1181" s="34" t="s">
        <v>233</v>
      </c>
      <c r="L1181" s="34" t="s">
        <v>15</v>
      </c>
      <c r="M1181" s="34" t="s">
        <v>13</v>
      </c>
      <c r="N1181" s="34" t="s">
        <v>16</v>
      </c>
      <c r="O1181" s="37" t="s">
        <v>3127</v>
      </c>
      <c r="P1181" s="37" t="s">
        <v>674</v>
      </c>
      <c r="Q1181" s="44" t="str">
        <f>MID(Tabla1[[#This Row],[Aplicación]],14,1)</f>
        <v>2</v>
      </c>
      <c r="R1181" s="44" t="s">
        <v>662</v>
      </c>
      <c r="S1181" s="44" t="str">
        <f>MID(Tabla1[[#This Row],[Aplicación]],6,2)</f>
        <v>10</v>
      </c>
      <c r="T1181" s="44" t="str">
        <f>VLOOKUP(Tabla1[[#This Row],[AREA]],Hoja1!A:B,2,FALSE)</f>
        <v>10. Servicios sociales y mediación comunitaria</v>
      </c>
      <c r="U1181" s="44" t="str">
        <f>MID(Tabla1[[#This Row],[Aplicación]],9,4)</f>
        <v>2412</v>
      </c>
      <c r="V1181" s="44" t="str">
        <f>VLOOKUP(Tabla1[[#This Row],[PROGRAMA]],Hoja1!A:B,2,FALSE)</f>
        <v>2412. Formación para el empleo</v>
      </c>
      <c r="W1181" s="44" t="str">
        <f>MID(Tabla1[[#This Row],[Aplicación]],14,2)</f>
        <v>22</v>
      </c>
      <c r="X1181" s="44" t="str">
        <f>MID(Tabla1[[#This Row],[Aplicación]],14,6)</f>
        <v>22102</v>
      </c>
    </row>
    <row r="1182" spans="1:24" x14ac:dyDescent="0.25">
      <c r="A1182" s="33">
        <v>220199000157</v>
      </c>
      <c r="B1182" s="34" t="s">
        <v>9</v>
      </c>
      <c r="C1182" s="35">
        <v>43832</v>
      </c>
      <c r="D1182" s="33">
        <v>22020000608</v>
      </c>
      <c r="E1182" s="34" t="s">
        <v>1447</v>
      </c>
      <c r="F1182" s="36">
        <v>6744.8</v>
      </c>
      <c r="G1182" s="34" t="s">
        <v>208</v>
      </c>
      <c r="H1182" s="34" t="s">
        <v>1459</v>
      </c>
      <c r="I1182" s="33" t="s">
        <v>209</v>
      </c>
      <c r="J1182" s="34" t="s">
        <v>210</v>
      </c>
      <c r="K1182" s="34" t="s">
        <v>210</v>
      </c>
      <c r="L1182" s="34" t="s">
        <v>12</v>
      </c>
      <c r="M1182" s="34" t="s">
        <v>13</v>
      </c>
      <c r="N1182" s="34" t="s">
        <v>14</v>
      </c>
      <c r="O1182" s="37" t="s">
        <v>3127</v>
      </c>
      <c r="P1182" s="37" t="s">
        <v>674</v>
      </c>
      <c r="Q1182" s="44" t="str">
        <f>MID(Tabla1[[#This Row],[Aplicación]],14,1)</f>
        <v>2</v>
      </c>
      <c r="R1182" s="44" t="s">
        <v>662</v>
      </c>
      <c r="S1182" s="44" t="str">
        <f>MID(Tabla1[[#This Row],[Aplicación]],6,2)</f>
        <v>10</v>
      </c>
      <c r="T1182" s="44" t="str">
        <f>VLOOKUP(Tabla1[[#This Row],[AREA]],Hoja1!A:B,2,FALSE)</f>
        <v>10. Servicios sociales y mediación comunitaria</v>
      </c>
      <c r="U1182" s="44" t="str">
        <f>MID(Tabla1[[#This Row],[Aplicación]],9,4)</f>
        <v>2312</v>
      </c>
      <c r="V1182" s="44" t="str">
        <f>VLOOKUP(Tabla1[[#This Row],[PROGRAMA]],Hoja1!A:B,2,FALSE)</f>
        <v>2312. Iniciativas sociales</v>
      </c>
      <c r="W1182" s="44" t="str">
        <f>MID(Tabla1[[#This Row],[Aplicación]],14,2)</f>
        <v>22</v>
      </c>
      <c r="X1182" s="44" t="str">
        <f>MID(Tabla1[[#This Row],[Aplicación]],14,6)</f>
        <v>22200</v>
      </c>
    </row>
    <row r="1183" spans="1:24" x14ac:dyDescent="0.25">
      <c r="A1183" s="33">
        <v>220199000158</v>
      </c>
      <c r="B1183" s="34" t="s">
        <v>9</v>
      </c>
      <c r="C1183" s="35">
        <v>43832</v>
      </c>
      <c r="D1183" s="33">
        <v>22020000609</v>
      </c>
      <c r="E1183" s="34" t="s">
        <v>1460</v>
      </c>
      <c r="F1183" s="36">
        <v>1233.71</v>
      </c>
      <c r="G1183" s="34" t="s">
        <v>208</v>
      </c>
      <c r="H1183" s="34" t="s">
        <v>1461</v>
      </c>
      <c r="I1183" s="33" t="s">
        <v>209</v>
      </c>
      <c r="J1183" s="34" t="s">
        <v>210</v>
      </c>
      <c r="K1183" s="34" t="s">
        <v>210</v>
      </c>
      <c r="L1183" s="34" t="s">
        <v>12</v>
      </c>
      <c r="M1183" s="34" t="s">
        <v>13</v>
      </c>
      <c r="N1183" s="34" t="s">
        <v>14</v>
      </c>
      <c r="O1183" s="37" t="s">
        <v>3127</v>
      </c>
      <c r="P1183" s="37" t="s">
        <v>674</v>
      </c>
      <c r="Q1183" s="44" t="str">
        <f>MID(Tabla1[[#This Row],[Aplicación]],14,1)</f>
        <v>2</v>
      </c>
      <c r="R1183" s="44" t="s">
        <v>662</v>
      </c>
      <c r="S1183" s="44" t="str">
        <f>MID(Tabla1[[#This Row],[Aplicación]],6,2)</f>
        <v>10</v>
      </c>
      <c r="T1183" s="44" t="str">
        <f>VLOOKUP(Tabla1[[#This Row],[AREA]],Hoja1!A:B,2,FALSE)</f>
        <v>10. Servicios sociales y mediación comunitaria</v>
      </c>
      <c r="U1183" s="44" t="str">
        <f>MID(Tabla1[[#This Row],[Aplicación]],9,4)</f>
        <v>2412</v>
      </c>
      <c r="V1183" s="44" t="str">
        <f>VLOOKUP(Tabla1[[#This Row],[PROGRAMA]],Hoja1!A:B,2,FALSE)</f>
        <v>2412. Formación para el empleo</v>
      </c>
      <c r="W1183" s="44" t="str">
        <f>MID(Tabla1[[#This Row],[Aplicación]],14,2)</f>
        <v>22</v>
      </c>
      <c r="X1183" s="44" t="str">
        <f>MID(Tabla1[[#This Row],[Aplicación]],14,6)</f>
        <v>22200</v>
      </c>
    </row>
    <row r="1184" spans="1:24" x14ac:dyDescent="0.25">
      <c r="A1184" s="33">
        <v>220200003081</v>
      </c>
      <c r="B1184" s="34" t="s">
        <v>668</v>
      </c>
      <c r="C1184" s="35">
        <v>43893</v>
      </c>
      <c r="D1184" s="33">
        <v>22020000609</v>
      </c>
      <c r="E1184" s="34" t="s">
        <v>1460</v>
      </c>
      <c r="F1184" s="36">
        <v>-1233.71</v>
      </c>
      <c r="G1184" s="34" t="s">
        <v>208</v>
      </c>
      <c r="H1184" s="34" t="s">
        <v>1461</v>
      </c>
      <c r="I1184" s="33" t="s">
        <v>209</v>
      </c>
      <c r="J1184" s="34" t="s">
        <v>210</v>
      </c>
      <c r="K1184" s="34" t="s">
        <v>210</v>
      </c>
      <c r="L1184" s="34" t="s">
        <v>12</v>
      </c>
      <c r="M1184" s="34" t="s">
        <v>13</v>
      </c>
      <c r="N1184" s="34" t="s">
        <v>14</v>
      </c>
      <c r="O1184" s="37" t="s">
        <v>3127</v>
      </c>
      <c r="P1184" s="37" t="s">
        <v>674</v>
      </c>
      <c r="Q1184" s="44" t="str">
        <f>MID(Tabla1[[#This Row],[Aplicación]],14,1)</f>
        <v>2</v>
      </c>
      <c r="R1184" s="44" t="s">
        <v>662</v>
      </c>
      <c r="S1184" s="44" t="str">
        <f>MID(Tabla1[[#This Row],[Aplicación]],6,2)</f>
        <v>10</v>
      </c>
      <c r="T1184" s="44" t="str">
        <f>VLOOKUP(Tabla1[[#This Row],[AREA]],Hoja1!A:B,2,FALSE)</f>
        <v>10. Servicios sociales y mediación comunitaria</v>
      </c>
      <c r="U1184" s="44" t="str">
        <f>MID(Tabla1[[#This Row],[Aplicación]],9,4)</f>
        <v>2412</v>
      </c>
      <c r="V1184" s="44" t="str">
        <f>VLOOKUP(Tabla1[[#This Row],[PROGRAMA]],Hoja1!A:B,2,FALSE)</f>
        <v>2412. Formación para el empleo</v>
      </c>
      <c r="W1184" s="44" t="str">
        <f>MID(Tabla1[[#This Row],[Aplicación]],14,2)</f>
        <v>22</v>
      </c>
      <c r="X1184" s="44" t="str">
        <f>MID(Tabla1[[#This Row],[Aplicación]],14,6)</f>
        <v>22200</v>
      </c>
    </row>
    <row r="1185" spans="1:24" x14ac:dyDescent="0.25">
      <c r="A1185" s="33">
        <v>220200002004</v>
      </c>
      <c r="B1185" s="34" t="s">
        <v>316</v>
      </c>
      <c r="C1185" s="35">
        <v>43879</v>
      </c>
      <c r="D1185" s="33">
        <v>22020001064</v>
      </c>
      <c r="E1185" s="34" t="s">
        <v>1462</v>
      </c>
      <c r="F1185" s="36">
        <v>5332</v>
      </c>
      <c r="G1185" s="34" t="s">
        <v>1463</v>
      </c>
      <c r="H1185" s="34" t="s">
        <v>1464</v>
      </c>
      <c r="I1185" s="33" t="s">
        <v>317</v>
      </c>
      <c r="J1185" s="34" t="s">
        <v>210</v>
      </c>
      <c r="K1185" s="38" t="s">
        <v>210</v>
      </c>
      <c r="L1185" s="34" t="s">
        <v>12</v>
      </c>
      <c r="M1185" s="34" t="s">
        <v>13</v>
      </c>
      <c r="N1185" s="34" t="s">
        <v>14</v>
      </c>
      <c r="O1185" s="37" t="s">
        <v>3127</v>
      </c>
      <c r="P1185" s="37" t="s">
        <v>674</v>
      </c>
      <c r="Q1185" s="44" t="str">
        <f>MID(Tabla1[[#This Row],[Aplicación]],14,1)</f>
        <v>2</v>
      </c>
      <c r="R1185" s="44" t="s">
        <v>662</v>
      </c>
      <c r="S1185" s="44" t="str">
        <f>MID(Tabla1[[#This Row],[Aplicación]],6,2)</f>
        <v>10</v>
      </c>
      <c r="T1185" s="44" t="str">
        <f>VLOOKUP(Tabla1[[#This Row],[AREA]],Hoja1!A:B,2,FALSE)</f>
        <v>10. Servicios sociales y mediación comunitaria</v>
      </c>
      <c r="U1185" s="44" t="str">
        <f>MID(Tabla1[[#This Row],[Aplicación]],9,4)</f>
        <v>2312</v>
      </c>
      <c r="V1185" s="44" t="str">
        <f>VLOOKUP(Tabla1[[#This Row],[PROGRAMA]],Hoja1!A:B,2,FALSE)</f>
        <v>2312. Iniciativas sociales</v>
      </c>
      <c r="W1185" s="44" t="str">
        <f>MID(Tabla1[[#This Row],[Aplicación]],14,2)</f>
        <v>21</v>
      </c>
      <c r="X1185" s="44" t="str">
        <f>MID(Tabla1[[#This Row],[Aplicación]],14,6)</f>
        <v>216</v>
      </c>
    </row>
    <row r="1186" spans="1:24" x14ac:dyDescent="0.25">
      <c r="A1186" s="33">
        <v>220199000221</v>
      </c>
      <c r="B1186" s="34" t="s">
        <v>9</v>
      </c>
      <c r="C1186" s="35">
        <v>43832</v>
      </c>
      <c r="D1186" s="33">
        <v>22020000632</v>
      </c>
      <c r="E1186" s="34" t="s">
        <v>952</v>
      </c>
      <c r="F1186" s="36">
        <v>13049.97</v>
      </c>
      <c r="G1186" s="34" t="s">
        <v>98</v>
      </c>
      <c r="H1186" s="34" t="s">
        <v>1466</v>
      </c>
      <c r="I1186" s="33" t="s">
        <v>209</v>
      </c>
      <c r="J1186" s="34" t="s">
        <v>211</v>
      </c>
      <c r="K1186" s="34" t="s">
        <v>211</v>
      </c>
      <c r="L1186" s="34" t="s">
        <v>12</v>
      </c>
      <c r="M1186" s="34" t="s">
        <v>13</v>
      </c>
      <c r="N1186" s="34" t="s">
        <v>14</v>
      </c>
      <c r="O1186" s="37" t="s">
        <v>3127</v>
      </c>
      <c r="P1186" s="37" t="s">
        <v>674</v>
      </c>
      <c r="Q1186" s="44" t="str">
        <f>MID(Tabla1[[#This Row],[Aplicación]],14,1)</f>
        <v>2</v>
      </c>
      <c r="R1186" s="44" t="s">
        <v>662</v>
      </c>
      <c r="S1186" s="44" t="str">
        <f>MID(Tabla1[[#This Row],[Aplicación]],6,2)</f>
        <v>10</v>
      </c>
      <c r="T1186" s="44" t="str">
        <f>VLOOKUP(Tabla1[[#This Row],[AREA]],Hoja1!A:B,2,FALSE)</f>
        <v>10. Servicios sociales y mediación comunitaria</v>
      </c>
      <c r="U1186" s="44" t="str">
        <f>MID(Tabla1[[#This Row],[Aplicación]],9,4)</f>
        <v>2312</v>
      </c>
      <c r="V1186" s="44" t="str">
        <f>VLOOKUP(Tabla1[[#This Row],[PROGRAMA]],Hoja1!A:B,2,FALSE)</f>
        <v>2312. Iniciativas sociales</v>
      </c>
      <c r="W1186" s="44" t="str">
        <f>MID(Tabla1[[#This Row],[Aplicación]],14,2)</f>
        <v>22</v>
      </c>
      <c r="X1186" s="44" t="str">
        <f>MID(Tabla1[[#This Row],[Aplicación]],14,6)</f>
        <v>22799</v>
      </c>
    </row>
    <row r="1187" spans="1:24" x14ac:dyDescent="0.25">
      <c r="A1187" s="33">
        <v>220199000242</v>
      </c>
      <c r="B1187" s="34" t="s">
        <v>9</v>
      </c>
      <c r="C1187" s="35">
        <v>43832</v>
      </c>
      <c r="D1187" s="33">
        <v>22020000645</v>
      </c>
      <c r="E1187" s="34" t="s">
        <v>1467</v>
      </c>
      <c r="F1187" s="36">
        <v>13022</v>
      </c>
      <c r="G1187" s="34" t="s">
        <v>289</v>
      </c>
      <c r="H1187" s="34" t="s">
        <v>1468</v>
      </c>
      <c r="I1187" s="33" t="s">
        <v>209</v>
      </c>
      <c r="J1187" s="34" t="s">
        <v>1315</v>
      </c>
      <c r="K1187" s="34" t="s">
        <v>233</v>
      </c>
      <c r="L1187" s="34" t="s">
        <v>12</v>
      </c>
      <c r="M1187" s="34" t="s">
        <v>13</v>
      </c>
      <c r="N1187" s="34" t="s">
        <v>14</v>
      </c>
      <c r="O1187" s="37" t="s">
        <v>3127</v>
      </c>
      <c r="P1187" s="37" t="s">
        <v>674</v>
      </c>
      <c r="Q1187" s="44" t="str">
        <f>MID(Tabla1[[#This Row],[Aplicación]],14,1)</f>
        <v>2</v>
      </c>
      <c r="R1187" s="44" t="s">
        <v>662</v>
      </c>
      <c r="S1187" s="44" t="str">
        <f>MID(Tabla1[[#This Row],[Aplicación]],6,2)</f>
        <v>10</v>
      </c>
      <c r="T1187" s="44" t="str">
        <f>VLOOKUP(Tabla1[[#This Row],[AREA]],Hoja1!A:B,2,FALSE)</f>
        <v>10. Servicios sociales y mediación comunitaria</v>
      </c>
      <c r="U1187" s="44" t="str">
        <f>MID(Tabla1[[#This Row],[Aplicación]],9,4)</f>
        <v>2412</v>
      </c>
      <c r="V1187" s="44" t="str">
        <f>VLOOKUP(Tabla1[[#This Row],[PROGRAMA]],Hoja1!A:B,2,FALSE)</f>
        <v>2412. Formación para el empleo</v>
      </c>
      <c r="W1187" s="44" t="str">
        <f>MID(Tabla1[[#This Row],[Aplicación]],14,2)</f>
        <v>22</v>
      </c>
      <c r="X1187" s="44" t="str">
        <f>MID(Tabla1[[#This Row],[Aplicación]],14,6)</f>
        <v>22799</v>
      </c>
    </row>
    <row r="1188" spans="1:24" x14ac:dyDescent="0.25">
      <c r="A1188" s="33">
        <v>220199000187</v>
      </c>
      <c r="B1188" s="34" t="s">
        <v>9</v>
      </c>
      <c r="C1188" s="35">
        <v>43832</v>
      </c>
      <c r="D1188" s="33">
        <v>22020000615</v>
      </c>
      <c r="E1188" s="34" t="s">
        <v>1478</v>
      </c>
      <c r="F1188" s="36">
        <v>4000</v>
      </c>
      <c r="G1188" s="34" t="s">
        <v>99</v>
      </c>
      <c r="H1188" s="34" t="s">
        <v>1479</v>
      </c>
      <c r="I1188" s="33" t="s">
        <v>209</v>
      </c>
      <c r="J1188" s="34" t="s">
        <v>210</v>
      </c>
      <c r="K1188" s="34" t="s">
        <v>210</v>
      </c>
      <c r="L1188" s="34" t="s">
        <v>15</v>
      </c>
      <c r="M1188" s="34" t="s">
        <v>13</v>
      </c>
      <c r="N1188" s="34" t="s">
        <v>14</v>
      </c>
      <c r="O1188" s="37" t="s">
        <v>3127</v>
      </c>
      <c r="P1188" s="37" t="s">
        <v>674</v>
      </c>
      <c r="Q1188" s="44" t="str">
        <f>MID(Tabla1[[#This Row],[Aplicación]],14,1)</f>
        <v>2</v>
      </c>
      <c r="R1188" s="44" t="s">
        <v>662</v>
      </c>
      <c r="S1188" s="44" t="str">
        <f>MID(Tabla1[[#This Row],[Aplicación]],6,2)</f>
        <v>10</v>
      </c>
      <c r="T1188" s="44" t="str">
        <f>VLOOKUP(Tabla1[[#This Row],[AREA]],Hoja1!A:B,2,FALSE)</f>
        <v>10. Servicios sociales y mediación comunitaria</v>
      </c>
      <c r="U1188" s="44" t="str">
        <f>MID(Tabla1[[#This Row],[Aplicación]],9,4)</f>
        <v>2412</v>
      </c>
      <c r="V1188" s="44" t="str">
        <f>VLOOKUP(Tabla1[[#This Row],[PROGRAMA]],Hoja1!A:B,2,FALSE)</f>
        <v>2412. Formación para el empleo</v>
      </c>
      <c r="W1188" s="44" t="str">
        <f>MID(Tabla1[[#This Row],[Aplicación]],14,2)</f>
        <v>22</v>
      </c>
      <c r="X1188" s="44" t="str">
        <f>MID(Tabla1[[#This Row],[Aplicación]],14,6)</f>
        <v>22103</v>
      </c>
    </row>
    <row r="1189" spans="1:24" x14ac:dyDescent="0.25">
      <c r="A1189" s="33">
        <v>220200003082</v>
      </c>
      <c r="B1189" s="34" t="s">
        <v>668</v>
      </c>
      <c r="C1189" s="35">
        <v>43893</v>
      </c>
      <c r="D1189" s="33">
        <v>22020000615</v>
      </c>
      <c r="E1189" s="34" t="s">
        <v>1478</v>
      </c>
      <c r="F1189" s="36">
        <v>-4000</v>
      </c>
      <c r="G1189" s="34" t="s">
        <v>99</v>
      </c>
      <c r="H1189" s="34" t="s">
        <v>1479</v>
      </c>
      <c r="I1189" s="33" t="s">
        <v>209</v>
      </c>
      <c r="J1189" s="34" t="s">
        <v>210</v>
      </c>
      <c r="K1189" s="34" t="s">
        <v>210</v>
      </c>
      <c r="L1189" s="34" t="s">
        <v>15</v>
      </c>
      <c r="M1189" s="34" t="s">
        <v>13</v>
      </c>
      <c r="N1189" s="34" t="s">
        <v>14</v>
      </c>
      <c r="O1189" s="37" t="s">
        <v>3127</v>
      </c>
      <c r="P1189" s="37" t="s">
        <v>674</v>
      </c>
      <c r="Q1189" s="44" t="str">
        <f>MID(Tabla1[[#This Row],[Aplicación]],14,1)</f>
        <v>2</v>
      </c>
      <c r="R1189" s="44" t="s">
        <v>662</v>
      </c>
      <c r="S1189" s="44" t="str">
        <f>MID(Tabla1[[#This Row],[Aplicación]],6,2)</f>
        <v>10</v>
      </c>
      <c r="T1189" s="44" t="str">
        <f>VLOOKUP(Tabla1[[#This Row],[AREA]],Hoja1!A:B,2,FALSE)</f>
        <v>10. Servicios sociales y mediación comunitaria</v>
      </c>
      <c r="U1189" s="44" t="str">
        <f>MID(Tabla1[[#This Row],[Aplicación]],9,4)</f>
        <v>2412</v>
      </c>
      <c r="V1189" s="44" t="str">
        <f>VLOOKUP(Tabla1[[#This Row],[PROGRAMA]],Hoja1!A:B,2,FALSE)</f>
        <v>2412. Formación para el empleo</v>
      </c>
      <c r="W1189" s="44" t="str">
        <f>MID(Tabla1[[#This Row],[Aplicación]],14,2)</f>
        <v>22</v>
      </c>
      <c r="X1189" s="44" t="str">
        <f>MID(Tabla1[[#This Row],[Aplicación]],14,6)</f>
        <v>22103</v>
      </c>
    </row>
    <row r="1190" spans="1:24" x14ac:dyDescent="0.25">
      <c r="A1190" s="33">
        <v>220199000655</v>
      </c>
      <c r="B1190" s="34" t="s">
        <v>9</v>
      </c>
      <c r="C1190" s="35">
        <v>43832</v>
      </c>
      <c r="D1190" s="33">
        <v>22020001093</v>
      </c>
      <c r="E1190" s="34" t="s">
        <v>1480</v>
      </c>
      <c r="F1190" s="36">
        <v>10000</v>
      </c>
      <c r="G1190" s="34" t="s">
        <v>162</v>
      </c>
      <c r="H1190" s="34" t="s">
        <v>1481</v>
      </c>
      <c r="I1190" s="33" t="s">
        <v>209</v>
      </c>
      <c r="J1190" s="34" t="s">
        <v>211</v>
      </c>
      <c r="K1190" s="34" t="s">
        <v>211</v>
      </c>
      <c r="L1190" s="34" t="s">
        <v>15</v>
      </c>
      <c r="M1190" s="34" t="s">
        <v>10</v>
      </c>
      <c r="N1190" s="34" t="s">
        <v>11</v>
      </c>
      <c r="O1190" s="37" t="s">
        <v>3146</v>
      </c>
      <c r="P1190" s="37" t="s">
        <v>674</v>
      </c>
      <c r="Q1190" s="44" t="str">
        <f>MID(Tabla1[[#This Row],[Aplicación]],14,1)</f>
        <v>2</v>
      </c>
      <c r="R1190" s="44" t="s">
        <v>662</v>
      </c>
      <c r="S1190" s="44" t="str">
        <f>MID(Tabla1[[#This Row],[Aplicación]],6,2)</f>
        <v>10</v>
      </c>
      <c r="T1190" s="44" t="str">
        <f>VLOOKUP(Tabla1[[#This Row],[AREA]],Hoja1!A:B,2,FALSE)</f>
        <v>10. Servicios sociales y mediación comunitaria</v>
      </c>
      <c r="U1190" s="44" t="str">
        <f>MID(Tabla1[[#This Row],[Aplicación]],9,4)</f>
        <v>2412</v>
      </c>
      <c r="V1190" s="44" t="str">
        <f>VLOOKUP(Tabla1[[#This Row],[PROGRAMA]],Hoja1!A:B,2,FALSE)</f>
        <v>2412. Formación para el empleo</v>
      </c>
      <c r="W1190" s="44" t="str">
        <f>MID(Tabla1[[#This Row],[Aplicación]],14,2)</f>
        <v>22</v>
      </c>
      <c r="X1190" s="44" t="str">
        <f>MID(Tabla1[[#This Row],[Aplicación]],14,6)</f>
        <v>22199</v>
      </c>
    </row>
    <row r="1191" spans="1:24" x14ac:dyDescent="0.25">
      <c r="A1191" s="33">
        <v>220199000742</v>
      </c>
      <c r="B1191" s="34" t="s">
        <v>9</v>
      </c>
      <c r="C1191" s="35">
        <v>43832</v>
      </c>
      <c r="D1191" s="33">
        <v>22020000996</v>
      </c>
      <c r="E1191" s="34" t="s">
        <v>1325</v>
      </c>
      <c r="F1191" s="36">
        <v>1749.39</v>
      </c>
      <c r="G1191" s="34" t="s">
        <v>103</v>
      </c>
      <c r="H1191" s="34" t="s">
        <v>1499</v>
      </c>
      <c r="I1191" s="33" t="s">
        <v>209</v>
      </c>
      <c r="J1191" s="34" t="s">
        <v>211</v>
      </c>
      <c r="K1191" s="34" t="s">
        <v>211</v>
      </c>
      <c r="L1191" s="34" t="s">
        <v>12</v>
      </c>
      <c r="M1191" s="34" t="s">
        <v>10</v>
      </c>
      <c r="N1191" s="34" t="s">
        <v>11</v>
      </c>
      <c r="O1191" s="37" t="s">
        <v>3146</v>
      </c>
      <c r="P1191" s="37" t="s">
        <v>674</v>
      </c>
      <c r="Q1191" s="44" t="str">
        <f>MID(Tabla1[[#This Row],[Aplicación]],14,1)</f>
        <v>2</v>
      </c>
      <c r="R1191" s="44" t="s">
        <v>662</v>
      </c>
      <c r="S1191" s="44" t="str">
        <f>MID(Tabla1[[#This Row],[Aplicación]],6,2)</f>
        <v>10</v>
      </c>
      <c r="T1191" s="44" t="str">
        <f>VLOOKUP(Tabla1[[#This Row],[AREA]],Hoja1!A:B,2,FALSE)</f>
        <v>10. Servicios sociales y mediación comunitaria</v>
      </c>
      <c r="U1191" s="44" t="str">
        <f>MID(Tabla1[[#This Row],[Aplicación]],9,4)</f>
        <v>2312</v>
      </c>
      <c r="V1191" s="44" t="str">
        <f>VLOOKUP(Tabla1[[#This Row],[PROGRAMA]],Hoja1!A:B,2,FALSE)</f>
        <v>2312. Iniciativas sociales</v>
      </c>
      <c r="W1191" s="44" t="str">
        <f>MID(Tabla1[[#This Row],[Aplicación]],14,2)</f>
        <v>21</v>
      </c>
      <c r="X1191" s="44" t="str">
        <f>MID(Tabla1[[#This Row],[Aplicación]],14,6)</f>
        <v>213</v>
      </c>
    </row>
    <row r="1192" spans="1:24" x14ac:dyDescent="0.25">
      <c r="A1192" s="33">
        <v>220199000743</v>
      </c>
      <c r="B1192" s="34" t="s">
        <v>9</v>
      </c>
      <c r="C1192" s="35">
        <v>43832</v>
      </c>
      <c r="D1192" s="33">
        <v>22020000997</v>
      </c>
      <c r="E1192" s="34" t="s">
        <v>1325</v>
      </c>
      <c r="F1192" s="36">
        <v>3507.09</v>
      </c>
      <c r="G1192" s="34" t="s">
        <v>103</v>
      </c>
      <c r="H1192" s="34" t="s">
        <v>1500</v>
      </c>
      <c r="I1192" s="33" t="s">
        <v>209</v>
      </c>
      <c r="J1192" s="34" t="s">
        <v>211</v>
      </c>
      <c r="K1192" s="34" t="s">
        <v>211</v>
      </c>
      <c r="L1192" s="34" t="s">
        <v>12</v>
      </c>
      <c r="M1192" s="34" t="s">
        <v>10</v>
      </c>
      <c r="N1192" s="34" t="s">
        <v>11</v>
      </c>
      <c r="O1192" s="37" t="s">
        <v>3146</v>
      </c>
      <c r="P1192" s="37" t="s">
        <v>674</v>
      </c>
      <c r="Q1192" s="44" t="str">
        <f>MID(Tabla1[[#This Row],[Aplicación]],14,1)</f>
        <v>2</v>
      </c>
      <c r="R1192" s="44" t="s">
        <v>662</v>
      </c>
      <c r="S1192" s="44" t="str">
        <f>MID(Tabla1[[#This Row],[Aplicación]],6,2)</f>
        <v>10</v>
      </c>
      <c r="T1192" s="44" t="str">
        <f>VLOOKUP(Tabla1[[#This Row],[AREA]],Hoja1!A:B,2,FALSE)</f>
        <v>10. Servicios sociales y mediación comunitaria</v>
      </c>
      <c r="U1192" s="44" t="str">
        <f>MID(Tabla1[[#This Row],[Aplicación]],9,4)</f>
        <v>2312</v>
      </c>
      <c r="V1192" s="44" t="str">
        <f>VLOOKUP(Tabla1[[#This Row],[PROGRAMA]],Hoja1!A:B,2,FALSE)</f>
        <v>2312. Iniciativas sociales</v>
      </c>
      <c r="W1192" s="44" t="str">
        <f>MID(Tabla1[[#This Row],[Aplicación]],14,2)</f>
        <v>21</v>
      </c>
      <c r="X1192" s="44" t="str">
        <f>MID(Tabla1[[#This Row],[Aplicación]],14,6)</f>
        <v>213</v>
      </c>
    </row>
    <row r="1193" spans="1:24" x14ac:dyDescent="0.25">
      <c r="A1193" s="33">
        <v>220199000744</v>
      </c>
      <c r="B1193" s="34" t="s">
        <v>9</v>
      </c>
      <c r="C1193" s="35">
        <v>43832</v>
      </c>
      <c r="D1193" s="33">
        <v>22020000998</v>
      </c>
      <c r="E1193" s="34" t="s">
        <v>1325</v>
      </c>
      <c r="F1193" s="36">
        <v>2160</v>
      </c>
      <c r="G1193" s="34" t="s">
        <v>124</v>
      </c>
      <c r="H1193" s="34" t="s">
        <v>1501</v>
      </c>
      <c r="I1193" s="33" t="s">
        <v>209</v>
      </c>
      <c r="J1193" s="34" t="s">
        <v>211</v>
      </c>
      <c r="K1193" s="34" t="s">
        <v>211</v>
      </c>
      <c r="L1193" s="34" t="s">
        <v>12</v>
      </c>
      <c r="M1193" s="34" t="s">
        <v>10</v>
      </c>
      <c r="N1193" s="34" t="s">
        <v>11</v>
      </c>
      <c r="O1193" s="37" t="s">
        <v>3146</v>
      </c>
      <c r="P1193" s="37" t="s">
        <v>674</v>
      </c>
      <c r="Q1193" s="44" t="str">
        <f>MID(Tabla1[[#This Row],[Aplicación]],14,1)</f>
        <v>2</v>
      </c>
      <c r="R1193" s="44" t="s">
        <v>662</v>
      </c>
      <c r="S1193" s="44" t="str">
        <f>MID(Tabla1[[#This Row],[Aplicación]],6,2)</f>
        <v>10</v>
      </c>
      <c r="T1193" s="44" t="str">
        <f>VLOOKUP(Tabla1[[#This Row],[AREA]],Hoja1!A:B,2,FALSE)</f>
        <v>10. Servicios sociales y mediación comunitaria</v>
      </c>
      <c r="U1193" s="44" t="str">
        <f>MID(Tabla1[[#This Row],[Aplicación]],9,4)</f>
        <v>2312</v>
      </c>
      <c r="V1193" s="44" t="str">
        <f>VLOOKUP(Tabla1[[#This Row],[PROGRAMA]],Hoja1!A:B,2,FALSE)</f>
        <v>2312. Iniciativas sociales</v>
      </c>
      <c r="W1193" s="44" t="str">
        <f>MID(Tabla1[[#This Row],[Aplicación]],14,2)</f>
        <v>21</v>
      </c>
      <c r="X1193" s="44" t="str">
        <f>MID(Tabla1[[#This Row],[Aplicación]],14,6)</f>
        <v>213</v>
      </c>
    </row>
    <row r="1194" spans="1:24" x14ac:dyDescent="0.25">
      <c r="A1194" s="33">
        <v>220199000745</v>
      </c>
      <c r="B1194" s="34" t="s">
        <v>9</v>
      </c>
      <c r="C1194" s="35">
        <v>43832</v>
      </c>
      <c r="D1194" s="33">
        <v>22020000999</v>
      </c>
      <c r="E1194" s="34" t="s">
        <v>1325</v>
      </c>
      <c r="F1194" s="36">
        <v>2160</v>
      </c>
      <c r="G1194" s="34" t="s">
        <v>124</v>
      </c>
      <c r="H1194" s="34" t="s">
        <v>1504</v>
      </c>
      <c r="I1194" s="33" t="s">
        <v>209</v>
      </c>
      <c r="J1194" s="34" t="s">
        <v>211</v>
      </c>
      <c r="K1194" s="34" t="s">
        <v>211</v>
      </c>
      <c r="L1194" s="34" t="s">
        <v>12</v>
      </c>
      <c r="M1194" s="34" t="s">
        <v>10</v>
      </c>
      <c r="N1194" s="34" t="s">
        <v>11</v>
      </c>
      <c r="O1194" s="37" t="s">
        <v>3146</v>
      </c>
      <c r="P1194" s="37" t="s">
        <v>674</v>
      </c>
      <c r="Q1194" s="44" t="str">
        <f>MID(Tabla1[[#This Row],[Aplicación]],14,1)</f>
        <v>2</v>
      </c>
      <c r="R1194" s="44" t="s">
        <v>662</v>
      </c>
      <c r="S1194" s="44" t="str">
        <f>MID(Tabla1[[#This Row],[Aplicación]],6,2)</f>
        <v>10</v>
      </c>
      <c r="T1194" s="44" t="str">
        <f>VLOOKUP(Tabla1[[#This Row],[AREA]],Hoja1!A:B,2,FALSE)</f>
        <v>10. Servicios sociales y mediación comunitaria</v>
      </c>
      <c r="U1194" s="44" t="str">
        <f>MID(Tabla1[[#This Row],[Aplicación]],9,4)</f>
        <v>2312</v>
      </c>
      <c r="V1194" s="44" t="str">
        <f>VLOOKUP(Tabla1[[#This Row],[PROGRAMA]],Hoja1!A:B,2,FALSE)</f>
        <v>2312. Iniciativas sociales</v>
      </c>
      <c r="W1194" s="44" t="str">
        <f>MID(Tabla1[[#This Row],[Aplicación]],14,2)</f>
        <v>21</v>
      </c>
      <c r="X1194" s="44" t="str">
        <f>MID(Tabla1[[#This Row],[Aplicación]],14,6)</f>
        <v>213</v>
      </c>
    </row>
    <row r="1195" spans="1:24" x14ac:dyDescent="0.25">
      <c r="A1195" s="33">
        <v>220199000751</v>
      </c>
      <c r="B1195" s="34" t="s">
        <v>9</v>
      </c>
      <c r="C1195" s="35">
        <v>43832</v>
      </c>
      <c r="D1195" s="33">
        <v>22020001005</v>
      </c>
      <c r="E1195" s="34" t="s">
        <v>1423</v>
      </c>
      <c r="F1195" s="36">
        <v>1343.4</v>
      </c>
      <c r="G1195" s="34" t="s">
        <v>124</v>
      </c>
      <c r="H1195" s="34" t="s">
        <v>1505</v>
      </c>
      <c r="I1195" s="33" t="s">
        <v>209</v>
      </c>
      <c r="J1195" s="34" t="s">
        <v>211</v>
      </c>
      <c r="K1195" s="34" t="s">
        <v>211</v>
      </c>
      <c r="L1195" s="34" t="s">
        <v>12</v>
      </c>
      <c r="M1195" s="34" t="s">
        <v>10</v>
      </c>
      <c r="N1195" s="34" t="s">
        <v>11</v>
      </c>
      <c r="O1195" s="37" t="s">
        <v>3146</v>
      </c>
      <c r="P1195" s="37" t="s">
        <v>674</v>
      </c>
      <c r="Q1195" s="44" t="str">
        <f>MID(Tabla1[[#This Row],[Aplicación]],14,1)</f>
        <v>2</v>
      </c>
      <c r="R1195" s="44" t="s">
        <v>662</v>
      </c>
      <c r="S1195" s="44" t="str">
        <f>MID(Tabla1[[#This Row],[Aplicación]],6,2)</f>
        <v>10</v>
      </c>
      <c r="T1195" s="44" t="str">
        <f>VLOOKUP(Tabla1[[#This Row],[AREA]],Hoja1!A:B,2,FALSE)</f>
        <v>10. Servicios sociales y mediación comunitaria</v>
      </c>
      <c r="U1195" s="44" t="str">
        <f>MID(Tabla1[[#This Row],[Aplicación]],9,4)</f>
        <v>2311</v>
      </c>
      <c r="V1195" s="44" t="str">
        <f>VLOOKUP(Tabla1[[#This Row],[PROGRAMA]],Hoja1!A:B,2,FALSE)</f>
        <v>2311. Intervención social</v>
      </c>
      <c r="W1195" s="44" t="str">
        <f>MID(Tabla1[[#This Row],[Aplicación]],14,2)</f>
        <v>21</v>
      </c>
      <c r="X1195" s="44" t="str">
        <f>MID(Tabla1[[#This Row],[Aplicación]],14,6)</f>
        <v>213</v>
      </c>
    </row>
    <row r="1196" spans="1:24" x14ac:dyDescent="0.25">
      <c r="A1196" s="33">
        <v>220199000752</v>
      </c>
      <c r="B1196" s="34" t="s">
        <v>9</v>
      </c>
      <c r="C1196" s="35">
        <v>43832</v>
      </c>
      <c r="D1196" s="33">
        <v>22020001006</v>
      </c>
      <c r="E1196" s="34" t="s">
        <v>1423</v>
      </c>
      <c r="F1196" s="36">
        <v>268.68</v>
      </c>
      <c r="G1196" s="34" t="s">
        <v>124</v>
      </c>
      <c r="H1196" s="34" t="s">
        <v>1506</v>
      </c>
      <c r="I1196" s="33" t="s">
        <v>209</v>
      </c>
      <c r="J1196" s="34" t="s">
        <v>211</v>
      </c>
      <c r="K1196" s="34" t="s">
        <v>211</v>
      </c>
      <c r="L1196" s="34" t="s">
        <v>12</v>
      </c>
      <c r="M1196" s="34" t="s">
        <v>10</v>
      </c>
      <c r="N1196" s="34" t="s">
        <v>11</v>
      </c>
      <c r="O1196" s="37" t="s">
        <v>3146</v>
      </c>
      <c r="P1196" s="37" t="s">
        <v>674</v>
      </c>
      <c r="Q1196" s="44" t="str">
        <f>MID(Tabla1[[#This Row],[Aplicación]],14,1)</f>
        <v>2</v>
      </c>
      <c r="R1196" s="44" t="s">
        <v>662</v>
      </c>
      <c r="S1196" s="44" t="str">
        <f>MID(Tabla1[[#This Row],[Aplicación]],6,2)</f>
        <v>10</v>
      </c>
      <c r="T1196" s="44" t="str">
        <f>VLOOKUP(Tabla1[[#This Row],[AREA]],Hoja1!A:B,2,FALSE)</f>
        <v>10. Servicios sociales y mediación comunitaria</v>
      </c>
      <c r="U1196" s="44" t="str">
        <f>MID(Tabla1[[#This Row],[Aplicación]],9,4)</f>
        <v>2311</v>
      </c>
      <c r="V1196" s="44" t="str">
        <f>VLOOKUP(Tabla1[[#This Row],[PROGRAMA]],Hoja1!A:B,2,FALSE)</f>
        <v>2311. Intervención social</v>
      </c>
      <c r="W1196" s="44" t="str">
        <f>MID(Tabla1[[#This Row],[Aplicación]],14,2)</f>
        <v>21</v>
      </c>
      <c r="X1196" s="44" t="str">
        <f>MID(Tabla1[[#This Row],[Aplicación]],14,6)</f>
        <v>213</v>
      </c>
    </row>
    <row r="1197" spans="1:24" x14ac:dyDescent="0.25">
      <c r="A1197" s="33">
        <v>220199000757</v>
      </c>
      <c r="B1197" s="34" t="s">
        <v>9</v>
      </c>
      <c r="C1197" s="35">
        <v>43832</v>
      </c>
      <c r="D1197" s="33">
        <v>22020001011</v>
      </c>
      <c r="E1197" s="34" t="s">
        <v>1325</v>
      </c>
      <c r="F1197" s="36">
        <v>3902.25</v>
      </c>
      <c r="G1197" s="34" t="s">
        <v>321</v>
      </c>
      <c r="H1197" s="34" t="s">
        <v>1507</v>
      </c>
      <c r="I1197" s="33" t="s">
        <v>209</v>
      </c>
      <c r="J1197" s="34" t="s">
        <v>1508</v>
      </c>
      <c r="K1197" s="34" t="s">
        <v>211</v>
      </c>
      <c r="L1197" s="34" t="s">
        <v>12</v>
      </c>
      <c r="M1197" s="34" t="s">
        <v>10</v>
      </c>
      <c r="N1197" s="34" t="s">
        <v>11</v>
      </c>
      <c r="O1197" s="37" t="s">
        <v>3146</v>
      </c>
      <c r="P1197" s="37" t="s">
        <v>674</v>
      </c>
      <c r="Q1197" s="44" t="str">
        <f>MID(Tabla1[[#This Row],[Aplicación]],14,1)</f>
        <v>2</v>
      </c>
      <c r="R1197" s="44" t="s">
        <v>662</v>
      </c>
      <c r="S1197" s="44" t="str">
        <f>MID(Tabla1[[#This Row],[Aplicación]],6,2)</f>
        <v>10</v>
      </c>
      <c r="T1197" s="44" t="str">
        <f>VLOOKUP(Tabla1[[#This Row],[AREA]],Hoja1!A:B,2,FALSE)</f>
        <v>10. Servicios sociales y mediación comunitaria</v>
      </c>
      <c r="U1197" s="44" t="str">
        <f>MID(Tabla1[[#This Row],[Aplicación]],9,4)</f>
        <v>2312</v>
      </c>
      <c r="V1197" s="44" t="str">
        <f>VLOOKUP(Tabla1[[#This Row],[PROGRAMA]],Hoja1!A:B,2,FALSE)</f>
        <v>2312. Iniciativas sociales</v>
      </c>
      <c r="W1197" s="44" t="str">
        <f>MID(Tabla1[[#This Row],[Aplicación]],14,2)</f>
        <v>21</v>
      </c>
      <c r="X1197" s="44" t="str">
        <f>MID(Tabla1[[#This Row],[Aplicación]],14,6)</f>
        <v>213</v>
      </c>
    </row>
    <row r="1198" spans="1:24" x14ac:dyDescent="0.25">
      <c r="A1198" s="33">
        <v>220199000758</v>
      </c>
      <c r="B1198" s="34" t="s">
        <v>9</v>
      </c>
      <c r="C1198" s="35">
        <v>43832</v>
      </c>
      <c r="D1198" s="33">
        <v>22020001012</v>
      </c>
      <c r="E1198" s="34" t="s">
        <v>1325</v>
      </c>
      <c r="F1198" s="36">
        <v>1542.75</v>
      </c>
      <c r="G1198" s="34" t="s">
        <v>321</v>
      </c>
      <c r="H1198" s="34" t="s">
        <v>1510</v>
      </c>
      <c r="I1198" s="33" t="s">
        <v>209</v>
      </c>
      <c r="J1198" s="34" t="s">
        <v>1508</v>
      </c>
      <c r="K1198" s="34" t="s">
        <v>211</v>
      </c>
      <c r="L1198" s="34" t="s">
        <v>12</v>
      </c>
      <c r="M1198" s="34" t="s">
        <v>10</v>
      </c>
      <c r="N1198" s="34" t="s">
        <v>11</v>
      </c>
      <c r="O1198" s="37" t="s">
        <v>3146</v>
      </c>
      <c r="P1198" s="37" t="s">
        <v>674</v>
      </c>
      <c r="Q1198" s="44" t="str">
        <f>MID(Tabla1[[#This Row],[Aplicación]],14,1)</f>
        <v>2</v>
      </c>
      <c r="R1198" s="44" t="s">
        <v>662</v>
      </c>
      <c r="S1198" s="44" t="str">
        <f>MID(Tabla1[[#This Row],[Aplicación]],6,2)</f>
        <v>10</v>
      </c>
      <c r="T1198" s="44" t="str">
        <f>VLOOKUP(Tabla1[[#This Row],[AREA]],Hoja1!A:B,2,FALSE)</f>
        <v>10. Servicios sociales y mediación comunitaria</v>
      </c>
      <c r="U1198" s="44" t="str">
        <f>MID(Tabla1[[#This Row],[Aplicación]],9,4)</f>
        <v>2312</v>
      </c>
      <c r="V1198" s="44" t="str">
        <f>VLOOKUP(Tabla1[[#This Row],[PROGRAMA]],Hoja1!A:B,2,FALSE)</f>
        <v>2312. Iniciativas sociales</v>
      </c>
      <c r="W1198" s="44" t="str">
        <f>MID(Tabla1[[#This Row],[Aplicación]],14,2)</f>
        <v>21</v>
      </c>
      <c r="X1198" s="44" t="str">
        <f>MID(Tabla1[[#This Row],[Aplicación]],14,6)</f>
        <v>213</v>
      </c>
    </row>
    <row r="1199" spans="1:24" x14ac:dyDescent="0.25">
      <c r="A1199" s="33">
        <v>220199000759</v>
      </c>
      <c r="B1199" s="34" t="s">
        <v>9</v>
      </c>
      <c r="C1199" s="35">
        <v>43832</v>
      </c>
      <c r="D1199" s="33">
        <v>22020001013</v>
      </c>
      <c r="E1199" s="34" t="s">
        <v>1423</v>
      </c>
      <c r="F1199" s="36">
        <v>470.97</v>
      </c>
      <c r="G1199" s="34" t="s">
        <v>103</v>
      </c>
      <c r="H1199" s="34" t="s">
        <v>1511</v>
      </c>
      <c r="I1199" s="33" t="s">
        <v>209</v>
      </c>
      <c r="J1199" s="34" t="s">
        <v>211</v>
      </c>
      <c r="K1199" s="34" t="s">
        <v>211</v>
      </c>
      <c r="L1199" s="34" t="s">
        <v>12</v>
      </c>
      <c r="M1199" s="34" t="s">
        <v>10</v>
      </c>
      <c r="N1199" s="34" t="s">
        <v>11</v>
      </c>
      <c r="O1199" s="37" t="s">
        <v>3146</v>
      </c>
      <c r="P1199" s="37" t="s">
        <v>674</v>
      </c>
      <c r="Q1199" s="44" t="str">
        <f>MID(Tabla1[[#This Row],[Aplicación]],14,1)</f>
        <v>2</v>
      </c>
      <c r="R1199" s="44" t="s">
        <v>662</v>
      </c>
      <c r="S1199" s="44" t="str">
        <f>MID(Tabla1[[#This Row],[Aplicación]],6,2)</f>
        <v>10</v>
      </c>
      <c r="T1199" s="44" t="str">
        <f>VLOOKUP(Tabla1[[#This Row],[AREA]],Hoja1!A:B,2,FALSE)</f>
        <v>10. Servicios sociales y mediación comunitaria</v>
      </c>
      <c r="U1199" s="44" t="str">
        <f>MID(Tabla1[[#This Row],[Aplicación]],9,4)</f>
        <v>2311</v>
      </c>
      <c r="V1199" s="44" t="str">
        <f>VLOOKUP(Tabla1[[#This Row],[PROGRAMA]],Hoja1!A:B,2,FALSE)</f>
        <v>2311. Intervención social</v>
      </c>
      <c r="W1199" s="44" t="str">
        <f>MID(Tabla1[[#This Row],[Aplicación]],14,2)</f>
        <v>21</v>
      </c>
      <c r="X1199" s="44" t="str">
        <f>MID(Tabla1[[#This Row],[Aplicación]],14,6)</f>
        <v>213</v>
      </c>
    </row>
    <row r="1200" spans="1:24" x14ac:dyDescent="0.25">
      <c r="A1200" s="33">
        <v>220199000760</v>
      </c>
      <c r="B1200" s="34" t="s">
        <v>9</v>
      </c>
      <c r="C1200" s="35">
        <v>43832</v>
      </c>
      <c r="D1200" s="33">
        <v>22020001014</v>
      </c>
      <c r="E1200" s="34" t="s">
        <v>1423</v>
      </c>
      <c r="F1200" s="36">
        <v>479.12</v>
      </c>
      <c r="G1200" s="34" t="s">
        <v>103</v>
      </c>
      <c r="H1200" s="34" t="s">
        <v>1512</v>
      </c>
      <c r="I1200" s="33" t="s">
        <v>209</v>
      </c>
      <c r="J1200" s="34" t="s">
        <v>211</v>
      </c>
      <c r="K1200" s="34" t="s">
        <v>211</v>
      </c>
      <c r="L1200" s="34" t="s">
        <v>12</v>
      </c>
      <c r="M1200" s="34" t="s">
        <v>10</v>
      </c>
      <c r="N1200" s="34" t="s">
        <v>11</v>
      </c>
      <c r="O1200" s="37" t="s">
        <v>3146</v>
      </c>
      <c r="P1200" s="37" t="s">
        <v>674</v>
      </c>
      <c r="Q1200" s="44" t="str">
        <f>MID(Tabla1[[#This Row],[Aplicación]],14,1)</f>
        <v>2</v>
      </c>
      <c r="R1200" s="44" t="s">
        <v>662</v>
      </c>
      <c r="S1200" s="44" t="str">
        <f>MID(Tabla1[[#This Row],[Aplicación]],6,2)</f>
        <v>10</v>
      </c>
      <c r="T1200" s="44" t="str">
        <f>VLOOKUP(Tabla1[[#This Row],[AREA]],Hoja1!A:B,2,FALSE)</f>
        <v>10. Servicios sociales y mediación comunitaria</v>
      </c>
      <c r="U1200" s="44" t="str">
        <f>MID(Tabla1[[#This Row],[Aplicación]],9,4)</f>
        <v>2311</v>
      </c>
      <c r="V1200" s="44" t="str">
        <f>VLOOKUP(Tabla1[[#This Row],[PROGRAMA]],Hoja1!A:B,2,FALSE)</f>
        <v>2311. Intervención social</v>
      </c>
      <c r="W1200" s="44" t="str">
        <f>MID(Tabla1[[#This Row],[Aplicación]],14,2)</f>
        <v>21</v>
      </c>
      <c r="X1200" s="44" t="str">
        <f>MID(Tabla1[[#This Row],[Aplicación]],14,6)</f>
        <v>213</v>
      </c>
    </row>
    <row r="1201" spans="1:24" x14ac:dyDescent="0.25">
      <c r="A1201" s="33">
        <v>220199000786</v>
      </c>
      <c r="B1201" s="34" t="s">
        <v>9</v>
      </c>
      <c r="C1201" s="35">
        <v>43832</v>
      </c>
      <c r="D1201" s="33">
        <v>22020000978</v>
      </c>
      <c r="E1201" s="34" t="s">
        <v>1325</v>
      </c>
      <c r="F1201" s="36">
        <v>217.8</v>
      </c>
      <c r="G1201" s="34" t="s">
        <v>335</v>
      </c>
      <c r="H1201" s="34" t="s">
        <v>1516</v>
      </c>
      <c r="I1201" s="33" t="s">
        <v>209</v>
      </c>
      <c r="J1201" s="34" t="s">
        <v>211</v>
      </c>
      <c r="K1201" s="34" t="s">
        <v>211</v>
      </c>
      <c r="L1201" s="34" t="s">
        <v>12</v>
      </c>
      <c r="M1201" s="34" t="s">
        <v>10</v>
      </c>
      <c r="N1201" s="34" t="s">
        <v>11</v>
      </c>
      <c r="O1201" s="37" t="s">
        <v>3146</v>
      </c>
      <c r="P1201" s="37" t="s">
        <v>674</v>
      </c>
      <c r="Q1201" s="44" t="str">
        <f>MID(Tabla1[[#This Row],[Aplicación]],14,1)</f>
        <v>2</v>
      </c>
      <c r="R1201" s="44" t="s">
        <v>662</v>
      </c>
      <c r="S1201" s="44" t="str">
        <f>MID(Tabla1[[#This Row],[Aplicación]],6,2)</f>
        <v>10</v>
      </c>
      <c r="T1201" s="44" t="str">
        <f>VLOOKUP(Tabla1[[#This Row],[AREA]],Hoja1!A:B,2,FALSE)</f>
        <v>10. Servicios sociales y mediación comunitaria</v>
      </c>
      <c r="U1201" s="44" t="str">
        <f>MID(Tabla1[[#This Row],[Aplicación]],9,4)</f>
        <v>2312</v>
      </c>
      <c r="V1201" s="44" t="str">
        <f>VLOOKUP(Tabla1[[#This Row],[PROGRAMA]],Hoja1!A:B,2,FALSE)</f>
        <v>2312. Iniciativas sociales</v>
      </c>
      <c r="W1201" s="44" t="str">
        <f>MID(Tabla1[[#This Row],[Aplicación]],14,2)</f>
        <v>21</v>
      </c>
      <c r="X1201" s="44" t="str">
        <f>MID(Tabla1[[#This Row],[Aplicación]],14,6)</f>
        <v>213</v>
      </c>
    </row>
    <row r="1202" spans="1:24" x14ac:dyDescent="0.25">
      <c r="A1202" s="33">
        <v>220200003073</v>
      </c>
      <c r="B1202" s="34" t="s">
        <v>9</v>
      </c>
      <c r="C1202" s="35">
        <v>43893</v>
      </c>
      <c r="D1202" s="33">
        <v>22020002039</v>
      </c>
      <c r="E1202" s="34" t="s">
        <v>1478</v>
      </c>
      <c r="F1202" s="36">
        <v>1854.12</v>
      </c>
      <c r="G1202" s="34" t="s">
        <v>99</v>
      </c>
      <c r="H1202" s="34" t="s">
        <v>1518</v>
      </c>
      <c r="I1202" s="33" t="s">
        <v>209</v>
      </c>
      <c r="J1202" s="34" t="s">
        <v>210</v>
      </c>
      <c r="K1202" s="34" t="s">
        <v>210</v>
      </c>
      <c r="L1202" s="34" t="s">
        <v>15</v>
      </c>
      <c r="M1202" s="34" t="s">
        <v>13</v>
      </c>
      <c r="N1202" s="34" t="s">
        <v>14</v>
      </c>
      <c r="O1202" s="37" t="s">
        <v>3127</v>
      </c>
      <c r="P1202" s="37" t="s">
        <v>674</v>
      </c>
      <c r="Q1202" s="44" t="str">
        <f>MID(Tabla1[[#This Row],[Aplicación]],14,1)</f>
        <v>2</v>
      </c>
      <c r="R1202" s="44" t="s">
        <v>662</v>
      </c>
      <c r="S1202" s="44" t="str">
        <f>MID(Tabla1[[#This Row],[Aplicación]],6,2)</f>
        <v>10</v>
      </c>
      <c r="T1202" s="44" t="str">
        <f>VLOOKUP(Tabla1[[#This Row],[AREA]],Hoja1!A:B,2,FALSE)</f>
        <v>10. Servicios sociales y mediación comunitaria</v>
      </c>
      <c r="U1202" s="44" t="str">
        <f>MID(Tabla1[[#This Row],[Aplicación]],9,4)</f>
        <v>2412</v>
      </c>
      <c r="V1202" s="44" t="str">
        <f>VLOOKUP(Tabla1[[#This Row],[PROGRAMA]],Hoja1!A:B,2,FALSE)</f>
        <v>2412. Formación para el empleo</v>
      </c>
      <c r="W1202" s="44" t="str">
        <f>MID(Tabla1[[#This Row],[Aplicación]],14,2)</f>
        <v>22</v>
      </c>
      <c r="X1202" s="44" t="str">
        <f>MID(Tabla1[[#This Row],[Aplicación]],14,6)</f>
        <v>22103</v>
      </c>
    </row>
    <row r="1203" spans="1:24" x14ac:dyDescent="0.25">
      <c r="A1203" s="33">
        <v>220199000741</v>
      </c>
      <c r="B1203" s="34" t="s">
        <v>9</v>
      </c>
      <c r="C1203" s="35">
        <v>43832</v>
      </c>
      <c r="D1203" s="33">
        <v>22020000995</v>
      </c>
      <c r="E1203" s="34" t="s">
        <v>1407</v>
      </c>
      <c r="F1203" s="36">
        <v>8800</v>
      </c>
      <c r="G1203" s="34" t="s">
        <v>108</v>
      </c>
      <c r="H1203" s="34" t="s">
        <v>1521</v>
      </c>
      <c r="I1203" s="33" t="s">
        <v>209</v>
      </c>
      <c r="J1203" s="34" t="s">
        <v>236</v>
      </c>
      <c r="K1203" s="34" t="s">
        <v>236</v>
      </c>
      <c r="L1203" s="34" t="s">
        <v>12</v>
      </c>
      <c r="M1203" s="34" t="s">
        <v>13</v>
      </c>
      <c r="N1203" s="34" t="s">
        <v>14</v>
      </c>
      <c r="O1203" s="37" t="s">
        <v>3127</v>
      </c>
      <c r="P1203" s="37" t="s">
        <v>674</v>
      </c>
      <c r="Q1203" s="44" t="str">
        <f>MID(Tabla1[[#This Row],[Aplicación]],14,1)</f>
        <v>2</v>
      </c>
      <c r="R1203" s="44" t="s">
        <v>662</v>
      </c>
      <c r="S1203" s="44" t="str">
        <f>MID(Tabla1[[#This Row],[Aplicación]],6,2)</f>
        <v>10</v>
      </c>
      <c r="T1203" s="44" t="str">
        <f>VLOOKUP(Tabla1[[#This Row],[AREA]],Hoja1!A:B,2,FALSE)</f>
        <v>10. Servicios sociales y mediación comunitaria</v>
      </c>
      <c r="U1203" s="44" t="str">
        <f>MID(Tabla1[[#This Row],[Aplicación]],9,4)</f>
        <v>2311</v>
      </c>
      <c r="V1203" s="44" t="str">
        <f>VLOOKUP(Tabla1[[#This Row],[PROGRAMA]],Hoja1!A:B,2,FALSE)</f>
        <v>2311. Intervención social</v>
      </c>
      <c r="W1203" s="44" t="str">
        <f>MID(Tabla1[[#This Row],[Aplicación]],14,2)</f>
        <v>22</v>
      </c>
      <c r="X1203" s="44" t="str">
        <f>MID(Tabla1[[#This Row],[Aplicación]],14,6)</f>
        <v>22100</v>
      </c>
    </row>
    <row r="1204" spans="1:24" x14ac:dyDescent="0.25">
      <c r="A1204" s="33">
        <v>220200001085</v>
      </c>
      <c r="B1204" s="34" t="s">
        <v>9</v>
      </c>
      <c r="C1204" s="35">
        <v>43871</v>
      </c>
      <c r="D1204" s="33">
        <v>22020001655</v>
      </c>
      <c r="E1204" s="34" t="s">
        <v>926</v>
      </c>
      <c r="F1204" s="36">
        <v>8571</v>
      </c>
      <c r="G1204" s="34" t="s">
        <v>254</v>
      </c>
      <c r="H1204" s="34" t="s">
        <v>1526</v>
      </c>
      <c r="I1204" s="33" t="s">
        <v>209</v>
      </c>
      <c r="J1204" s="34" t="s">
        <v>211</v>
      </c>
      <c r="K1204" s="34" t="s">
        <v>211</v>
      </c>
      <c r="L1204" s="34" t="s">
        <v>12</v>
      </c>
      <c r="M1204" s="34" t="s">
        <v>13</v>
      </c>
      <c r="N1204" s="34" t="s">
        <v>14</v>
      </c>
      <c r="O1204" s="37" t="s">
        <v>3127</v>
      </c>
      <c r="P1204" s="37" t="s">
        <v>674</v>
      </c>
      <c r="Q1204" s="44" t="str">
        <f>MID(Tabla1[[#This Row],[Aplicación]],14,1)</f>
        <v>2</v>
      </c>
      <c r="R1204" s="44" t="s">
        <v>662</v>
      </c>
      <c r="S1204" s="44" t="str">
        <f>MID(Tabla1[[#This Row],[Aplicación]],6,2)</f>
        <v>10</v>
      </c>
      <c r="T1204" s="44" t="str">
        <f>VLOOKUP(Tabla1[[#This Row],[AREA]],Hoja1!A:B,2,FALSE)</f>
        <v>10. Servicios sociales y mediación comunitaria</v>
      </c>
      <c r="U1204" s="44" t="str">
        <f>MID(Tabla1[[#This Row],[Aplicación]],9,4)</f>
        <v>2311</v>
      </c>
      <c r="V1204" s="44" t="str">
        <f>VLOOKUP(Tabla1[[#This Row],[PROGRAMA]],Hoja1!A:B,2,FALSE)</f>
        <v>2311. Intervención social</v>
      </c>
      <c r="W1204" s="44" t="str">
        <f>MID(Tabla1[[#This Row],[Aplicación]],14,2)</f>
        <v>22</v>
      </c>
      <c r="X1204" s="44" t="str">
        <f>MID(Tabla1[[#This Row],[Aplicación]],14,6)</f>
        <v>22799</v>
      </c>
    </row>
    <row r="1205" spans="1:24" x14ac:dyDescent="0.25">
      <c r="A1205" s="33">
        <v>220200002237</v>
      </c>
      <c r="B1205" s="34" t="s">
        <v>316</v>
      </c>
      <c r="C1205" s="35">
        <v>43885</v>
      </c>
      <c r="D1205" s="33">
        <v>22020000903</v>
      </c>
      <c r="E1205" s="34" t="s">
        <v>1325</v>
      </c>
      <c r="F1205" s="36">
        <v>7950</v>
      </c>
      <c r="G1205" s="34" t="s">
        <v>133</v>
      </c>
      <c r="H1205" s="34" t="s">
        <v>1539</v>
      </c>
      <c r="I1205" s="33" t="s">
        <v>317</v>
      </c>
      <c r="J1205" s="34" t="s">
        <v>211</v>
      </c>
      <c r="K1205" s="34" t="s">
        <v>211</v>
      </c>
      <c r="L1205" s="34" t="s">
        <v>15</v>
      </c>
      <c r="M1205" s="34" t="s">
        <v>13</v>
      </c>
      <c r="N1205" s="34" t="s">
        <v>14</v>
      </c>
      <c r="O1205" s="37" t="s">
        <v>3127</v>
      </c>
      <c r="P1205" s="37" t="s">
        <v>674</v>
      </c>
      <c r="Q1205" s="44" t="str">
        <f>MID(Tabla1[[#This Row],[Aplicación]],14,1)</f>
        <v>2</v>
      </c>
      <c r="R1205" s="44" t="s">
        <v>662</v>
      </c>
      <c r="S1205" s="44" t="str">
        <f>MID(Tabla1[[#This Row],[Aplicación]],6,2)</f>
        <v>10</v>
      </c>
      <c r="T1205" s="44" t="str">
        <f>VLOOKUP(Tabla1[[#This Row],[AREA]],Hoja1!A:B,2,FALSE)</f>
        <v>10. Servicios sociales y mediación comunitaria</v>
      </c>
      <c r="U1205" s="44" t="str">
        <f>MID(Tabla1[[#This Row],[Aplicación]],9,4)</f>
        <v>2312</v>
      </c>
      <c r="V1205" s="44" t="str">
        <f>VLOOKUP(Tabla1[[#This Row],[PROGRAMA]],Hoja1!A:B,2,FALSE)</f>
        <v>2312. Iniciativas sociales</v>
      </c>
      <c r="W1205" s="44" t="str">
        <f>MID(Tabla1[[#This Row],[Aplicación]],14,2)</f>
        <v>21</v>
      </c>
      <c r="X1205" s="44" t="str">
        <f>MID(Tabla1[[#This Row],[Aplicación]],14,6)</f>
        <v>213</v>
      </c>
    </row>
    <row r="1206" spans="1:24" x14ac:dyDescent="0.25">
      <c r="A1206" s="33">
        <v>220199000795</v>
      </c>
      <c r="B1206" s="34" t="s">
        <v>9</v>
      </c>
      <c r="C1206" s="35">
        <v>43832</v>
      </c>
      <c r="D1206" s="33">
        <v>22020000967</v>
      </c>
      <c r="E1206" s="34" t="s">
        <v>1325</v>
      </c>
      <c r="F1206" s="36">
        <v>1774.5</v>
      </c>
      <c r="G1206" s="34" t="s">
        <v>118</v>
      </c>
      <c r="H1206" s="34" t="s">
        <v>1540</v>
      </c>
      <c r="I1206" s="33" t="s">
        <v>209</v>
      </c>
      <c r="J1206" s="34" t="s">
        <v>211</v>
      </c>
      <c r="K1206" s="34" t="s">
        <v>211</v>
      </c>
      <c r="L1206" s="34" t="s">
        <v>12</v>
      </c>
      <c r="M1206" s="34" t="s">
        <v>10</v>
      </c>
      <c r="N1206" s="34" t="s">
        <v>11</v>
      </c>
      <c r="O1206" s="37" t="s">
        <v>3146</v>
      </c>
      <c r="P1206" s="37" t="s">
        <v>674</v>
      </c>
      <c r="Q1206" s="44" t="str">
        <f>MID(Tabla1[[#This Row],[Aplicación]],14,1)</f>
        <v>2</v>
      </c>
      <c r="R1206" s="44" t="s">
        <v>662</v>
      </c>
      <c r="S1206" s="44" t="str">
        <f>MID(Tabla1[[#This Row],[Aplicación]],6,2)</f>
        <v>10</v>
      </c>
      <c r="T1206" s="44" t="str">
        <f>VLOOKUP(Tabla1[[#This Row],[AREA]],Hoja1!A:B,2,FALSE)</f>
        <v>10. Servicios sociales y mediación comunitaria</v>
      </c>
      <c r="U1206" s="44" t="str">
        <f>MID(Tabla1[[#This Row],[Aplicación]],9,4)</f>
        <v>2312</v>
      </c>
      <c r="V1206" s="44" t="str">
        <f>VLOOKUP(Tabla1[[#This Row],[PROGRAMA]],Hoja1!A:B,2,FALSE)</f>
        <v>2312. Iniciativas sociales</v>
      </c>
      <c r="W1206" s="44" t="str">
        <f>MID(Tabla1[[#This Row],[Aplicación]],14,2)</f>
        <v>21</v>
      </c>
      <c r="X1206" s="44" t="str">
        <f>MID(Tabla1[[#This Row],[Aplicación]],14,6)</f>
        <v>213</v>
      </c>
    </row>
    <row r="1207" spans="1:24" x14ac:dyDescent="0.25">
      <c r="A1207" s="33">
        <v>220190058561</v>
      </c>
      <c r="B1207" s="34" t="s">
        <v>9</v>
      </c>
      <c r="C1207" s="35">
        <v>43908</v>
      </c>
      <c r="D1207" s="33">
        <v>22019007080</v>
      </c>
      <c r="E1207" s="34" t="s">
        <v>1266</v>
      </c>
      <c r="F1207" s="36">
        <v>7841.86</v>
      </c>
      <c r="G1207" s="34" t="s">
        <v>205</v>
      </c>
      <c r="H1207" s="34" t="s">
        <v>881</v>
      </c>
      <c r="I1207" s="33" t="s">
        <v>209</v>
      </c>
      <c r="J1207" s="34" t="s">
        <v>1249</v>
      </c>
      <c r="K1207" s="34" t="s">
        <v>211</v>
      </c>
      <c r="L1207" s="34" t="s">
        <v>12</v>
      </c>
      <c r="M1207" s="34" t="s">
        <v>13</v>
      </c>
      <c r="N1207" s="34" t="s">
        <v>14</v>
      </c>
      <c r="O1207" s="37" t="s">
        <v>3127</v>
      </c>
      <c r="P1207" s="37" t="s">
        <v>674</v>
      </c>
      <c r="Q1207" s="44" t="str">
        <f>MID(Tabla1[[#This Row],[Aplicación]],14,1)</f>
        <v>6</v>
      </c>
      <c r="R1207" s="44" t="s">
        <v>663</v>
      </c>
      <c r="S1207" s="44" t="str">
        <f>MID(Tabla1[[#This Row],[Aplicación]],6,2)</f>
        <v>10</v>
      </c>
      <c r="T1207" s="44" t="str">
        <f>VLOOKUP(Tabla1[[#This Row],[AREA]],Hoja1!A:B,2,FALSE)</f>
        <v>10. Servicios sociales y mediación comunitaria</v>
      </c>
      <c r="U1207" s="44" t="str">
        <f>MID(Tabla1[[#This Row],[Aplicación]],9,4)</f>
        <v>2312</v>
      </c>
      <c r="V1207" s="44" t="str">
        <f>VLOOKUP(Tabla1[[#This Row],[PROGRAMA]],Hoja1!A:B,2,FALSE)</f>
        <v>2312. Iniciativas sociales</v>
      </c>
      <c r="W1207" s="44" t="str">
        <f>MID(Tabla1[[#This Row],[Aplicación]],14,2)</f>
        <v>63</v>
      </c>
      <c r="X1207" s="44" t="str">
        <f>MID(Tabla1[[#This Row],[Aplicación]],14,6)</f>
        <v>632</v>
      </c>
    </row>
    <row r="1208" spans="1:24" x14ac:dyDescent="0.25">
      <c r="A1208" s="33">
        <v>220199000796</v>
      </c>
      <c r="B1208" s="34" t="s">
        <v>9</v>
      </c>
      <c r="C1208" s="35">
        <v>43832</v>
      </c>
      <c r="D1208" s="33">
        <v>22020000968</v>
      </c>
      <c r="E1208" s="34" t="s">
        <v>1325</v>
      </c>
      <c r="F1208" s="36">
        <v>2477</v>
      </c>
      <c r="G1208" s="34" t="s">
        <v>118</v>
      </c>
      <c r="H1208" s="34" t="s">
        <v>1546</v>
      </c>
      <c r="I1208" s="33" t="s">
        <v>209</v>
      </c>
      <c r="J1208" s="34" t="s">
        <v>211</v>
      </c>
      <c r="K1208" s="34" t="s">
        <v>211</v>
      </c>
      <c r="L1208" s="34" t="s">
        <v>12</v>
      </c>
      <c r="M1208" s="34" t="s">
        <v>10</v>
      </c>
      <c r="N1208" s="34" t="s">
        <v>11</v>
      </c>
      <c r="O1208" s="37" t="s">
        <v>3146</v>
      </c>
      <c r="P1208" s="37" t="s">
        <v>674</v>
      </c>
      <c r="Q1208" s="44" t="str">
        <f>MID(Tabla1[[#This Row],[Aplicación]],14,1)</f>
        <v>2</v>
      </c>
      <c r="R1208" s="44" t="s">
        <v>662</v>
      </c>
      <c r="S1208" s="44" t="str">
        <f>MID(Tabla1[[#This Row],[Aplicación]],6,2)</f>
        <v>10</v>
      </c>
      <c r="T1208" s="44" t="str">
        <f>VLOOKUP(Tabla1[[#This Row],[AREA]],Hoja1!A:B,2,FALSE)</f>
        <v>10. Servicios sociales y mediación comunitaria</v>
      </c>
      <c r="U1208" s="44" t="str">
        <f>MID(Tabla1[[#This Row],[Aplicación]],9,4)</f>
        <v>2312</v>
      </c>
      <c r="V1208" s="44" t="str">
        <f>VLOOKUP(Tabla1[[#This Row],[PROGRAMA]],Hoja1!A:B,2,FALSE)</f>
        <v>2312. Iniciativas sociales</v>
      </c>
      <c r="W1208" s="44" t="str">
        <f>MID(Tabla1[[#This Row],[Aplicación]],14,2)</f>
        <v>21</v>
      </c>
      <c r="X1208" s="44" t="str">
        <f>MID(Tabla1[[#This Row],[Aplicación]],14,6)</f>
        <v>213</v>
      </c>
    </row>
    <row r="1209" spans="1:24" x14ac:dyDescent="0.25">
      <c r="A1209" s="33">
        <v>220199000818</v>
      </c>
      <c r="B1209" s="34" t="s">
        <v>9</v>
      </c>
      <c r="C1209" s="35">
        <v>43832</v>
      </c>
      <c r="D1209" s="33">
        <v>22020000096</v>
      </c>
      <c r="E1209" s="34" t="s">
        <v>1325</v>
      </c>
      <c r="F1209" s="36">
        <v>217.8</v>
      </c>
      <c r="G1209" s="34" t="s">
        <v>335</v>
      </c>
      <c r="H1209" s="34" t="s">
        <v>1547</v>
      </c>
      <c r="I1209" s="33" t="s">
        <v>209</v>
      </c>
      <c r="J1209" s="34" t="s">
        <v>211</v>
      </c>
      <c r="K1209" s="34" t="s">
        <v>211</v>
      </c>
      <c r="L1209" s="34" t="s">
        <v>12</v>
      </c>
      <c r="M1209" s="34" t="s">
        <v>10</v>
      </c>
      <c r="N1209" s="34" t="s">
        <v>11</v>
      </c>
      <c r="O1209" s="37" t="s">
        <v>3146</v>
      </c>
      <c r="P1209" s="37" t="s">
        <v>674</v>
      </c>
      <c r="Q1209" s="44" t="str">
        <f>MID(Tabla1[[#This Row],[Aplicación]],14,1)</f>
        <v>2</v>
      </c>
      <c r="R1209" s="44" t="s">
        <v>662</v>
      </c>
      <c r="S1209" s="44" t="str">
        <f>MID(Tabla1[[#This Row],[Aplicación]],6,2)</f>
        <v>10</v>
      </c>
      <c r="T1209" s="44" t="str">
        <f>VLOOKUP(Tabla1[[#This Row],[AREA]],Hoja1!A:B,2,FALSE)</f>
        <v>10. Servicios sociales y mediación comunitaria</v>
      </c>
      <c r="U1209" s="44" t="str">
        <f>MID(Tabla1[[#This Row],[Aplicación]],9,4)</f>
        <v>2312</v>
      </c>
      <c r="V1209" s="44" t="str">
        <f>VLOOKUP(Tabla1[[#This Row],[PROGRAMA]],Hoja1!A:B,2,FALSE)</f>
        <v>2312. Iniciativas sociales</v>
      </c>
      <c r="W1209" s="44" t="str">
        <f>MID(Tabla1[[#This Row],[Aplicación]],14,2)</f>
        <v>21</v>
      </c>
      <c r="X1209" s="44" t="str">
        <f>MID(Tabla1[[#This Row],[Aplicación]],14,6)</f>
        <v>213</v>
      </c>
    </row>
    <row r="1210" spans="1:24" x14ac:dyDescent="0.25">
      <c r="A1210" s="33">
        <v>220199000306</v>
      </c>
      <c r="B1210" s="34" t="s">
        <v>9</v>
      </c>
      <c r="C1210" s="35">
        <v>43832</v>
      </c>
      <c r="D1210" s="33">
        <v>22020000771</v>
      </c>
      <c r="E1210" s="34" t="s">
        <v>1467</v>
      </c>
      <c r="F1210" s="36">
        <v>10749.53</v>
      </c>
      <c r="G1210" s="34" t="s">
        <v>682</v>
      </c>
      <c r="H1210" s="34" t="s">
        <v>1553</v>
      </c>
      <c r="I1210" s="33" t="s">
        <v>209</v>
      </c>
      <c r="J1210" s="34" t="s">
        <v>1341</v>
      </c>
      <c r="K1210" s="34" t="s">
        <v>211</v>
      </c>
      <c r="L1210" s="34" t="s">
        <v>12</v>
      </c>
      <c r="M1210" s="34" t="s">
        <v>13</v>
      </c>
      <c r="N1210" s="34" t="s">
        <v>14</v>
      </c>
      <c r="O1210" s="37" t="s">
        <v>3127</v>
      </c>
      <c r="P1210" s="37" t="s">
        <v>674</v>
      </c>
      <c r="Q1210" s="44" t="str">
        <f>MID(Tabla1[[#This Row],[Aplicación]],14,1)</f>
        <v>2</v>
      </c>
      <c r="R1210" s="44" t="s">
        <v>662</v>
      </c>
      <c r="S1210" s="44" t="str">
        <f>MID(Tabla1[[#This Row],[Aplicación]],6,2)</f>
        <v>10</v>
      </c>
      <c r="T1210" s="44" t="str">
        <f>VLOOKUP(Tabla1[[#This Row],[AREA]],Hoja1!A:B,2,FALSE)</f>
        <v>10. Servicios sociales y mediación comunitaria</v>
      </c>
      <c r="U1210" s="44" t="str">
        <f>MID(Tabla1[[#This Row],[Aplicación]],9,4)</f>
        <v>2412</v>
      </c>
      <c r="V1210" s="44" t="str">
        <f>VLOOKUP(Tabla1[[#This Row],[PROGRAMA]],Hoja1!A:B,2,FALSE)</f>
        <v>2412. Formación para el empleo</v>
      </c>
      <c r="W1210" s="44" t="str">
        <f>MID(Tabla1[[#This Row],[Aplicación]],14,2)</f>
        <v>22</v>
      </c>
      <c r="X1210" s="44" t="str">
        <f>MID(Tabla1[[#This Row],[Aplicación]],14,6)</f>
        <v>22799</v>
      </c>
    </row>
    <row r="1211" spans="1:24" x14ac:dyDescent="0.25">
      <c r="A1211" s="33">
        <v>220199000700</v>
      </c>
      <c r="B1211" s="34" t="s">
        <v>9</v>
      </c>
      <c r="C1211" s="35">
        <v>43832</v>
      </c>
      <c r="D1211" s="33">
        <v>22020000924</v>
      </c>
      <c r="E1211" s="34" t="s">
        <v>1554</v>
      </c>
      <c r="F1211" s="36">
        <v>10646.31</v>
      </c>
      <c r="G1211" s="34" t="s">
        <v>283</v>
      </c>
      <c r="H1211" s="34" t="s">
        <v>1555</v>
      </c>
      <c r="I1211" s="33" t="s">
        <v>209</v>
      </c>
      <c r="J1211" s="34" t="s">
        <v>1053</v>
      </c>
      <c r="K1211" s="34" t="s">
        <v>284</v>
      </c>
      <c r="L1211" s="34" t="s">
        <v>12</v>
      </c>
      <c r="M1211" s="34" t="s">
        <v>13</v>
      </c>
      <c r="N1211" s="34" t="s">
        <v>14</v>
      </c>
      <c r="O1211" s="37" t="s">
        <v>3127</v>
      </c>
      <c r="P1211" s="37" t="s">
        <v>674</v>
      </c>
      <c r="Q1211" s="44" t="str">
        <f>MID(Tabla1[[#This Row],[Aplicación]],14,1)</f>
        <v>2</v>
      </c>
      <c r="R1211" s="44" t="s">
        <v>662</v>
      </c>
      <c r="S1211" s="44" t="str">
        <f>MID(Tabla1[[#This Row],[Aplicación]],6,2)</f>
        <v>10</v>
      </c>
      <c r="T1211" s="44" t="str">
        <f>VLOOKUP(Tabla1[[#This Row],[AREA]],Hoja1!A:B,2,FALSE)</f>
        <v>10. Servicios sociales y mediación comunitaria</v>
      </c>
      <c r="U1211" s="44" t="str">
        <f>MID(Tabla1[[#This Row],[Aplicación]],9,4)</f>
        <v>2412</v>
      </c>
      <c r="V1211" s="44" t="str">
        <f>VLOOKUP(Tabla1[[#This Row],[PROGRAMA]],Hoja1!A:B,2,FALSE)</f>
        <v>2412. Formación para el empleo</v>
      </c>
      <c r="W1211" s="44" t="str">
        <f>MID(Tabla1[[#This Row],[Aplicación]],14,2)</f>
        <v>22</v>
      </c>
      <c r="X1211" s="44" t="str">
        <f>MID(Tabla1[[#This Row],[Aplicación]],14,6)</f>
        <v>22700</v>
      </c>
    </row>
    <row r="1212" spans="1:24" x14ac:dyDescent="0.25">
      <c r="A1212" s="33">
        <v>220199000217</v>
      </c>
      <c r="B1212" s="34" t="s">
        <v>9</v>
      </c>
      <c r="C1212" s="35">
        <v>43832</v>
      </c>
      <c r="D1212" s="33">
        <v>22020000629</v>
      </c>
      <c r="E1212" s="34" t="s">
        <v>952</v>
      </c>
      <c r="F1212" s="36">
        <v>10500</v>
      </c>
      <c r="G1212" s="34" t="s">
        <v>175</v>
      </c>
      <c r="H1212" s="34" t="s">
        <v>1570</v>
      </c>
      <c r="I1212" s="33" t="s">
        <v>209</v>
      </c>
      <c r="J1212" s="34" t="s">
        <v>211</v>
      </c>
      <c r="K1212" s="34" t="s">
        <v>211</v>
      </c>
      <c r="L1212" s="34" t="s">
        <v>12</v>
      </c>
      <c r="M1212" s="34" t="s">
        <v>13</v>
      </c>
      <c r="N1212" s="34" t="s">
        <v>14</v>
      </c>
      <c r="O1212" s="37" t="s">
        <v>3127</v>
      </c>
      <c r="P1212" s="37" t="s">
        <v>674</v>
      </c>
      <c r="Q1212" s="44" t="str">
        <f>MID(Tabla1[[#This Row],[Aplicación]],14,1)</f>
        <v>2</v>
      </c>
      <c r="R1212" s="44" t="s">
        <v>662</v>
      </c>
      <c r="S1212" s="44" t="str">
        <f>MID(Tabla1[[#This Row],[Aplicación]],6,2)</f>
        <v>10</v>
      </c>
      <c r="T1212" s="44" t="str">
        <f>VLOOKUP(Tabla1[[#This Row],[AREA]],Hoja1!A:B,2,FALSE)</f>
        <v>10. Servicios sociales y mediación comunitaria</v>
      </c>
      <c r="U1212" s="44" t="str">
        <f>MID(Tabla1[[#This Row],[Aplicación]],9,4)</f>
        <v>2312</v>
      </c>
      <c r="V1212" s="44" t="str">
        <f>VLOOKUP(Tabla1[[#This Row],[PROGRAMA]],Hoja1!A:B,2,FALSE)</f>
        <v>2312. Iniciativas sociales</v>
      </c>
      <c r="W1212" s="44" t="str">
        <f>MID(Tabla1[[#This Row],[Aplicación]],14,2)</f>
        <v>22</v>
      </c>
      <c r="X1212" s="44" t="str">
        <f>MID(Tabla1[[#This Row],[Aplicación]],14,6)</f>
        <v>22799</v>
      </c>
    </row>
    <row r="1213" spans="1:24" x14ac:dyDescent="0.25">
      <c r="A1213" s="33">
        <v>220200001098</v>
      </c>
      <c r="B1213" s="34" t="s">
        <v>9</v>
      </c>
      <c r="C1213" s="35">
        <v>43871</v>
      </c>
      <c r="D1213" s="33">
        <v>22020001450</v>
      </c>
      <c r="E1213" s="34" t="s">
        <v>1457</v>
      </c>
      <c r="F1213" s="36">
        <v>6130</v>
      </c>
      <c r="G1213" s="34" t="s">
        <v>104</v>
      </c>
      <c r="H1213" s="34" t="s">
        <v>1592</v>
      </c>
      <c r="I1213" s="33" t="s">
        <v>209</v>
      </c>
      <c r="J1213" s="34" t="s">
        <v>233</v>
      </c>
      <c r="K1213" s="34" t="s">
        <v>233</v>
      </c>
      <c r="L1213" s="34" t="s">
        <v>15</v>
      </c>
      <c r="M1213" s="34" t="s">
        <v>13</v>
      </c>
      <c r="N1213" s="34" t="s">
        <v>16</v>
      </c>
      <c r="O1213" s="37" t="s">
        <v>3127</v>
      </c>
      <c r="P1213" s="37" t="s">
        <v>674</v>
      </c>
      <c r="Q1213" s="44" t="str">
        <f>MID(Tabla1[[#This Row],[Aplicación]],14,1)</f>
        <v>2</v>
      </c>
      <c r="R1213" s="44" t="s">
        <v>662</v>
      </c>
      <c r="S1213" s="44" t="str">
        <f>MID(Tabla1[[#This Row],[Aplicación]],6,2)</f>
        <v>10</v>
      </c>
      <c r="T1213" s="44" t="str">
        <f>VLOOKUP(Tabla1[[#This Row],[AREA]],Hoja1!A:B,2,FALSE)</f>
        <v>10. Servicios sociales y mediación comunitaria</v>
      </c>
      <c r="U1213" s="44" t="str">
        <f>MID(Tabla1[[#This Row],[Aplicación]],9,4)</f>
        <v>2412</v>
      </c>
      <c r="V1213" s="44" t="str">
        <f>VLOOKUP(Tabla1[[#This Row],[PROGRAMA]],Hoja1!A:B,2,FALSE)</f>
        <v>2412. Formación para el empleo</v>
      </c>
      <c r="W1213" s="44" t="str">
        <f>MID(Tabla1[[#This Row],[Aplicación]],14,2)</f>
        <v>22</v>
      </c>
      <c r="X1213" s="44" t="str">
        <f>MID(Tabla1[[#This Row],[Aplicación]],14,6)</f>
        <v>22102</v>
      </c>
    </row>
    <row r="1214" spans="1:24" x14ac:dyDescent="0.25">
      <c r="A1214" s="33">
        <v>220199000754</v>
      </c>
      <c r="B1214" s="34" t="s">
        <v>9</v>
      </c>
      <c r="C1214" s="35">
        <v>43832</v>
      </c>
      <c r="D1214" s="33">
        <v>22020001008</v>
      </c>
      <c r="E1214" s="34" t="s">
        <v>1600</v>
      </c>
      <c r="F1214" s="36">
        <v>6129.54</v>
      </c>
      <c r="G1214" s="34" t="s">
        <v>108</v>
      </c>
      <c r="H1214" s="34" t="s">
        <v>1601</v>
      </c>
      <c r="I1214" s="33" t="s">
        <v>209</v>
      </c>
      <c r="J1214" s="34" t="s">
        <v>236</v>
      </c>
      <c r="K1214" s="34" t="s">
        <v>236</v>
      </c>
      <c r="L1214" s="34" t="s">
        <v>15</v>
      </c>
      <c r="M1214" s="34" t="s">
        <v>13</v>
      </c>
      <c r="N1214" s="34" t="s">
        <v>14</v>
      </c>
      <c r="O1214" s="37" t="s">
        <v>3127</v>
      </c>
      <c r="P1214" s="37" t="s">
        <v>674</v>
      </c>
      <c r="Q1214" s="44" t="str">
        <f>MID(Tabla1[[#This Row],[Aplicación]],14,1)</f>
        <v>2</v>
      </c>
      <c r="R1214" s="44" t="s">
        <v>662</v>
      </c>
      <c r="S1214" s="44" t="str">
        <f>MID(Tabla1[[#This Row],[Aplicación]],6,2)</f>
        <v>10</v>
      </c>
      <c r="T1214" s="44" t="str">
        <f>VLOOKUP(Tabla1[[#This Row],[AREA]],Hoja1!A:B,2,FALSE)</f>
        <v>10. Servicios sociales y mediación comunitaria</v>
      </c>
      <c r="U1214" s="44" t="str">
        <f>MID(Tabla1[[#This Row],[Aplicación]],9,4)</f>
        <v>2412</v>
      </c>
      <c r="V1214" s="44" t="str">
        <f>VLOOKUP(Tabla1[[#This Row],[PROGRAMA]],Hoja1!A:B,2,FALSE)</f>
        <v>2412. Formación para el empleo</v>
      </c>
      <c r="W1214" s="44" t="str">
        <f>MID(Tabla1[[#This Row],[Aplicación]],14,2)</f>
        <v>22</v>
      </c>
      <c r="X1214" s="44" t="str">
        <f>MID(Tabla1[[#This Row],[Aplicación]],14,6)</f>
        <v>22100</v>
      </c>
    </row>
    <row r="1215" spans="1:24" x14ac:dyDescent="0.25">
      <c r="A1215" s="33">
        <v>220199000311</v>
      </c>
      <c r="B1215" s="34" t="s">
        <v>9</v>
      </c>
      <c r="C1215" s="35">
        <v>43832</v>
      </c>
      <c r="D1215" s="33">
        <v>22020000775</v>
      </c>
      <c r="E1215" s="34" t="s">
        <v>1425</v>
      </c>
      <c r="F1215" s="36">
        <v>6000</v>
      </c>
      <c r="G1215" s="34" t="s">
        <v>104</v>
      </c>
      <c r="H1215" s="34" t="s">
        <v>1603</v>
      </c>
      <c r="I1215" s="33" t="s">
        <v>209</v>
      </c>
      <c r="J1215" s="34" t="s">
        <v>233</v>
      </c>
      <c r="K1215" s="34" t="s">
        <v>233</v>
      </c>
      <c r="L1215" s="34" t="s">
        <v>15</v>
      </c>
      <c r="M1215" s="34" t="s">
        <v>13</v>
      </c>
      <c r="N1215" s="34" t="s">
        <v>16</v>
      </c>
      <c r="O1215" s="37" t="s">
        <v>3127</v>
      </c>
      <c r="P1215" s="37" t="s">
        <v>674</v>
      </c>
      <c r="Q1215" s="44" t="str">
        <f>MID(Tabla1[[#This Row],[Aplicación]],14,1)</f>
        <v>2</v>
      </c>
      <c r="R1215" s="44" t="s">
        <v>662</v>
      </c>
      <c r="S1215" s="44" t="str">
        <f>MID(Tabla1[[#This Row],[Aplicación]],6,2)</f>
        <v>10</v>
      </c>
      <c r="T1215" s="44" t="str">
        <f>VLOOKUP(Tabla1[[#This Row],[AREA]],Hoja1!A:B,2,FALSE)</f>
        <v>10. Servicios sociales y mediación comunitaria</v>
      </c>
      <c r="U1215" s="44" t="str">
        <f>MID(Tabla1[[#This Row],[Aplicación]],9,4)</f>
        <v>2311</v>
      </c>
      <c r="V1215" s="44" t="str">
        <f>VLOOKUP(Tabla1[[#This Row],[PROGRAMA]],Hoja1!A:B,2,FALSE)</f>
        <v>2311. Intervención social</v>
      </c>
      <c r="W1215" s="44" t="str">
        <f>MID(Tabla1[[#This Row],[Aplicación]],14,2)</f>
        <v>22</v>
      </c>
      <c r="X1215" s="44" t="str">
        <f>MID(Tabla1[[#This Row],[Aplicación]],14,6)</f>
        <v>22102</v>
      </c>
    </row>
    <row r="1216" spans="1:24" x14ac:dyDescent="0.25">
      <c r="A1216" s="33">
        <v>220200000996</v>
      </c>
      <c r="B1216" s="34" t="s">
        <v>9</v>
      </c>
      <c r="C1216" s="35">
        <v>43867</v>
      </c>
      <c r="D1216" s="33">
        <v>22020001282</v>
      </c>
      <c r="E1216" s="34" t="s">
        <v>1631</v>
      </c>
      <c r="F1216" s="45">
        <f>281.58+205.77</f>
        <v>487.35</v>
      </c>
      <c r="G1216" s="34" t="s">
        <v>703</v>
      </c>
      <c r="H1216" s="34" t="s">
        <v>1632</v>
      </c>
      <c r="I1216" s="33" t="s">
        <v>209</v>
      </c>
      <c r="J1216" s="34" t="s">
        <v>211</v>
      </c>
      <c r="K1216" s="34" t="s">
        <v>211</v>
      </c>
      <c r="L1216" s="34" t="s">
        <v>15</v>
      </c>
      <c r="M1216" s="34" t="s">
        <v>10</v>
      </c>
      <c r="N1216" s="34" t="s">
        <v>11</v>
      </c>
      <c r="O1216" s="37" t="s">
        <v>3146</v>
      </c>
      <c r="P1216" s="37" t="s">
        <v>674</v>
      </c>
      <c r="Q1216" s="44" t="str">
        <f>MID(Tabla1[[#This Row],[Aplicación]],14,1)</f>
        <v>2</v>
      </c>
      <c r="R1216" s="44" t="s">
        <v>662</v>
      </c>
      <c r="S1216" s="44" t="str">
        <f>MID(Tabla1[[#This Row],[Aplicación]],6,2)</f>
        <v>10</v>
      </c>
      <c r="T1216" s="44" t="str">
        <f>VLOOKUP(Tabla1[[#This Row],[AREA]],Hoja1!A:B,2,FALSE)</f>
        <v>10. Servicios sociales y mediación comunitaria</v>
      </c>
      <c r="U1216" s="44" t="str">
        <f>MID(Tabla1[[#This Row],[Aplicación]],9,4)</f>
        <v>2312</v>
      </c>
      <c r="V1216" s="44" t="str">
        <f>VLOOKUP(Tabla1[[#This Row],[PROGRAMA]],Hoja1!A:B,2,FALSE)</f>
        <v>2312. Iniciativas sociales</v>
      </c>
      <c r="W1216" s="44" t="str">
        <f>MID(Tabla1[[#This Row],[Aplicación]],14,2)</f>
        <v>22</v>
      </c>
      <c r="X1216" s="44" t="str">
        <f>MID(Tabla1[[#This Row],[Aplicación]],14,6)</f>
        <v>22199</v>
      </c>
    </row>
    <row r="1217" spans="1:24" x14ac:dyDescent="0.25">
      <c r="A1217" s="33">
        <v>220200000998</v>
      </c>
      <c r="B1217" s="34" t="s">
        <v>9</v>
      </c>
      <c r="C1217" s="35">
        <v>43867</v>
      </c>
      <c r="D1217" s="33">
        <v>22020001328</v>
      </c>
      <c r="E1217" s="34" t="s">
        <v>1631</v>
      </c>
      <c r="F1217" s="36">
        <v>275.88</v>
      </c>
      <c r="G1217" s="34" t="s">
        <v>1639</v>
      </c>
      <c r="H1217" s="34" t="s">
        <v>1640</v>
      </c>
      <c r="I1217" s="33" t="s">
        <v>209</v>
      </c>
      <c r="J1217" s="34" t="s">
        <v>997</v>
      </c>
      <c r="K1217" s="34" t="s">
        <v>211</v>
      </c>
      <c r="L1217" s="34" t="s">
        <v>15</v>
      </c>
      <c r="M1217" s="34" t="s">
        <v>10</v>
      </c>
      <c r="N1217" s="34" t="s">
        <v>11</v>
      </c>
      <c r="O1217" s="37" t="s">
        <v>3146</v>
      </c>
      <c r="P1217" s="37" t="s">
        <v>674</v>
      </c>
      <c r="Q1217" s="44" t="str">
        <f>MID(Tabla1[[#This Row],[Aplicación]],14,1)</f>
        <v>2</v>
      </c>
      <c r="R1217" s="44" t="s">
        <v>662</v>
      </c>
      <c r="S1217" s="44" t="str">
        <f>MID(Tabla1[[#This Row],[Aplicación]],6,2)</f>
        <v>10</v>
      </c>
      <c r="T1217" s="44" t="str">
        <f>VLOOKUP(Tabla1[[#This Row],[AREA]],Hoja1!A:B,2,FALSE)</f>
        <v>10. Servicios sociales y mediación comunitaria</v>
      </c>
      <c r="U1217" s="44" t="str">
        <f>MID(Tabla1[[#This Row],[Aplicación]],9,4)</f>
        <v>2312</v>
      </c>
      <c r="V1217" s="44" t="str">
        <f>VLOOKUP(Tabla1[[#This Row],[PROGRAMA]],Hoja1!A:B,2,FALSE)</f>
        <v>2312. Iniciativas sociales</v>
      </c>
      <c r="W1217" s="44" t="str">
        <f>MID(Tabla1[[#This Row],[Aplicación]],14,2)</f>
        <v>22</v>
      </c>
      <c r="X1217" s="44" t="str">
        <f>MID(Tabla1[[#This Row],[Aplicación]],14,6)</f>
        <v>22199</v>
      </c>
    </row>
    <row r="1218" spans="1:24" x14ac:dyDescent="0.25">
      <c r="A1218" s="33">
        <v>220200000999</v>
      </c>
      <c r="B1218" s="34" t="s">
        <v>9</v>
      </c>
      <c r="C1218" s="35">
        <v>43867</v>
      </c>
      <c r="D1218" s="33">
        <v>22020001584</v>
      </c>
      <c r="E1218" s="34" t="s">
        <v>1325</v>
      </c>
      <c r="F1218" s="36">
        <f>605+605</f>
        <v>1210</v>
      </c>
      <c r="G1218" s="34" t="s">
        <v>432</v>
      </c>
      <c r="H1218" s="34" t="s">
        <v>1641</v>
      </c>
      <c r="I1218" s="33" t="s">
        <v>209</v>
      </c>
      <c r="J1218" s="34" t="s">
        <v>211</v>
      </c>
      <c r="K1218" s="34" t="s">
        <v>211</v>
      </c>
      <c r="L1218" s="34" t="s">
        <v>12</v>
      </c>
      <c r="M1218" s="34" t="s">
        <v>10</v>
      </c>
      <c r="N1218" s="34" t="s">
        <v>11</v>
      </c>
      <c r="O1218" s="37" t="s">
        <v>3146</v>
      </c>
      <c r="P1218" s="37" t="s">
        <v>674</v>
      </c>
      <c r="Q1218" s="44" t="str">
        <f>MID(Tabla1[[#This Row],[Aplicación]],14,1)</f>
        <v>2</v>
      </c>
      <c r="R1218" s="44" t="s">
        <v>662</v>
      </c>
      <c r="S1218" s="44" t="str">
        <f>MID(Tabla1[[#This Row],[Aplicación]],6,2)</f>
        <v>10</v>
      </c>
      <c r="T1218" s="44" t="str">
        <f>VLOOKUP(Tabla1[[#This Row],[AREA]],Hoja1!A:B,2,FALSE)</f>
        <v>10. Servicios sociales y mediación comunitaria</v>
      </c>
      <c r="U1218" s="44" t="str">
        <f>MID(Tabla1[[#This Row],[Aplicación]],9,4)</f>
        <v>2312</v>
      </c>
      <c r="V1218" s="44" t="str">
        <f>VLOOKUP(Tabla1[[#This Row],[PROGRAMA]],Hoja1!A:B,2,FALSE)</f>
        <v>2312. Iniciativas sociales</v>
      </c>
      <c r="W1218" s="44" t="str">
        <f>MID(Tabla1[[#This Row],[Aplicación]],14,2)</f>
        <v>21</v>
      </c>
      <c r="X1218" s="44" t="str">
        <f>MID(Tabla1[[#This Row],[Aplicación]],14,6)</f>
        <v>213</v>
      </c>
    </row>
    <row r="1219" spans="1:24" x14ac:dyDescent="0.25">
      <c r="A1219" s="33">
        <v>220200001000</v>
      </c>
      <c r="B1219" s="34" t="s">
        <v>9</v>
      </c>
      <c r="C1219" s="35">
        <v>43867</v>
      </c>
      <c r="D1219" s="33">
        <v>22020001586</v>
      </c>
      <c r="E1219" s="34" t="s">
        <v>1266</v>
      </c>
      <c r="F1219" s="36">
        <v>46.95</v>
      </c>
      <c r="G1219" s="34" t="s">
        <v>889</v>
      </c>
      <c r="H1219" s="34" t="s">
        <v>1642</v>
      </c>
      <c r="I1219" s="33" t="s">
        <v>209</v>
      </c>
      <c r="J1219" s="34" t="s">
        <v>211</v>
      </c>
      <c r="K1219" s="34" t="s">
        <v>211</v>
      </c>
      <c r="L1219" s="34" t="s">
        <v>12</v>
      </c>
      <c r="M1219" s="34" t="s">
        <v>10</v>
      </c>
      <c r="N1219" s="34" t="s">
        <v>11</v>
      </c>
      <c r="O1219" s="37" t="s">
        <v>3146</v>
      </c>
      <c r="P1219" s="37" t="s">
        <v>674</v>
      </c>
      <c r="Q1219" s="44" t="str">
        <f>MID(Tabla1[[#This Row],[Aplicación]],14,1)</f>
        <v>6</v>
      </c>
      <c r="R1219" s="44" t="s">
        <v>663</v>
      </c>
      <c r="S1219" s="44" t="str">
        <f>MID(Tabla1[[#This Row],[Aplicación]],6,2)</f>
        <v>10</v>
      </c>
      <c r="T1219" s="44" t="str">
        <f>VLOOKUP(Tabla1[[#This Row],[AREA]],Hoja1!A:B,2,FALSE)</f>
        <v>10. Servicios sociales y mediación comunitaria</v>
      </c>
      <c r="U1219" s="44" t="str">
        <f>MID(Tabla1[[#This Row],[Aplicación]],9,4)</f>
        <v>2312</v>
      </c>
      <c r="V1219" s="44" t="str">
        <f>VLOOKUP(Tabla1[[#This Row],[PROGRAMA]],Hoja1!A:B,2,FALSE)</f>
        <v>2312. Iniciativas sociales</v>
      </c>
      <c r="W1219" s="44" t="str">
        <f>MID(Tabla1[[#This Row],[Aplicación]],14,2)</f>
        <v>63</v>
      </c>
      <c r="X1219" s="44" t="str">
        <f>MID(Tabla1[[#This Row],[Aplicación]],14,6)</f>
        <v>632</v>
      </c>
    </row>
    <row r="1220" spans="1:24" x14ac:dyDescent="0.25">
      <c r="A1220" s="33">
        <v>220200001001</v>
      </c>
      <c r="B1220" s="34" t="s">
        <v>9</v>
      </c>
      <c r="C1220" s="35">
        <v>43867</v>
      </c>
      <c r="D1220" s="33">
        <v>22020001588</v>
      </c>
      <c r="E1220" s="34" t="s">
        <v>1266</v>
      </c>
      <c r="F1220" s="36">
        <v>46.95</v>
      </c>
      <c r="G1220" s="34" t="s">
        <v>800</v>
      </c>
      <c r="H1220" s="34" t="s">
        <v>1648</v>
      </c>
      <c r="I1220" s="33" t="s">
        <v>209</v>
      </c>
      <c r="J1220" s="34" t="s">
        <v>211</v>
      </c>
      <c r="K1220" s="34" t="s">
        <v>211</v>
      </c>
      <c r="L1220" s="34" t="s">
        <v>12</v>
      </c>
      <c r="M1220" s="34" t="s">
        <v>10</v>
      </c>
      <c r="N1220" s="34" t="s">
        <v>11</v>
      </c>
      <c r="O1220" s="37" t="s">
        <v>3146</v>
      </c>
      <c r="P1220" s="37" t="s">
        <v>674</v>
      </c>
      <c r="Q1220" s="44" t="str">
        <f>MID(Tabla1[[#This Row],[Aplicación]],14,1)</f>
        <v>6</v>
      </c>
      <c r="R1220" s="44" t="s">
        <v>663</v>
      </c>
      <c r="S1220" s="44" t="str">
        <f>MID(Tabla1[[#This Row],[Aplicación]],6,2)</f>
        <v>10</v>
      </c>
      <c r="T1220" s="44" t="str">
        <f>VLOOKUP(Tabla1[[#This Row],[AREA]],Hoja1!A:B,2,FALSE)</f>
        <v>10. Servicios sociales y mediación comunitaria</v>
      </c>
      <c r="U1220" s="44" t="str">
        <f>MID(Tabla1[[#This Row],[Aplicación]],9,4)</f>
        <v>2312</v>
      </c>
      <c r="V1220" s="44" t="str">
        <f>VLOOKUP(Tabla1[[#This Row],[PROGRAMA]],Hoja1!A:B,2,FALSE)</f>
        <v>2312. Iniciativas sociales</v>
      </c>
      <c r="W1220" s="44" t="str">
        <f>MID(Tabla1[[#This Row],[Aplicación]],14,2)</f>
        <v>63</v>
      </c>
      <c r="X1220" s="44" t="str">
        <f>MID(Tabla1[[#This Row],[Aplicación]],14,6)</f>
        <v>632</v>
      </c>
    </row>
    <row r="1221" spans="1:24" x14ac:dyDescent="0.25">
      <c r="A1221" s="33">
        <v>220200001032</v>
      </c>
      <c r="B1221" s="34" t="s">
        <v>9</v>
      </c>
      <c r="C1221" s="35">
        <v>43871</v>
      </c>
      <c r="D1221" s="33">
        <v>22020001745</v>
      </c>
      <c r="E1221" s="34" t="s">
        <v>1655</v>
      </c>
      <c r="F1221" s="36">
        <v>326.7</v>
      </c>
      <c r="G1221" s="34" t="s">
        <v>1656</v>
      </c>
      <c r="H1221" s="34" t="s">
        <v>1657</v>
      </c>
      <c r="I1221" s="33" t="s">
        <v>209</v>
      </c>
      <c r="J1221" s="34" t="s">
        <v>211</v>
      </c>
      <c r="K1221" s="34" t="s">
        <v>211</v>
      </c>
      <c r="L1221" s="34" t="s">
        <v>15</v>
      </c>
      <c r="M1221" s="34" t="s">
        <v>10</v>
      </c>
      <c r="N1221" s="34" t="s">
        <v>11</v>
      </c>
      <c r="O1221" s="37" t="s">
        <v>3146</v>
      </c>
      <c r="P1221" s="37" t="s">
        <v>674</v>
      </c>
      <c r="Q1221" s="44" t="str">
        <f>MID(Tabla1[[#This Row],[Aplicación]],14,1)</f>
        <v>2</v>
      </c>
      <c r="R1221" s="44" t="s">
        <v>662</v>
      </c>
      <c r="S1221" s="44" t="str">
        <f>MID(Tabla1[[#This Row],[Aplicación]],6,2)</f>
        <v>10</v>
      </c>
      <c r="T1221" s="44" t="str">
        <f>VLOOKUP(Tabla1[[#This Row],[AREA]],Hoja1!A:B,2,FALSE)</f>
        <v>10. Servicios sociales y mediación comunitaria</v>
      </c>
      <c r="U1221" s="44" t="str">
        <f>MID(Tabla1[[#This Row],[Aplicación]],9,4)</f>
        <v>2312</v>
      </c>
      <c r="V1221" s="44" t="str">
        <f>VLOOKUP(Tabla1[[#This Row],[PROGRAMA]],Hoja1!A:B,2,FALSE)</f>
        <v>2312. Iniciativas sociales</v>
      </c>
      <c r="W1221" s="44" t="str">
        <f>MID(Tabla1[[#This Row],[Aplicación]],14,2)</f>
        <v>21</v>
      </c>
      <c r="X1221" s="44" t="str">
        <f>MID(Tabla1[[#This Row],[Aplicación]],14,6)</f>
        <v>212</v>
      </c>
    </row>
    <row r="1222" spans="1:24" x14ac:dyDescent="0.25">
      <c r="A1222" s="33">
        <v>220199000246</v>
      </c>
      <c r="B1222" s="34" t="s">
        <v>9</v>
      </c>
      <c r="C1222" s="35">
        <v>43832</v>
      </c>
      <c r="D1222" s="33">
        <v>22020000648</v>
      </c>
      <c r="E1222" s="34" t="s">
        <v>926</v>
      </c>
      <c r="F1222" s="36">
        <v>8667</v>
      </c>
      <c r="G1222" s="34" t="s">
        <v>169</v>
      </c>
      <c r="H1222" s="34" t="s">
        <v>1658</v>
      </c>
      <c r="I1222" s="33" t="s">
        <v>209</v>
      </c>
      <c r="J1222" s="34" t="s">
        <v>211</v>
      </c>
      <c r="K1222" s="34" t="s">
        <v>211</v>
      </c>
      <c r="L1222" s="34" t="s">
        <v>12</v>
      </c>
      <c r="M1222" s="34" t="s">
        <v>13</v>
      </c>
      <c r="N1222" s="34" t="s">
        <v>14</v>
      </c>
      <c r="O1222" s="37" t="s">
        <v>3127</v>
      </c>
      <c r="P1222" s="37" t="s">
        <v>674</v>
      </c>
      <c r="Q1222" s="44" t="str">
        <f>MID(Tabla1[[#This Row],[Aplicación]],14,1)</f>
        <v>2</v>
      </c>
      <c r="R1222" s="44" t="s">
        <v>662</v>
      </c>
      <c r="S1222" s="44" t="str">
        <f>MID(Tabla1[[#This Row],[Aplicación]],6,2)</f>
        <v>10</v>
      </c>
      <c r="T1222" s="44" t="str">
        <f>VLOOKUP(Tabla1[[#This Row],[AREA]],Hoja1!A:B,2,FALSE)</f>
        <v>10. Servicios sociales y mediación comunitaria</v>
      </c>
      <c r="U1222" s="44" t="str">
        <f>MID(Tabla1[[#This Row],[Aplicación]],9,4)</f>
        <v>2311</v>
      </c>
      <c r="V1222" s="44" t="str">
        <f>VLOOKUP(Tabla1[[#This Row],[PROGRAMA]],Hoja1!A:B,2,FALSE)</f>
        <v>2311. Intervención social</v>
      </c>
      <c r="W1222" s="44" t="str">
        <f>MID(Tabla1[[#This Row],[Aplicación]],14,2)</f>
        <v>22</v>
      </c>
      <c r="X1222" s="44" t="str">
        <f>MID(Tabla1[[#This Row],[Aplicación]],14,6)</f>
        <v>22799</v>
      </c>
    </row>
    <row r="1223" spans="1:24" x14ac:dyDescent="0.25">
      <c r="A1223" s="33">
        <v>220200001036</v>
      </c>
      <c r="B1223" s="34" t="s">
        <v>9</v>
      </c>
      <c r="C1223" s="35">
        <v>43871</v>
      </c>
      <c r="D1223" s="33">
        <v>22020001725</v>
      </c>
      <c r="E1223" s="34" t="s">
        <v>1480</v>
      </c>
      <c r="F1223" s="36">
        <v>33.6</v>
      </c>
      <c r="G1223" s="34" t="s">
        <v>1668</v>
      </c>
      <c r="H1223" s="34" t="s">
        <v>1669</v>
      </c>
      <c r="I1223" s="33" t="s">
        <v>209</v>
      </c>
      <c r="J1223" s="34" t="s">
        <v>211</v>
      </c>
      <c r="K1223" s="34" t="s">
        <v>211</v>
      </c>
      <c r="L1223" s="34" t="s">
        <v>15</v>
      </c>
      <c r="M1223" s="34" t="s">
        <v>10</v>
      </c>
      <c r="N1223" s="34" t="s">
        <v>11</v>
      </c>
      <c r="O1223" s="37" t="s">
        <v>3146</v>
      </c>
      <c r="P1223" s="37" t="s">
        <v>674</v>
      </c>
      <c r="Q1223" s="44" t="str">
        <f>MID(Tabla1[[#This Row],[Aplicación]],14,1)</f>
        <v>2</v>
      </c>
      <c r="R1223" s="44" t="s">
        <v>662</v>
      </c>
      <c r="S1223" s="44" t="str">
        <f>MID(Tabla1[[#This Row],[Aplicación]],6,2)</f>
        <v>10</v>
      </c>
      <c r="T1223" s="44" t="str">
        <f>VLOOKUP(Tabla1[[#This Row],[AREA]],Hoja1!A:B,2,FALSE)</f>
        <v>10. Servicios sociales y mediación comunitaria</v>
      </c>
      <c r="U1223" s="44" t="str">
        <f>MID(Tabla1[[#This Row],[Aplicación]],9,4)</f>
        <v>2412</v>
      </c>
      <c r="V1223" s="44" t="str">
        <f>VLOOKUP(Tabla1[[#This Row],[PROGRAMA]],Hoja1!A:B,2,FALSE)</f>
        <v>2412. Formación para el empleo</v>
      </c>
      <c r="W1223" s="44" t="str">
        <f>MID(Tabla1[[#This Row],[Aplicación]],14,2)</f>
        <v>22</v>
      </c>
      <c r="X1223" s="44" t="str">
        <f>MID(Tabla1[[#This Row],[Aplicación]],14,6)</f>
        <v>22199</v>
      </c>
    </row>
    <row r="1224" spans="1:24" x14ac:dyDescent="0.25">
      <c r="A1224" s="33">
        <v>220200001037</v>
      </c>
      <c r="B1224" s="34" t="s">
        <v>9</v>
      </c>
      <c r="C1224" s="35">
        <v>43871</v>
      </c>
      <c r="D1224" s="33">
        <v>22020001726</v>
      </c>
      <c r="E1224" s="34" t="s">
        <v>1480</v>
      </c>
      <c r="F1224" s="36">
        <v>136.51</v>
      </c>
      <c r="G1224" s="34" t="s">
        <v>384</v>
      </c>
      <c r="H1224" s="34" t="s">
        <v>1670</v>
      </c>
      <c r="I1224" s="33" t="s">
        <v>209</v>
      </c>
      <c r="J1224" s="34" t="s">
        <v>211</v>
      </c>
      <c r="K1224" s="34" t="s">
        <v>211</v>
      </c>
      <c r="L1224" s="34" t="s">
        <v>15</v>
      </c>
      <c r="M1224" s="34" t="s">
        <v>10</v>
      </c>
      <c r="N1224" s="34" t="s">
        <v>11</v>
      </c>
      <c r="O1224" s="37" t="s">
        <v>3146</v>
      </c>
      <c r="P1224" s="37" t="s">
        <v>674</v>
      </c>
      <c r="Q1224" s="44" t="str">
        <f>MID(Tabla1[[#This Row],[Aplicación]],14,1)</f>
        <v>2</v>
      </c>
      <c r="R1224" s="44" t="s">
        <v>662</v>
      </c>
      <c r="S1224" s="44" t="str">
        <f>MID(Tabla1[[#This Row],[Aplicación]],6,2)</f>
        <v>10</v>
      </c>
      <c r="T1224" s="44" t="str">
        <f>VLOOKUP(Tabla1[[#This Row],[AREA]],Hoja1!A:B,2,FALSE)</f>
        <v>10. Servicios sociales y mediación comunitaria</v>
      </c>
      <c r="U1224" s="44" t="str">
        <f>MID(Tabla1[[#This Row],[Aplicación]],9,4)</f>
        <v>2412</v>
      </c>
      <c r="V1224" s="44" t="str">
        <f>VLOOKUP(Tabla1[[#This Row],[PROGRAMA]],Hoja1!A:B,2,FALSE)</f>
        <v>2412. Formación para el empleo</v>
      </c>
      <c r="W1224" s="44" t="str">
        <f>MID(Tabla1[[#This Row],[Aplicación]],14,2)</f>
        <v>22</v>
      </c>
      <c r="X1224" s="44" t="str">
        <f>MID(Tabla1[[#This Row],[Aplicación]],14,6)</f>
        <v>22199</v>
      </c>
    </row>
    <row r="1225" spans="1:24" x14ac:dyDescent="0.25">
      <c r="A1225" s="33">
        <v>220200001051</v>
      </c>
      <c r="B1225" s="34" t="s">
        <v>9</v>
      </c>
      <c r="C1225" s="35">
        <v>43871</v>
      </c>
      <c r="D1225" s="33">
        <v>22020001746</v>
      </c>
      <c r="E1225" s="34" t="s">
        <v>1676</v>
      </c>
      <c r="F1225" s="36">
        <v>317.14</v>
      </c>
      <c r="G1225" s="34" t="s">
        <v>919</v>
      </c>
      <c r="H1225" s="34" t="s">
        <v>1677</v>
      </c>
      <c r="I1225" s="33" t="s">
        <v>209</v>
      </c>
      <c r="J1225" s="34" t="s">
        <v>1020</v>
      </c>
      <c r="K1225" s="34" t="s">
        <v>211</v>
      </c>
      <c r="L1225" s="34" t="s">
        <v>15</v>
      </c>
      <c r="M1225" s="34" t="s">
        <v>10</v>
      </c>
      <c r="N1225" s="34" t="s">
        <v>11</v>
      </c>
      <c r="O1225" s="37" t="s">
        <v>3146</v>
      </c>
      <c r="P1225" s="37" t="s">
        <v>674</v>
      </c>
      <c r="Q1225" s="44" t="str">
        <f>MID(Tabla1[[#This Row],[Aplicación]],14,1)</f>
        <v>2</v>
      </c>
      <c r="R1225" s="44" t="s">
        <v>662</v>
      </c>
      <c r="S1225" s="44" t="str">
        <f>MID(Tabla1[[#This Row],[Aplicación]],6,2)</f>
        <v>10</v>
      </c>
      <c r="T1225" s="44" t="str">
        <f>VLOOKUP(Tabla1[[#This Row],[AREA]],Hoja1!A:B,2,FALSE)</f>
        <v>10. Servicios sociales y mediación comunitaria</v>
      </c>
      <c r="U1225" s="44" t="str">
        <f>MID(Tabla1[[#This Row],[Aplicación]],9,4)</f>
        <v>2412</v>
      </c>
      <c r="V1225" s="44" t="str">
        <f>VLOOKUP(Tabla1[[#This Row],[PROGRAMA]],Hoja1!A:B,2,FALSE)</f>
        <v>2412. Formación para el empleo</v>
      </c>
      <c r="W1225" s="44" t="str">
        <f>MID(Tabla1[[#This Row],[Aplicación]],14,2)</f>
        <v>21</v>
      </c>
      <c r="X1225" s="44" t="str">
        <f>MID(Tabla1[[#This Row],[Aplicación]],14,6)</f>
        <v>212</v>
      </c>
    </row>
    <row r="1226" spans="1:24" x14ac:dyDescent="0.25">
      <c r="A1226" s="33">
        <v>220200001074</v>
      </c>
      <c r="B1226" s="34" t="s">
        <v>9</v>
      </c>
      <c r="C1226" s="35">
        <v>43871</v>
      </c>
      <c r="D1226" s="33">
        <v>22020001713</v>
      </c>
      <c r="E1226" s="34" t="s">
        <v>1288</v>
      </c>
      <c r="F1226" s="36">
        <v>368.39</v>
      </c>
      <c r="G1226" s="34" t="s">
        <v>773</v>
      </c>
      <c r="H1226" s="34" t="s">
        <v>1711</v>
      </c>
      <c r="I1226" s="33" t="s">
        <v>209</v>
      </c>
      <c r="J1226" s="34" t="s">
        <v>211</v>
      </c>
      <c r="K1226" s="34" t="s">
        <v>211</v>
      </c>
      <c r="L1226" s="34" t="s">
        <v>15</v>
      </c>
      <c r="M1226" s="34" t="s">
        <v>10</v>
      </c>
      <c r="N1226" s="34" t="s">
        <v>11</v>
      </c>
      <c r="O1226" s="37" t="s">
        <v>3146</v>
      </c>
      <c r="P1226" s="37" t="s">
        <v>674</v>
      </c>
      <c r="Q1226" s="44" t="str">
        <f>MID(Tabla1[[#This Row],[Aplicación]],14,1)</f>
        <v>2</v>
      </c>
      <c r="R1226" s="44" t="s">
        <v>662</v>
      </c>
      <c r="S1226" s="44" t="str">
        <f>MID(Tabla1[[#This Row],[Aplicación]],6,2)</f>
        <v>10</v>
      </c>
      <c r="T1226" s="44" t="str">
        <f>VLOOKUP(Tabla1[[#This Row],[AREA]],Hoja1!A:B,2,FALSE)</f>
        <v>10. Servicios sociales y mediación comunitaria</v>
      </c>
      <c r="U1226" s="44" t="str">
        <f>MID(Tabla1[[#This Row],[Aplicación]],9,4)</f>
        <v>2412</v>
      </c>
      <c r="V1226" s="44" t="str">
        <f>VLOOKUP(Tabla1[[#This Row],[PROGRAMA]],Hoja1!A:B,2,FALSE)</f>
        <v>2412. Formación para el empleo</v>
      </c>
      <c r="W1226" s="44" t="str">
        <f>MID(Tabla1[[#This Row],[Aplicación]],14,2)</f>
        <v>22</v>
      </c>
      <c r="X1226" s="44" t="str">
        <f>MID(Tabla1[[#This Row],[Aplicación]],14,6)</f>
        <v>22104</v>
      </c>
    </row>
    <row r="1227" spans="1:24" x14ac:dyDescent="0.25">
      <c r="A1227" s="33">
        <v>220200001075</v>
      </c>
      <c r="B1227" s="34" t="s">
        <v>9</v>
      </c>
      <c r="C1227" s="35">
        <v>43871</v>
      </c>
      <c r="D1227" s="33">
        <v>22020001715</v>
      </c>
      <c r="E1227" s="34" t="s">
        <v>1712</v>
      </c>
      <c r="F1227" s="36">
        <v>412.5</v>
      </c>
      <c r="G1227" s="34" t="s">
        <v>456</v>
      </c>
      <c r="H1227" s="34" t="s">
        <v>1713</v>
      </c>
      <c r="I1227" s="33" t="s">
        <v>209</v>
      </c>
      <c r="J1227" s="34" t="s">
        <v>1398</v>
      </c>
      <c r="K1227" s="34" t="s">
        <v>211</v>
      </c>
      <c r="L1227" s="34" t="s">
        <v>12</v>
      </c>
      <c r="M1227" s="34" t="s">
        <v>10</v>
      </c>
      <c r="N1227" s="34" t="s">
        <v>11</v>
      </c>
      <c r="O1227" s="37" t="s">
        <v>3146</v>
      </c>
      <c r="P1227" s="37" t="s">
        <v>674</v>
      </c>
      <c r="Q1227" s="44" t="str">
        <f>MID(Tabla1[[#This Row],[Aplicación]],14,1)</f>
        <v>2</v>
      </c>
      <c r="R1227" s="44" t="s">
        <v>662</v>
      </c>
      <c r="S1227" s="44" t="str">
        <f>MID(Tabla1[[#This Row],[Aplicación]],6,2)</f>
        <v>10</v>
      </c>
      <c r="T1227" s="44" t="str">
        <f>VLOOKUP(Tabla1[[#This Row],[AREA]],Hoja1!A:B,2,FALSE)</f>
        <v>10. Servicios sociales y mediación comunitaria</v>
      </c>
      <c r="U1227" s="44" t="str">
        <f>MID(Tabla1[[#This Row],[Aplicación]],9,4)</f>
        <v>2412</v>
      </c>
      <c r="V1227" s="44" t="str">
        <f>VLOOKUP(Tabla1[[#This Row],[PROGRAMA]],Hoja1!A:B,2,FALSE)</f>
        <v>2412. Formación para el empleo</v>
      </c>
      <c r="W1227" s="44" t="str">
        <f>MID(Tabla1[[#This Row],[Aplicación]],14,2)</f>
        <v>22</v>
      </c>
      <c r="X1227" s="44" t="str">
        <f>MID(Tabla1[[#This Row],[Aplicación]],14,6)</f>
        <v>22699</v>
      </c>
    </row>
    <row r="1228" spans="1:24" x14ac:dyDescent="0.25">
      <c r="A1228" s="33">
        <v>220200001089</v>
      </c>
      <c r="B1228" s="34" t="s">
        <v>9</v>
      </c>
      <c r="C1228" s="35">
        <v>43871</v>
      </c>
      <c r="D1228" s="33">
        <v>22020001666</v>
      </c>
      <c r="E1228" s="34" t="s">
        <v>1480</v>
      </c>
      <c r="F1228" s="36">
        <f>2500+1500+1300+500+200</f>
        <v>6000</v>
      </c>
      <c r="G1228" s="34" t="s">
        <v>324</v>
      </c>
      <c r="H1228" s="34" t="s">
        <v>1735</v>
      </c>
      <c r="I1228" s="33" t="s">
        <v>209</v>
      </c>
      <c r="J1228" s="34" t="s">
        <v>211</v>
      </c>
      <c r="K1228" s="34" t="s">
        <v>211</v>
      </c>
      <c r="L1228" s="34" t="s">
        <v>15</v>
      </c>
      <c r="M1228" s="34" t="s">
        <v>10</v>
      </c>
      <c r="N1228" s="34" t="s">
        <v>11</v>
      </c>
      <c r="O1228" s="37" t="s">
        <v>3146</v>
      </c>
      <c r="P1228" s="37" t="s">
        <v>674</v>
      </c>
      <c r="Q1228" s="44" t="str">
        <f>MID(Tabla1[[#This Row],[Aplicación]],14,1)</f>
        <v>2</v>
      </c>
      <c r="R1228" s="44" t="s">
        <v>662</v>
      </c>
      <c r="S1228" s="44" t="str">
        <f>MID(Tabla1[[#This Row],[Aplicación]],6,2)</f>
        <v>10</v>
      </c>
      <c r="T1228" s="44" t="str">
        <f>VLOOKUP(Tabla1[[#This Row],[AREA]],Hoja1!A:B,2,FALSE)</f>
        <v>10. Servicios sociales y mediación comunitaria</v>
      </c>
      <c r="U1228" s="44" t="str">
        <f>MID(Tabla1[[#This Row],[Aplicación]],9,4)</f>
        <v>2412</v>
      </c>
      <c r="V1228" s="44" t="str">
        <f>VLOOKUP(Tabla1[[#This Row],[PROGRAMA]],Hoja1!A:B,2,FALSE)</f>
        <v>2412. Formación para el empleo</v>
      </c>
      <c r="W1228" s="44" t="str">
        <f>MID(Tabla1[[#This Row],[Aplicación]],14,2)</f>
        <v>22</v>
      </c>
      <c r="X1228" s="44" t="str">
        <f>MID(Tabla1[[#This Row],[Aplicación]],14,6)</f>
        <v>22199</v>
      </c>
    </row>
    <row r="1229" spans="1:24" x14ac:dyDescent="0.25">
      <c r="A1229" s="33">
        <v>220199000058</v>
      </c>
      <c r="B1229" s="34" t="s">
        <v>9</v>
      </c>
      <c r="C1229" s="35">
        <v>43832</v>
      </c>
      <c r="D1229" s="33">
        <v>22020000593</v>
      </c>
      <c r="E1229" s="34" t="s">
        <v>952</v>
      </c>
      <c r="F1229" s="36">
        <v>5500</v>
      </c>
      <c r="G1229" s="34" t="s">
        <v>248</v>
      </c>
      <c r="H1229" s="34" t="s">
        <v>1767</v>
      </c>
      <c r="I1229" s="33" t="s">
        <v>209</v>
      </c>
      <c r="J1229" s="34" t="s">
        <v>1357</v>
      </c>
      <c r="K1229" s="34" t="s">
        <v>211</v>
      </c>
      <c r="L1229" s="34" t="s">
        <v>12</v>
      </c>
      <c r="M1229" s="34" t="s">
        <v>13</v>
      </c>
      <c r="N1229" s="34" t="s">
        <v>14</v>
      </c>
      <c r="O1229" s="37" t="s">
        <v>3127</v>
      </c>
      <c r="P1229" s="37" t="s">
        <v>674</v>
      </c>
      <c r="Q1229" s="44" t="str">
        <f>MID(Tabla1[[#This Row],[Aplicación]],14,1)</f>
        <v>2</v>
      </c>
      <c r="R1229" s="44" t="s">
        <v>662</v>
      </c>
      <c r="S1229" s="44" t="str">
        <f>MID(Tabla1[[#This Row],[Aplicación]],6,2)</f>
        <v>10</v>
      </c>
      <c r="T1229" s="44" t="str">
        <f>VLOOKUP(Tabla1[[#This Row],[AREA]],Hoja1!A:B,2,FALSE)</f>
        <v>10. Servicios sociales y mediación comunitaria</v>
      </c>
      <c r="U1229" s="44" t="str">
        <f>MID(Tabla1[[#This Row],[Aplicación]],9,4)</f>
        <v>2312</v>
      </c>
      <c r="V1229" s="44" t="str">
        <f>VLOOKUP(Tabla1[[#This Row],[PROGRAMA]],Hoja1!A:B,2,FALSE)</f>
        <v>2312. Iniciativas sociales</v>
      </c>
      <c r="W1229" s="44" t="str">
        <f>MID(Tabla1[[#This Row],[Aplicación]],14,2)</f>
        <v>22</v>
      </c>
      <c r="X1229" s="44" t="str">
        <f>MID(Tabla1[[#This Row],[Aplicación]],14,6)</f>
        <v>22799</v>
      </c>
    </row>
    <row r="1230" spans="1:24" x14ac:dyDescent="0.25">
      <c r="A1230" s="33">
        <v>220200002236</v>
      </c>
      <c r="B1230" s="34" t="s">
        <v>316</v>
      </c>
      <c r="C1230" s="35">
        <v>43885</v>
      </c>
      <c r="D1230" s="33">
        <v>22020000902</v>
      </c>
      <c r="E1230" s="34" t="s">
        <v>1325</v>
      </c>
      <c r="F1230" s="36">
        <v>3050</v>
      </c>
      <c r="G1230" s="34" t="s">
        <v>133</v>
      </c>
      <c r="H1230" s="34" t="s">
        <v>1797</v>
      </c>
      <c r="I1230" s="33" t="s">
        <v>317</v>
      </c>
      <c r="J1230" s="34" t="s">
        <v>211</v>
      </c>
      <c r="K1230" s="34" t="s">
        <v>211</v>
      </c>
      <c r="L1230" s="34" t="s">
        <v>15</v>
      </c>
      <c r="M1230" s="34" t="s">
        <v>13</v>
      </c>
      <c r="N1230" s="34" t="s">
        <v>14</v>
      </c>
      <c r="O1230" s="37" t="s">
        <v>3127</v>
      </c>
      <c r="P1230" s="37" t="s">
        <v>674</v>
      </c>
      <c r="Q1230" s="44" t="str">
        <f>MID(Tabla1[[#This Row],[Aplicación]],14,1)</f>
        <v>2</v>
      </c>
      <c r="R1230" s="44" t="s">
        <v>662</v>
      </c>
      <c r="S1230" s="44" t="str">
        <f>MID(Tabla1[[#This Row],[Aplicación]],6,2)</f>
        <v>10</v>
      </c>
      <c r="T1230" s="44" t="str">
        <f>VLOOKUP(Tabla1[[#This Row],[AREA]],Hoja1!A:B,2,FALSE)</f>
        <v>10. Servicios sociales y mediación comunitaria</v>
      </c>
      <c r="U1230" s="44" t="str">
        <f>MID(Tabla1[[#This Row],[Aplicación]],9,4)</f>
        <v>2312</v>
      </c>
      <c r="V1230" s="44" t="str">
        <f>VLOOKUP(Tabla1[[#This Row],[PROGRAMA]],Hoja1!A:B,2,FALSE)</f>
        <v>2312. Iniciativas sociales</v>
      </c>
      <c r="W1230" s="44" t="str">
        <f>MID(Tabla1[[#This Row],[Aplicación]],14,2)</f>
        <v>21</v>
      </c>
      <c r="X1230" s="44" t="str">
        <f>MID(Tabla1[[#This Row],[Aplicación]],14,6)</f>
        <v>213</v>
      </c>
    </row>
    <row r="1231" spans="1:24" x14ac:dyDescent="0.25">
      <c r="A1231" s="33">
        <v>220200001098</v>
      </c>
      <c r="B1231" s="34" t="s">
        <v>9</v>
      </c>
      <c r="C1231" s="35">
        <v>43871</v>
      </c>
      <c r="D1231" s="33">
        <v>22020001451</v>
      </c>
      <c r="E1231" s="34" t="s">
        <v>1457</v>
      </c>
      <c r="F1231" s="36">
        <v>2755</v>
      </c>
      <c r="G1231" s="34" t="s">
        <v>104</v>
      </c>
      <c r="H1231" s="34" t="s">
        <v>1592</v>
      </c>
      <c r="I1231" s="33" t="s">
        <v>209</v>
      </c>
      <c r="J1231" s="34" t="s">
        <v>233</v>
      </c>
      <c r="K1231" s="34" t="s">
        <v>233</v>
      </c>
      <c r="L1231" s="34" t="s">
        <v>15</v>
      </c>
      <c r="M1231" s="34" t="s">
        <v>13</v>
      </c>
      <c r="N1231" s="34" t="s">
        <v>16</v>
      </c>
      <c r="O1231" s="37" t="s">
        <v>3127</v>
      </c>
      <c r="P1231" s="37" t="s">
        <v>674</v>
      </c>
      <c r="Q1231" s="44" t="str">
        <f>MID(Tabla1[[#This Row],[Aplicación]],14,1)</f>
        <v>2</v>
      </c>
      <c r="R1231" s="44" t="s">
        <v>662</v>
      </c>
      <c r="S1231" s="44" t="str">
        <f>MID(Tabla1[[#This Row],[Aplicación]],6,2)</f>
        <v>10</v>
      </c>
      <c r="T1231" s="44" t="str">
        <f>VLOOKUP(Tabla1[[#This Row],[AREA]],Hoja1!A:B,2,FALSE)</f>
        <v>10. Servicios sociales y mediación comunitaria</v>
      </c>
      <c r="U1231" s="44" t="str">
        <f>MID(Tabla1[[#This Row],[Aplicación]],9,4)</f>
        <v>2412</v>
      </c>
      <c r="V1231" s="44" t="str">
        <f>VLOOKUP(Tabla1[[#This Row],[PROGRAMA]],Hoja1!A:B,2,FALSE)</f>
        <v>2412. Formación para el empleo</v>
      </c>
      <c r="W1231" s="44" t="str">
        <f>MID(Tabla1[[#This Row],[Aplicación]],14,2)</f>
        <v>22</v>
      </c>
      <c r="X1231" s="44" t="str">
        <f>MID(Tabla1[[#This Row],[Aplicación]],14,6)</f>
        <v>22102</v>
      </c>
    </row>
    <row r="1232" spans="1:24" x14ac:dyDescent="0.25">
      <c r="A1232" s="33">
        <v>220199000755</v>
      </c>
      <c r="B1232" s="34" t="s">
        <v>9</v>
      </c>
      <c r="C1232" s="35">
        <v>43832</v>
      </c>
      <c r="D1232" s="33">
        <v>22020001009</v>
      </c>
      <c r="E1232" s="34" t="s">
        <v>1600</v>
      </c>
      <c r="F1232" s="36">
        <v>2754.54</v>
      </c>
      <c r="G1232" s="34" t="s">
        <v>108</v>
      </c>
      <c r="H1232" s="34" t="s">
        <v>1601</v>
      </c>
      <c r="I1232" s="33" t="s">
        <v>209</v>
      </c>
      <c r="J1232" s="34" t="s">
        <v>236</v>
      </c>
      <c r="K1232" s="34" t="s">
        <v>236</v>
      </c>
      <c r="L1232" s="34" t="s">
        <v>15</v>
      </c>
      <c r="M1232" s="34" t="s">
        <v>13</v>
      </c>
      <c r="N1232" s="34" t="s">
        <v>14</v>
      </c>
      <c r="O1232" s="37" t="s">
        <v>3127</v>
      </c>
      <c r="P1232" s="37" t="s">
        <v>674</v>
      </c>
      <c r="Q1232" s="44" t="str">
        <f>MID(Tabla1[[#This Row],[Aplicación]],14,1)</f>
        <v>2</v>
      </c>
      <c r="R1232" s="44" t="s">
        <v>662</v>
      </c>
      <c r="S1232" s="44" t="str">
        <f>MID(Tabla1[[#This Row],[Aplicación]],6,2)</f>
        <v>10</v>
      </c>
      <c r="T1232" s="44" t="str">
        <f>VLOOKUP(Tabla1[[#This Row],[AREA]],Hoja1!A:B,2,FALSE)</f>
        <v>10. Servicios sociales y mediación comunitaria</v>
      </c>
      <c r="U1232" s="44" t="str">
        <f>MID(Tabla1[[#This Row],[Aplicación]],9,4)</f>
        <v>2412</v>
      </c>
      <c r="V1232" s="44" t="str">
        <f>VLOOKUP(Tabla1[[#This Row],[PROGRAMA]],Hoja1!A:B,2,FALSE)</f>
        <v>2412. Formación para el empleo</v>
      </c>
      <c r="W1232" s="44" t="str">
        <f>MID(Tabla1[[#This Row],[Aplicación]],14,2)</f>
        <v>22</v>
      </c>
      <c r="X1232" s="44" t="str">
        <f>MID(Tabla1[[#This Row],[Aplicación]],14,6)</f>
        <v>22100</v>
      </c>
    </row>
    <row r="1233" spans="1:24" x14ac:dyDescent="0.25">
      <c r="A1233" s="33">
        <v>220200002235</v>
      </c>
      <c r="B1233" s="34" t="s">
        <v>316</v>
      </c>
      <c r="C1233" s="35">
        <v>43885</v>
      </c>
      <c r="D1233" s="33">
        <v>22020000975</v>
      </c>
      <c r="E1233" s="34" t="s">
        <v>1824</v>
      </c>
      <c r="F1233" s="36">
        <v>2600</v>
      </c>
      <c r="G1233" s="34" t="s">
        <v>133</v>
      </c>
      <c r="H1233" s="34" t="s">
        <v>1825</v>
      </c>
      <c r="I1233" s="33" t="s">
        <v>317</v>
      </c>
      <c r="J1233" s="34" t="s">
        <v>211</v>
      </c>
      <c r="K1233" s="34" t="s">
        <v>211</v>
      </c>
      <c r="L1233" s="34" t="s">
        <v>12</v>
      </c>
      <c r="M1233" s="34" t="s">
        <v>13</v>
      </c>
      <c r="N1233" s="34" t="s">
        <v>14</v>
      </c>
      <c r="O1233" s="37" t="s">
        <v>3127</v>
      </c>
      <c r="P1233" s="37" t="s">
        <v>674</v>
      </c>
      <c r="Q1233" s="44" t="str">
        <f>MID(Tabla1[[#This Row],[Aplicación]],14,1)</f>
        <v>2</v>
      </c>
      <c r="R1233" s="44" t="s">
        <v>662</v>
      </c>
      <c r="S1233" s="44" t="str">
        <f>MID(Tabla1[[#This Row],[Aplicación]],6,2)</f>
        <v>10</v>
      </c>
      <c r="T1233" s="44" t="str">
        <f>VLOOKUP(Tabla1[[#This Row],[AREA]],Hoja1!A:B,2,FALSE)</f>
        <v>10. Servicios sociales y mediación comunitaria</v>
      </c>
      <c r="U1233" s="44" t="str">
        <f>MID(Tabla1[[#This Row],[Aplicación]],9,4)</f>
        <v>2313</v>
      </c>
      <c r="V1233" s="44" t="str">
        <f>VLOOKUP(Tabla1[[#This Row],[PROGRAMA]],Hoja1!A:B,2,FALSE)</f>
        <v>2313. Dirección del área de servicios sociales</v>
      </c>
      <c r="W1233" s="44" t="str">
        <f>MID(Tabla1[[#This Row],[Aplicación]],14,2)</f>
        <v>21</v>
      </c>
      <c r="X1233" s="44" t="str">
        <f>MID(Tabla1[[#This Row],[Aplicación]],14,6)</f>
        <v>213</v>
      </c>
    </row>
    <row r="1234" spans="1:24" x14ac:dyDescent="0.25">
      <c r="A1234" s="33">
        <v>220190058279</v>
      </c>
      <c r="B1234" s="34" t="s">
        <v>9</v>
      </c>
      <c r="C1234" s="35">
        <v>43908</v>
      </c>
      <c r="D1234" s="33">
        <v>22019007701</v>
      </c>
      <c r="E1234" s="34" t="s">
        <v>1266</v>
      </c>
      <c r="F1234" s="36">
        <v>2590.81</v>
      </c>
      <c r="G1234" s="34" t="s">
        <v>205</v>
      </c>
      <c r="H1234" s="34" t="s">
        <v>1828</v>
      </c>
      <c r="I1234" s="33" t="s">
        <v>209</v>
      </c>
      <c r="J1234" s="34" t="s">
        <v>1249</v>
      </c>
      <c r="K1234" s="34" t="s">
        <v>211</v>
      </c>
      <c r="L1234" s="34" t="s">
        <v>12</v>
      </c>
      <c r="M1234" s="34" t="s">
        <v>13</v>
      </c>
      <c r="N1234" s="34" t="s">
        <v>14</v>
      </c>
      <c r="O1234" s="37" t="s">
        <v>3127</v>
      </c>
      <c r="P1234" s="37" t="s">
        <v>674</v>
      </c>
      <c r="Q1234" s="44" t="str">
        <f>MID(Tabla1[[#This Row],[Aplicación]],14,1)</f>
        <v>6</v>
      </c>
      <c r="R1234" s="44" t="s">
        <v>663</v>
      </c>
      <c r="S1234" s="44" t="str">
        <f>MID(Tabla1[[#This Row],[Aplicación]],6,2)</f>
        <v>10</v>
      </c>
      <c r="T1234" s="44" t="str">
        <f>VLOOKUP(Tabla1[[#This Row],[AREA]],Hoja1!A:B,2,FALSE)</f>
        <v>10. Servicios sociales y mediación comunitaria</v>
      </c>
      <c r="U1234" s="44" t="str">
        <f>MID(Tabla1[[#This Row],[Aplicación]],9,4)</f>
        <v>2312</v>
      </c>
      <c r="V1234" s="44" t="str">
        <f>VLOOKUP(Tabla1[[#This Row],[PROGRAMA]],Hoja1!A:B,2,FALSE)</f>
        <v>2312. Iniciativas sociales</v>
      </c>
      <c r="W1234" s="44" t="str">
        <f>MID(Tabla1[[#This Row],[Aplicación]],14,2)</f>
        <v>63</v>
      </c>
      <c r="X1234" s="44" t="str">
        <f>MID(Tabla1[[#This Row],[Aplicación]],14,6)</f>
        <v>632</v>
      </c>
    </row>
    <row r="1235" spans="1:24" x14ac:dyDescent="0.25">
      <c r="A1235" s="33">
        <v>220200001098</v>
      </c>
      <c r="B1235" s="34" t="s">
        <v>9</v>
      </c>
      <c r="C1235" s="35">
        <v>43871</v>
      </c>
      <c r="D1235" s="33">
        <v>22020001453</v>
      </c>
      <c r="E1235" s="34" t="s">
        <v>1457</v>
      </c>
      <c r="F1235" s="36">
        <v>2250</v>
      </c>
      <c r="G1235" s="34" t="s">
        <v>104</v>
      </c>
      <c r="H1235" s="34" t="s">
        <v>1592</v>
      </c>
      <c r="I1235" s="33" t="s">
        <v>209</v>
      </c>
      <c r="J1235" s="34" t="s">
        <v>233</v>
      </c>
      <c r="K1235" s="34" t="s">
        <v>233</v>
      </c>
      <c r="L1235" s="34" t="s">
        <v>15</v>
      </c>
      <c r="M1235" s="34" t="s">
        <v>13</v>
      </c>
      <c r="N1235" s="34" t="s">
        <v>16</v>
      </c>
      <c r="O1235" s="37" t="s">
        <v>3127</v>
      </c>
      <c r="P1235" s="37" t="s">
        <v>674</v>
      </c>
      <c r="Q1235" s="44" t="str">
        <f>MID(Tabla1[[#This Row],[Aplicación]],14,1)</f>
        <v>2</v>
      </c>
      <c r="R1235" s="44" t="s">
        <v>662</v>
      </c>
      <c r="S1235" s="44" t="str">
        <f>MID(Tabla1[[#This Row],[Aplicación]],6,2)</f>
        <v>10</v>
      </c>
      <c r="T1235" s="44" t="str">
        <f>VLOOKUP(Tabla1[[#This Row],[AREA]],Hoja1!A:B,2,FALSE)</f>
        <v>10. Servicios sociales y mediación comunitaria</v>
      </c>
      <c r="U1235" s="44" t="str">
        <f>MID(Tabla1[[#This Row],[Aplicación]],9,4)</f>
        <v>2412</v>
      </c>
      <c r="V1235" s="44" t="str">
        <f>VLOOKUP(Tabla1[[#This Row],[PROGRAMA]],Hoja1!A:B,2,FALSE)</f>
        <v>2412. Formación para el empleo</v>
      </c>
      <c r="W1235" s="44" t="str">
        <f>MID(Tabla1[[#This Row],[Aplicación]],14,2)</f>
        <v>22</v>
      </c>
      <c r="X1235" s="44" t="str">
        <f>MID(Tabla1[[#This Row],[Aplicación]],14,6)</f>
        <v>22102</v>
      </c>
    </row>
    <row r="1236" spans="1:24" x14ac:dyDescent="0.25">
      <c r="A1236" s="33">
        <v>220199000768</v>
      </c>
      <c r="B1236" s="34" t="s">
        <v>9</v>
      </c>
      <c r="C1236" s="35">
        <v>43832</v>
      </c>
      <c r="D1236" s="33">
        <v>22020000988</v>
      </c>
      <c r="E1236" s="34" t="s">
        <v>1600</v>
      </c>
      <c r="F1236" s="36">
        <v>2250</v>
      </c>
      <c r="G1236" s="34" t="s">
        <v>108</v>
      </c>
      <c r="H1236" s="34" t="s">
        <v>1856</v>
      </c>
      <c r="I1236" s="33" t="s">
        <v>209</v>
      </c>
      <c r="J1236" s="34" t="s">
        <v>236</v>
      </c>
      <c r="K1236" s="34" t="s">
        <v>236</v>
      </c>
      <c r="L1236" s="34" t="s">
        <v>15</v>
      </c>
      <c r="M1236" s="34" t="s">
        <v>13</v>
      </c>
      <c r="N1236" s="34" t="s">
        <v>14</v>
      </c>
      <c r="O1236" s="37" t="s">
        <v>3127</v>
      </c>
      <c r="P1236" s="37" t="s">
        <v>674</v>
      </c>
      <c r="Q1236" s="44" t="str">
        <f>MID(Tabla1[[#This Row],[Aplicación]],14,1)</f>
        <v>2</v>
      </c>
      <c r="R1236" s="44" t="s">
        <v>662</v>
      </c>
      <c r="S1236" s="44" t="str">
        <f>MID(Tabla1[[#This Row],[Aplicación]],6,2)</f>
        <v>10</v>
      </c>
      <c r="T1236" s="44" t="str">
        <f>VLOOKUP(Tabla1[[#This Row],[AREA]],Hoja1!A:B,2,FALSE)</f>
        <v>10. Servicios sociales y mediación comunitaria</v>
      </c>
      <c r="U1236" s="44" t="str">
        <f>MID(Tabla1[[#This Row],[Aplicación]],9,4)</f>
        <v>2412</v>
      </c>
      <c r="V1236" s="44" t="str">
        <f>VLOOKUP(Tabla1[[#This Row],[PROGRAMA]],Hoja1!A:B,2,FALSE)</f>
        <v>2412. Formación para el empleo</v>
      </c>
      <c r="W1236" s="44" t="str">
        <f>MID(Tabla1[[#This Row],[Aplicación]],14,2)</f>
        <v>22</v>
      </c>
      <c r="X1236" s="44" t="str">
        <f>MID(Tabla1[[#This Row],[Aplicación]],14,6)</f>
        <v>22100</v>
      </c>
    </row>
    <row r="1237" spans="1:24" x14ac:dyDescent="0.25">
      <c r="A1237" s="33">
        <v>220200001595</v>
      </c>
      <c r="B1237" s="34" t="s">
        <v>9</v>
      </c>
      <c r="C1237" s="35">
        <v>43875</v>
      </c>
      <c r="D1237" s="33">
        <v>22020001841</v>
      </c>
      <c r="E1237" s="34" t="s">
        <v>1325</v>
      </c>
      <c r="F1237" s="36">
        <v>605</v>
      </c>
      <c r="G1237" s="34" t="s">
        <v>450</v>
      </c>
      <c r="H1237" s="34" t="s">
        <v>1863</v>
      </c>
      <c r="I1237" s="33" t="s">
        <v>209</v>
      </c>
      <c r="J1237" s="34" t="s">
        <v>211</v>
      </c>
      <c r="K1237" s="34" t="s">
        <v>211</v>
      </c>
      <c r="L1237" s="34" t="s">
        <v>15</v>
      </c>
      <c r="M1237" s="34" t="s">
        <v>10</v>
      </c>
      <c r="N1237" s="34" t="s">
        <v>11</v>
      </c>
      <c r="O1237" s="37" t="s">
        <v>3146</v>
      </c>
      <c r="P1237" s="37" t="s">
        <v>674</v>
      </c>
      <c r="Q1237" s="44" t="str">
        <f>MID(Tabla1[[#This Row],[Aplicación]],14,1)</f>
        <v>2</v>
      </c>
      <c r="R1237" s="44" t="s">
        <v>662</v>
      </c>
      <c r="S1237" s="44" t="str">
        <f>MID(Tabla1[[#This Row],[Aplicación]],6,2)</f>
        <v>10</v>
      </c>
      <c r="T1237" s="44" t="str">
        <f>VLOOKUP(Tabla1[[#This Row],[AREA]],Hoja1!A:B,2,FALSE)</f>
        <v>10. Servicios sociales y mediación comunitaria</v>
      </c>
      <c r="U1237" s="44" t="str">
        <f>MID(Tabla1[[#This Row],[Aplicación]],9,4)</f>
        <v>2312</v>
      </c>
      <c r="V1237" s="44" t="str">
        <f>VLOOKUP(Tabla1[[#This Row],[PROGRAMA]],Hoja1!A:B,2,FALSE)</f>
        <v>2312. Iniciativas sociales</v>
      </c>
      <c r="W1237" s="44" t="str">
        <f>MID(Tabla1[[#This Row],[Aplicación]],14,2)</f>
        <v>21</v>
      </c>
      <c r="X1237" s="44" t="str">
        <f>MID(Tabla1[[#This Row],[Aplicación]],14,6)</f>
        <v>213</v>
      </c>
    </row>
    <row r="1238" spans="1:24" x14ac:dyDescent="0.25">
      <c r="A1238" s="33">
        <v>220199000160</v>
      </c>
      <c r="B1238" s="34" t="s">
        <v>9</v>
      </c>
      <c r="C1238" s="35">
        <v>43832</v>
      </c>
      <c r="D1238" s="33">
        <v>22020000611</v>
      </c>
      <c r="E1238" s="34" t="s">
        <v>1864</v>
      </c>
      <c r="F1238" s="36">
        <v>1250</v>
      </c>
      <c r="G1238" s="34" t="s">
        <v>1865</v>
      </c>
      <c r="H1238" s="34" t="s">
        <v>1866</v>
      </c>
      <c r="I1238" s="33" t="s">
        <v>209</v>
      </c>
      <c r="J1238" s="34" t="s">
        <v>211</v>
      </c>
      <c r="K1238" s="34" t="s">
        <v>211</v>
      </c>
      <c r="L1238" s="34" t="s">
        <v>15</v>
      </c>
      <c r="M1238" s="34" t="s">
        <v>13</v>
      </c>
      <c r="N1238" s="34" t="s">
        <v>14</v>
      </c>
      <c r="O1238" s="37" t="s">
        <v>3127</v>
      </c>
      <c r="P1238" s="37" t="s">
        <v>674</v>
      </c>
      <c r="Q1238" s="44" t="str">
        <f>MID(Tabla1[[#This Row],[Aplicación]],14,1)</f>
        <v>2</v>
      </c>
      <c r="R1238" s="44" t="s">
        <v>662</v>
      </c>
      <c r="S1238" s="44" t="str">
        <f>MID(Tabla1[[#This Row],[Aplicación]],6,2)</f>
        <v>10</v>
      </c>
      <c r="T1238" s="44" t="str">
        <f>VLOOKUP(Tabla1[[#This Row],[AREA]],Hoja1!A:B,2,FALSE)</f>
        <v>10. Servicios sociales y mediación comunitaria</v>
      </c>
      <c r="U1238" s="44" t="str">
        <f>MID(Tabla1[[#This Row],[Aplicación]],9,4)</f>
        <v>2312</v>
      </c>
      <c r="V1238" s="44" t="str">
        <f>VLOOKUP(Tabla1[[#This Row],[PROGRAMA]],Hoja1!A:B,2,FALSE)</f>
        <v>2312. Iniciativas sociales</v>
      </c>
      <c r="W1238" s="44" t="str">
        <f>MID(Tabla1[[#This Row],[Aplicación]],14,2)</f>
        <v>21</v>
      </c>
      <c r="X1238" s="44" t="str">
        <f>MID(Tabla1[[#This Row],[Aplicación]],14,6)</f>
        <v>215</v>
      </c>
    </row>
    <row r="1239" spans="1:24" x14ac:dyDescent="0.25">
      <c r="A1239" s="33">
        <v>220199000161</v>
      </c>
      <c r="B1239" s="34" t="s">
        <v>9</v>
      </c>
      <c r="C1239" s="35">
        <v>43832</v>
      </c>
      <c r="D1239" s="33">
        <v>22020000612</v>
      </c>
      <c r="E1239" s="34" t="s">
        <v>1631</v>
      </c>
      <c r="F1239" s="36">
        <v>550</v>
      </c>
      <c r="G1239" s="34" t="s">
        <v>1865</v>
      </c>
      <c r="H1239" s="34" t="s">
        <v>1866</v>
      </c>
      <c r="I1239" s="33" t="s">
        <v>209</v>
      </c>
      <c r="J1239" s="34" t="s">
        <v>211</v>
      </c>
      <c r="K1239" s="34" t="s">
        <v>211</v>
      </c>
      <c r="L1239" s="34" t="s">
        <v>15</v>
      </c>
      <c r="M1239" s="34" t="s">
        <v>13</v>
      </c>
      <c r="N1239" s="34" t="s">
        <v>14</v>
      </c>
      <c r="O1239" s="37" t="s">
        <v>3127</v>
      </c>
      <c r="P1239" s="37" t="s">
        <v>674</v>
      </c>
      <c r="Q1239" s="44" t="str">
        <f>MID(Tabla1[[#This Row],[Aplicación]],14,1)</f>
        <v>2</v>
      </c>
      <c r="R1239" s="44" t="s">
        <v>662</v>
      </c>
      <c r="S1239" s="44" t="str">
        <f>MID(Tabla1[[#This Row],[Aplicación]],6,2)</f>
        <v>10</v>
      </c>
      <c r="T1239" s="44" t="str">
        <f>VLOOKUP(Tabla1[[#This Row],[AREA]],Hoja1!A:B,2,FALSE)</f>
        <v>10. Servicios sociales y mediación comunitaria</v>
      </c>
      <c r="U1239" s="44" t="str">
        <f>MID(Tabla1[[#This Row],[Aplicación]],9,4)</f>
        <v>2312</v>
      </c>
      <c r="V1239" s="44" t="str">
        <f>VLOOKUP(Tabla1[[#This Row],[PROGRAMA]],Hoja1!A:B,2,FALSE)</f>
        <v>2312. Iniciativas sociales</v>
      </c>
      <c r="W1239" s="44" t="str">
        <f>MID(Tabla1[[#This Row],[Aplicación]],14,2)</f>
        <v>22</v>
      </c>
      <c r="X1239" s="44" t="str">
        <f>MID(Tabla1[[#This Row],[Aplicación]],14,6)</f>
        <v>22199</v>
      </c>
    </row>
    <row r="1240" spans="1:24" x14ac:dyDescent="0.25">
      <c r="A1240" s="33">
        <v>220199000756</v>
      </c>
      <c r="B1240" s="34" t="s">
        <v>9</v>
      </c>
      <c r="C1240" s="35">
        <v>43832</v>
      </c>
      <c r="D1240" s="33">
        <v>22020001010</v>
      </c>
      <c r="E1240" s="34" t="s">
        <v>1600</v>
      </c>
      <c r="F1240" s="36">
        <v>2065.92</v>
      </c>
      <c r="G1240" s="34" t="s">
        <v>108</v>
      </c>
      <c r="H1240" s="34" t="s">
        <v>1601</v>
      </c>
      <c r="I1240" s="33" t="s">
        <v>209</v>
      </c>
      <c r="J1240" s="34" t="s">
        <v>236</v>
      </c>
      <c r="K1240" s="34" t="s">
        <v>236</v>
      </c>
      <c r="L1240" s="34" t="s">
        <v>15</v>
      </c>
      <c r="M1240" s="34" t="s">
        <v>13</v>
      </c>
      <c r="N1240" s="34" t="s">
        <v>14</v>
      </c>
      <c r="O1240" s="37" t="s">
        <v>3127</v>
      </c>
      <c r="P1240" s="37" t="s">
        <v>674</v>
      </c>
      <c r="Q1240" s="44" t="str">
        <f>MID(Tabla1[[#This Row],[Aplicación]],14,1)</f>
        <v>2</v>
      </c>
      <c r="R1240" s="44" t="s">
        <v>662</v>
      </c>
      <c r="S1240" s="44" t="str">
        <f>MID(Tabla1[[#This Row],[Aplicación]],6,2)</f>
        <v>10</v>
      </c>
      <c r="T1240" s="44" t="str">
        <f>VLOOKUP(Tabla1[[#This Row],[AREA]],Hoja1!A:B,2,FALSE)</f>
        <v>10. Servicios sociales y mediación comunitaria</v>
      </c>
      <c r="U1240" s="44" t="str">
        <f>MID(Tabla1[[#This Row],[Aplicación]],9,4)</f>
        <v>2412</v>
      </c>
      <c r="V1240" s="44" t="str">
        <f>VLOOKUP(Tabla1[[#This Row],[PROGRAMA]],Hoja1!A:B,2,FALSE)</f>
        <v>2412. Formación para el empleo</v>
      </c>
      <c r="W1240" s="44" t="str">
        <f>MID(Tabla1[[#This Row],[Aplicación]],14,2)</f>
        <v>22</v>
      </c>
      <c r="X1240" s="44" t="str">
        <f>MID(Tabla1[[#This Row],[Aplicación]],14,6)</f>
        <v>22100</v>
      </c>
    </row>
    <row r="1241" spans="1:24" x14ac:dyDescent="0.25">
      <c r="A1241" s="33">
        <v>220200001098</v>
      </c>
      <c r="B1241" s="34" t="s">
        <v>9</v>
      </c>
      <c r="C1241" s="35">
        <v>43871</v>
      </c>
      <c r="D1241" s="33">
        <v>22020001452</v>
      </c>
      <c r="E1241" s="34" t="s">
        <v>1457</v>
      </c>
      <c r="F1241" s="36">
        <v>2065</v>
      </c>
      <c r="G1241" s="34" t="s">
        <v>104</v>
      </c>
      <c r="H1241" s="34" t="s">
        <v>1592</v>
      </c>
      <c r="I1241" s="33" t="s">
        <v>209</v>
      </c>
      <c r="J1241" s="34" t="s">
        <v>233</v>
      </c>
      <c r="K1241" s="34" t="s">
        <v>233</v>
      </c>
      <c r="L1241" s="34" t="s">
        <v>15</v>
      </c>
      <c r="M1241" s="34" t="s">
        <v>13</v>
      </c>
      <c r="N1241" s="34" t="s">
        <v>16</v>
      </c>
      <c r="O1241" s="37" t="s">
        <v>3127</v>
      </c>
      <c r="P1241" s="37" t="s">
        <v>674</v>
      </c>
      <c r="Q1241" s="44" t="str">
        <f>MID(Tabla1[[#This Row],[Aplicación]],14,1)</f>
        <v>2</v>
      </c>
      <c r="R1241" s="44" t="s">
        <v>662</v>
      </c>
      <c r="S1241" s="44" t="str">
        <f>MID(Tabla1[[#This Row],[Aplicación]],6,2)</f>
        <v>10</v>
      </c>
      <c r="T1241" s="44" t="str">
        <f>VLOOKUP(Tabla1[[#This Row],[AREA]],Hoja1!A:B,2,FALSE)</f>
        <v>10. Servicios sociales y mediación comunitaria</v>
      </c>
      <c r="U1241" s="44" t="str">
        <f>MID(Tabla1[[#This Row],[Aplicación]],9,4)</f>
        <v>2412</v>
      </c>
      <c r="V1241" s="44" t="str">
        <f>VLOOKUP(Tabla1[[#This Row],[PROGRAMA]],Hoja1!A:B,2,FALSE)</f>
        <v>2412. Formación para el empleo</v>
      </c>
      <c r="W1241" s="44" t="str">
        <f>MID(Tabla1[[#This Row],[Aplicación]],14,2)</f>
        <v>22</v>
      </c>
      <c r="X1241" s="44" t="str">
        <f>MID(Tabla1[[#This Row],[Aplicación]],14,6)</f>
        <v>22102</v>
      </c>
    </row>
    <row r="1242" spans="1:24" x14ac:dyDescent="0.25">
      <c r="A1242" s="33">
        <v>220199000244</v>
      </c>
      <c r="B1242" s="34" t="s">
        <v>9</v>
      </c>
      <c r="C1242" s="35">
        <v>43832</v>
      </c>
      <c r="D1242" s="33">
        <v>22020000647</v>
      </c>
      <c r="E1242" s="34" t="s">
        <v>926</v>
      </c>
      <c r="F1242" s="36">
        <v>2600</v>
      </c>
      <c r="G1242" s="34" t="s">
        <v>289</v>
      </c>
      <c r="H1242" s="34" t="s">
        <v>1869</v>
      </c>
      <c r="I1242" s="33" t="s">
        <v>209</v>
      </c>
      <c r="J1242" s="34" t="s">
        <v>1315</v>
      </c>
      <c r="K1242" s="34" t="s">
        <v>233</v>
      </c>
      <c r="L1242" s="34" t="s">
        <v>12</v>
      </c>
      <c r="M1242" s="34" t="s">
        <v>13</v>
      </c>
      <c r="N1242" s="34" t="s">
        <v>14</v>
      </c>
      <c r="O1242" s="37" t="s">
        <v>3127</v>
      </c>
      <c r="P1242" s="37" t="s">
        <v>674</v>
      </c>
      <c r="Q1242" s="44" t="str">
        <f>MID(Tabla1[[#This Row],[Aplicación]],14,1)</f>
        <v>2</v>
      </c>
      <c r="R1242" s="44" t="s">
        <v>662</v>
      </c>
      <c r="S1242" s="44" t="str">
        <f>MID(Tabla1[[#This Row],[Aplicación]],6,2)</f>
        <v>10</v>
      </c>
      <c r="T1242" s="44" t="str">
        <f>VLOOKUP(Tabla1[[#This Row],[AREA]],Hoja1!A:B,2,FALSE)</f>
        <v>10. Servicios sociales y mediación comunitaria</v>
      </c>
      <c r="U1242" s="44" t="str">
        <f>MID(Tabla1[[#This Row],[Aplicación]],9,4)</f>
        <v>2311</v>
      </c>
      <c r="V1242" s="44" t="str">
        <f>VLOOKUP(Tabla1[[#This Row],[PROGRAMA]],Hoja1!A:B,2,FALSE)</f>
        <v>2311. Intervención social</v>
      </c>
      <c r="W1242" s="44" t="str">
        <f>MID(Tabla1[[#This Row],[Aplicación]],14,2)</f>
        <v>22</v>
      </c>
      <c r="X1242" s="44" t="str">
        <f>MID(Tabla1[[#This Row],[Aplicación]],14,6)</f>
        <v>22799</v>
      </c>
    </row>
    <row r="1243" spans="1:24" x14ac:dyDescent="0.25">
      <c r="A1243" s="33">
        <v>220199000303</v>
      </c>
      <c r="B1243" s="34" t="s">
        <v>9</v>
      </c>
      <c r="C1243" s="35">
        <v>43832</v>
      </c>
      <c r="D1243" s="33">
        <v>22020000768</v>
      </c>
      <c r="E1243" s="34" t="s">
        <v>952</v>
      </c>
      <c r="F1243" s="36">
        <v>2435</v>
      </c>
      <c r="G1243" s="34" t="s">
        <v>259</v>
      </c>
      <c r="H1243" s="34" t="s">
        <v>1887</v>
      </c>
      <c r="I1243" s="33" t="s">
        <v>209</v>
      </c>
      <c r="J1243" s="34" t="s">
        <v>211</v>
      </c>
      <c r="K1243" s="34" t="s">
        <v>211</v>
      </c>
      <c r="L1243" s="34" t="s">
        <v>12</v>
      </c>
      <c r="M1243" s="34" t="s">
        <v>13</v>
      </c>
      <c r="N1243" s="34" t="s">
        <v>14</v>
      </c>
      <c r="O1243" s="37" t="s">
        <v>3127</v>
      </c>
      <c r="P1243" s="37" t="s">
        <v>674</v>
      </c>
      <c r="Q1243" s="44" t="str">
        <f>MID(Tabla1[[#This Row],[Aplicación]],14,1)</f>
        <v>2</v>
      </c>
      <c r="R1243" s="44" t="s">
        <v>662</v>
      </c>
      <c r="S1243" s="44" t="str">
        <f>MID(Tabla1[[#This Row],[Aplicación]],6,2)</f>
        <v>10</v>
      </c>
      <c r="T1243" s="44" t="str">
        <f>VLOOKUP(Tabla1[[#This Row],[AREA]],Hoja1!A:B,2,FALSE)</f>
        <v>10. Servicios sociales y mediación comunitaria</v>
      </c>
      <c r="U1243" s="44" t="str">
        <f>MID(Tabla1[[#This Row],[Aplicación]],9,4)</f>
        <v>2312</v>
      </c>
      <c r="V1243" s="44" t="str">
        <f>VLOOKUP(Tabla1[[#This Row],[PROGRAMA]],Hoja1!A:B,2,FALSE)</f>
        <v>2312. Iniciativas sociales</v>
      </c>
      <c r="W1243" s="44" t="str">
        <f>MID(Tabla1[[#This Row],[Aplicación]],14,2)</f>
        <v>22</v>
      </c>
      <c r="X1243" s="44" t="str">
        <f>MID(Tabla1[[#This Row],[Aplicación]],14,6)</f>
        <v>22799</v>
      </c>
    </row>
    <row r="1244" spans="1:24" x14ac:dyDescent="0.25">
      <c r="A1244" s="33">
        <v>220200001596</v>
      </c>
      <c r="B1244" s="34" t="s">
        <v>9</v>
      </c>
      <c r="C1244" s="35">
        <v>43875</v>
      </c>
      <c r="D1244" s="33">
        <v>22020001843</v>
      </c>
      <c r="E1244" s="34" t="s">
        <v>1462</v>
      </c>
      <c r="F1244" s="36">
        <v>1141.44</v>
      </c>
      <c r="G1244" s="34" t="s">
        <v>320</v>
      </c>
      <c r="H1244" s="34" t="s">
        <v>1888</v>
      </c>
      <c r="I1244" s="33" t="s">
        <v>209</v>
      </c>
      <c r="J1244" s="34" t="s">
        <v>211</v>
      </c>
      <c r="K1244" s="34" t="s">
        <v>211</v>
      </c>
      <c r="L1244" s="34" t="s">
        <v>12</v>
      </c>
      <c r="M1244" s="34" t="s">
        <v>10</v>
      </c>
      <c r="N1244" s="34" t="s">
        <v>11</v>
      </c>
      <c r="O1244" s="37" t="s">
        <v>3146</v>
      </c>
      <c r="P1244" s="37" t="s">
        <v>674</v>
      </c>
      <c r="Q1244" s="44" t="str">
        <f>MID(Tabla1[[#This Row],[Aplicación]],14,1)</f>
        <v>2</v>
      </c>
      <c r="R1244" s="44" t="s">
        <v>662</v>
      </c>
      <c r="S1244" s="44" t="str">
        <f>MID(Tabla1[[#This Row],[Aplicación]],6,2)</f>
        <v>10</v>
      </c>
      <c r="T1244" s="44" t="str">
        <f>VLOOKUP(Tabla1[[#This Row],[AREA]],Hoja1!A:B,2,FALSE)</f>
        <v>10. Servicios sociales y mediación comunitaria</v>
      </c>
      <c r="U1244" s="44" t="str">
        <f>MID(Tabla1[[#This Row],[Aplicación]],9,4)</f>
        <v>2312</v>
      </c>
      <c r="V1244" s="44" t="str">
        <f>VLOOKUP(Tabla1[[#This Row],[PROGRAMA]],Hoja1!A:B,2,FALSE)</f>
        <v>2312. Iniciativas sociales</v>
      </c>
      <c r="W1244" s="44" t="str">
        <f>MID(Tabla1[[#This Row],[Aplicación]],14,2)</f>
        <v>21</v>
      </c>
      <c r="X1244" s="44" t="str">
        <f>MID(Tabla1[[#This Row],[Aplicación]],14,6)</f>
        <v>216</v>
      </c>
    </row>
    <row r="1245" spans="1:24" x14ac:dyDescent="0.25">
      <c r="A1245" s="33">
        <v>220200009102</v>
      </c>
      <c r="B1245" s="34" t="s">
        <v>9</v>
      </c>
      <c r="C1245" s="35">
        <v>43914</v>
      </c>
      <c r="D1245" s="33">
        <v>22020002400</v>
      </c>
      <c r="E1245" s="34" t="s">
        <v>1325</v>
      </c>
      <c r="F1245" s="36">
        <v>1800</v>
      </c>
      <c r="G1245" s="34" t="s">
        <v>133</v>
      </c>
      <c r="H1245" s="34" t="s">
        <v>1914</v>
      </c>
      <c r="I1245" s="33" t="s">
        <v>209</v>
      </c>
      <c r="J1245" s="34" t="s">
        <v>211</v>
      </c>
      <c r="K1245" s="34" t="s">
        <v>211</v>
      </c>
      <c r="L1245" s="34" t="s">
        <v>15</v>
      </c>
      <c r="M1245" s="34" t="s">
        <v>13</v>
      </c>
      <c r="N1245" s="34" t="s">
        <v>14</v>
      </c>
      <c r="O1245" s="37" t="s">
        <v>3127</v>
      </c>
      <c r="P1245" s="37" t="s">
        <v>674</v>
      </c>
      <c r="Q1245" s="44" t="str">
        <f>MID(Tabla1[[#This Row],[Aplicación]],14,1)</f>
        <v>2</v>
      </c>
      <c r="R1245" s="44" t="s">
        <v>662</v>
      </c>
      <c r="S1245" s="44" t="str">
        <f>MID(Tabla1[[#This Row],[Aplicación]],6,2)</f>
        <v>10</v>
      </c>
      <c r="T1245" s="44" t="str">
        <f>VLOOKUP(Tabla1[[#This Row],[AREA]],Hoja1!A:B,2,FALSE)</f>
        <v>10. Servicios sociales y mediación comunitaria</v>
      </c>
      <c r="U1245" s="44" t="str">
        <f>MID(Tabla1[[#This Row],[Aplicación]],9,4)</f>
        <v>2312</v>
      </c>
      <c r="V1245" s="44" t="str">
        <f>VLOOKUP(Tabla1[[#This Row],[PROGRAMA]],Hoja1!A:B,2,FALSE)</f>
        <v>2312. Iniciativas sociales</v>
      </c>
      <c r="W1245" s="44" t="str">
        <f>MID(Tabla1[[#This Row],[Aplicación]],14,2)</f>
        <v>21</v>
      </c>
      <c r="X1245" s="44" t="str">
        <f>MID(Tabla1[[#This Row],[Aplicación]],14,6)</f>
        <v>213</v>
      </c>
    </row>
    <row r="1246" spans="1:24" x14ac:dyDescent="0.25">
      <c r="A1246" s="33">
        <v>220199000027</v>
      </c>
      <c r="B1246" s="34" t="s">
        <v>9</v>
      </c>
      <c r="C1246" s="35">
        <v>43832</v>
      </c>
      <c r="D1246" s="33">
        <v>22020000552</v>
      </c>
      <c r="E1246" s="34" t="s">
        <v>1423</v>
      </c>
      <c r="F1246" s="36">
        <v>1702</v>
      </c>
      <c r="G1246" s="34" t="s">
        <v>144</v>
      </c>
      <c r="H1246" s="34" t="s">
        <v>1930</v>
      </c>
      <c r="I1246" s="33" t="s">
        <v>209</v>
      </c>
      <c r="J1246" s="34" t="s">
        <v>802</v>
      </c>
      <c r="K1246" s="34" t="s">
        <v>210</v>
      </c>
      <c r="L1246" s="34" t="s">
        <v>12</v>
      </c>
      <c r="M1246" s="34" t="s">
        <v>13</v>
      </c>
      <c r="N1246" s="34" t="s">
        <v>14</v>
      </c>
      <c r="O1246" s="37" t="s">
        <v>3127</v>
      </c>
      <c r="P1246" s="37" t="s">
        <v>674</v>
      </c>
      <c r="Q1246" s="44" t="str">
        <f>MID(Tabla1[[#This Row],[Aplicación]],14,1)</f>
        <v>2</v>
      </c>
      <c r="R1246" s="44" t="s">
        <v>662</v>
      </c>
      <c r="S1246" s="44" t="str">
        <f>MID(Tabla1[[#This Row],[Aplicación]],6,2)</f>
        <v>10</v>
      </c>
      <c r="T1246" s="44" t="str">
        <f>VLOOKUP(Tabla1[[#This Row],[AREA]],Hoja1!A:B,2,FALSE)</f>
        <v>10. Servicios sociales y mediación comunitaria</v>
      </c>
      <c r="U1246" s="44" t="str">
        <f>MID(Tabla1[[#This Row],[Aplicación]],9,4)</f>
        <v>2311</v>
      </c>
      <c r="V1246" s="44" t="str">
        <f>VLOOKUP(Tabla1[[#This Row],[PROGRAMA]],Hoja1!A:B,2,FALSE)</f>
        <v>2311. Intervención social</v>
      </c>
      <c r="W1246" s="44" t="str">
        <f>MID(Tabla1[[#This Row],[Aplicación]],14,2)</f>
        <v>21</v>
      </c>
      <c r="X1246" s="44" t="str">
        <f>MID(Tabla1[[#This Row],[Aplicación]],14,6)</f>
        <v>213</v>
      </c>
    </row>
    <row r="1247" spans="1:24" x14ac:dyDescent="0.25">
      <c r="A1247" s="33">
        <v>220199000698</v>
      </c>
      <c r="B1247" s="34" t="s">
        <v>9</v>
      </c>
      <c r="C1247" s="35">
        <v>43832</v>
      </c>
      <c r="D1247" s="33">
        <v>22020000922</v>
      </c>
      <c r="E1247" s="34" t="s">
        <v>1554</v>
      </c>
      <c r="F1247" s="36">
        <v>3907.98</v>
      </c>
      <c r="G1247" s="34" t="s">
        <v>283</v>
      </c>
      <c r="H1247" s="34" t="s">
        <v>1965</v>
      </c>
      <c r="I1247" s="33" t="s">
        <v>209</v>
      </c>
      <c r="J1247" s="34" t="s">
        <v>1053</v>
      </c>
      <c r="K1247" s="34" t="s">
        <v>284</v>
      </c>
      <c r="L1247" s="34" t="s">
        <v>12</v>
      </c>
      <c r="M1247" s="34" t="s">
        <v>13</v>
      </c>
      <c r="N1247" s="34" t="s">
        <v>14</v>
      </c>
      <c r="O1247" s="37" t="s">
        <v>3127</v>
      </c>
      <c r="P1247" s="37" t="s">
        <v>674</v>
      </c>
      <c r="Q1247" s="44" t="str">
        <f>MID(Tabla1[[#This Row],[Aplicación]],14,1)</f>
        <v>2</v>
      </c>
      <c r="R1247" s="44" t="s">
        <v>662</v>
      </c>
      <c r="S1247" s="44" t="str">
        <f>MID(Tabla1[[#This Row],[Aplicación]],6,2)</f>
        <v>10</v>
      </c>
      <c r="T1247" s="44" t="str">
        <f>VLOOKUP(Tabla1[[#This Row],[AREA]],Hoja1!A:B,2,FALSE)</f>
        <v>10. Servicios sociales y mediación comunitaria</v>
      </c>
      <c r="U1247" s="44" t="str">
        <f>MID(Tabla1[[#This Row],[Aplicación]],9,4)</f>
        <v>2412</v>
      </c>
      <c r="V1247" s="44" t="str">
        <f>VLOOKUP(Tabla1[[#This Row],[PROGRAMA]],Hoja1!A:B,2,FALSE)</f>
        <v>2412. Formación para el empleo</v>
      </c>
      <c r="W1247" s="44" t="str">
        <f>MID(Tabla1[[#This Row],[Aplicación]],14,2)</f>
        <v>22</v>
      </c>
      <c r="X1247" s="44" t="str">
        <f>MID(Tabla1[[#This Row],[Aplicación]],14,6)</f>
        <v>22700</v>
      </c>
    </row>
    <row r="1248" spans="1:24" x14ac:dyDescent="0.25">
      <c r="A1248" s="33">
        <v>220190058562</v>
      </c>
      <c r="B1248" s="34" t="s">
        <v>9</v>
      </c>
      <c r="C1248" s="35">
        <v>43908</v>
      </c>
      <c r="D1248" s="33">
        <v>22019007081</v>
      </c>
      <c r="E1248" s="34" t="s">
        <v>1266</v>
      </c>
      <c r="F1248" s="36">
        <v>1449.18</v>
      </c>
      <c r="G1248" s="34" t="s">
        <v>204</v>
      </c>
      <c r="H1248" s="34" t="s">
        <v>884</v>
      </c>
      <c r="I1248" s="33" t="s">
        <v>209</v>
      </c>
      <c r="J1248" s="34" t="s">
        <v>210</v>
      </c>
      <c r="K1248" s="34" t="s">
        <v>210</v>
      </c>
      <c r="L1248" s="34" t="s">
        <v>12</v>
      </c>
      <c r="M1248" s="34" t="s">
        <v>13</v>
      </c>
      <c r="N1248" s="34" t="s">
        <v>14</v>
      </c>
      <c r="O1248" s="37" t="s">
        <v>3127</v>
      </c>
      <c r="P1248" s="37" t="s">
        <v>674</v>
      </c>
      <c r="Q1248" s="44" t="str">
        <f>MID(Tabla1[[#This Row],[Aplicación]],14,1)</f>
        <v>6</v>
      </c>
      <c r="R1248" s="44" t="s">
        <v>663</v>
      </c>
      <c r="S1248" s="44" t="str">
        <f>MID(Tabla1[[#This Row],[Aplicación]],6,2)</f>
        <v>10</v>
      </c>
      <c r="T1248" s="44" t="str">
        <f>VLOOKUP(Tabla1[[#This Row],[AREA]],Hoja1!A:B,2,FALSE)</f>
        <v>10. Servicios sociales y mediación comunitaria</v>
      </c>
      <c r="U1248" s="44" t="str">
        <f>MID(Tabla1[[#This Row],[Aplicación]],9,4)</f>
        <v>2312</v>
      </c>
      <c r="V1248" s="44" t="str">
        <f>VLOOKUP(Tabla1[[#This Row],[PROGRAMA]],Hoja1!A:B,2,FALSE)</f>
        <v>2312. Iniciativas sociales</v>
      </c>
      <c r="W1248" s="44" t="str">
        <f>MID(Tabla1[[#This Row],[Aplicación]],14,2)</f>
        <v>63</v>
      </c>
      <c r="X1248" s="44" t="str">
        <f>MID(Tabla1[[#This Row],[Aplicación]],14,6)</f>
        <v>632</v>
      </c>
    </row>
    <row r="1249" spans="1:24" x14ac:dyDescent="0.25">
      <c r="A1249" s="33">
        <v>220199000699</v>
      </c>
      <c r="B1249" s="34" t="s">
        <v>9</v>
      </c>
      <c r="C1249" s="35">
        <v>43832</v>
      </c>
      <c r="D1249" s="33">
        <v>22020000923</v>
      </c>
      <c r="E1249" s="34" t="s">
        <v>1554</v>
      </c>
      <c r="F1249" s="36">
        <v>521.07000000000005</v>
      </c>
      <c r="G1249" s="34" t="s">
        <v>283</v>
      </c>
      <c r="H1249" s="34" t="s">
        <v>1970</v>
      </c>
      <c r="I1249" s="33" t="s">
        <v>209</v>
      </c>
      <c r="J1249" s="34" t="s">
        <v>1053</v>
      </c>
      <c r="K1249" s="34" t="s">
        <v>284</v>
      </c>
      <c r="L1249" s="34" t="s">
        <v>12</v>
      </c>
      <c r="M1249" s="34" t="s">
        <v>13</v>
      </c>
      <c r="N1249" s="34" t="s">
        <v>14</v>
      </c>
      <c r="O1249" s="37" t="s">
        <v>3127</v>
      </c>
      <c r="P1249" s="37" t="s">
        <v>674</v>
      </c>
      <c r="Q1249" s="44" t="str">
        <f>MID(Tabla1[[#This Row],[Aplicación]],14,1)</f>
        <v>2</v>
      </c>
      <c r="R1249" s="44" t="s">
        <v>662</v>
      </c>
      <c r="S1249" s="44" t="str">
        <f>MID(Tabla1[[#This Row],[Aplicación]],6,2)</f>
        <v>10</v>
      </c>
      <c r="T1249" s="44" t="str">
        <f>VLOOKUP(Tabla1[[#This Row],[AREA]],Hoja1!A:B,2,FALSE)</f>
        <v>10. Servicios sociales y mediación comunitaria</v>
      </c>
      <c r="U1249" s="44" t="str">
        <f>MID(Tabla1[[#This Row],[Aplicación]],9,4)</f>
        <v>2412</v>
      </c>
      <c r="V1249" s="44" t="str">
        <f>VLOOKUP(Tabla1[[#This Row],[PROGRAMA]],Hoja1!A:B,2,FALSE)</f>
        <v>2412. Formación para el empleo</v>
      </c>
      <c r="W1249" s="44" t="str">
        <f>MID(Tabla1[[#This Row],[Aplicación]],14,2)</f>
        <v>22</v>
      </c>
      <c r="X1249" s="44" t="str">
        <f>MID(Tabla1[[#This Row],[Aplicación]],14,6)</f>
        <v>22700</v>
      </c>
    </row>
    <row r="1250" spans="1:24" x14ac:dyDescent="0.25">
      <c r="A1250" s="33">
        <v>220200002148</v>
      </c>
      <c r="B1250" s="34" t="s">
        <v>9</v>
      </c>
      <c r="C1250" s="35">
        <v>43881</v>
      </c>
      <c r="D1250" s="33">
        <v>22020002047</v>
      </c>
      <c r="E1250" s="34" t="s">
        <v>926</v>
      </c>
      <c r="F1250" s="36">
        <v>7256.11</v>
      </c>
      <c r="G1250" s="34" t="s">
        <v>442</v>
      </c>
      <c r="H1250" s="34" t="s">
        <v>1975</v>
      </c>
      <c r="I1250" s="33" t="s">
        <v>209</v>
      </c>
      <c r="J1250" s="34" t="s">
        <v>211</v>
      </c>
      <c r="K1250" s="34" t="s">
        <v>211</v>
      </c>
      <c r="L1250" s="34" t="s">
        <v>12</v>
      </c>
      <c r="M1250" s="34" t="s">
        <v>10</v>
      </c>
      <c r="N1250" s="34" t="s">
        <v>11</v>
      </c>
      <c r="O1250" s="37" t="s">
        <v>3146</v>
      </c>
      <c r="P1250" s="37" t="s">
        <v>674</v>
      </c>
      <c r="Q1250" s="44" t="str">
        <f>MID(Tabla1[[#This Row],[Aplicación]],14,1)</f>
        <v>2</v>
      </c>
      <c r="R1250" s="44" t="s">
        <v>662</v>
      </c>
      <c r="S1250" s="44" t="str">
        <f>MID(Tabla1[[#This Row],[Aplicación]],6,2)</f>
        <v>10</v>
      </c>
      <c r="T1250" s="44" t="str">
        <f>VLOOKUP(Tabla1[[#This Row],[AREA]],Hoja1!A:B,2,FALSE)</f>
        <v>10. Servicios sociales y mediación comunitaria</v>
      </c>
      <c r="U1250" s="44" t="str">
        <f>MID(Tabla1[[#This Row],[Aplicación]],9,4)</f>
        <v>2311</v>
      </c>
      <c r="V1250" s="44" t="str">
        <f>VLOOKUP(Tabla1[[#This Row],[PROGRAMA]],Hoja1!A:B,2,FALSE)</f>
        <v>2311. Intervención social</v>
      </c>
      <c r="W1250" s="44" t="str">
        <f>MID(Tabla1[[#This Row],[Aplicación]],14,2)</f>
        <v>22</v>
      </c>
      <c r="X1250" s="44" t="str">
        <f>MID(Tabla1[[#This Row],[Aplicación]],14,6)</f>
        <v>22799</v>
      </c>
    </row>
    <row r="1251" spans="1:24" x14ac:dyDescent="0.25">
      <c r="A1251" s="33">
        <v>220200002151</v>
      </c>
      <c r="B1251" s="34" t="s">
        <v>9</v>
      </c>
      <c r="C1251" s="35">
        <v>43881</v>
      </c>
      <c r="D1251" s="33">
        <v>22020002013</v>
      </c>
      <c r="E1251" s="34" t="s">
        <v>1978</v>
      </c>
      <c r="F1251" s="36">
        <f>1701.25+340.25</f>
        <v>2041.5</v>
      </c>
      <c r="G1251" s="34" t="s">
        <v>130</v>
      </c>
      <c r="H1251" s="34" t="s">
        <v>1979</v>
      </c>
      <c r="I1251" s="33" t="s">
        <v>209</v>
      </c>
      <c r="J1251" s="34" t="s">
        <v>211</v>
      </c>
      <c r="K1251" s="34" t="s">
        <v>211</v>
      </c>
      <c r="L1251" s="34" t="s">
        <v>15</v>
      </c>
      <c r="M1251" s="34" t="s">
        <v>10</v>
      </c>
      <c r="N1251" s="34" t="s">
        <v>11</v>
      </c>
      <c r="O1251" s="37" t="s">
        <v>3146</v>
      </c>
      <c r="P1251" s="37" t="s">
        <v>674</v>
      </c>
      <c r="Q1251" s="44" t="str">
        <f>MID(Tabla1[[#This Row],[Aplicación]],14,1)</f>
        <v>2</v>
      </c>
      <c r="R1251" s="44" t="s">
        <v>662</v>
      </c>
      <c r="S1251" s="44" t="str">
        <f>MID(Tabla1[[#This Row],[Aplicación]],6,2)</f>
        <v>10</v>
      </c>
      <c r="T1251" s="44" t="str">
        <f>VLOOKUP(Tabla1[[#This Row],[AREA]],Hoja1!A:B,2,FALSE)</f>
        <v>10. Servicios sociales y mediación comunitaria</v>
      </c>
      <c r="U1251" s="44" t="str">
        <f>MID(Tabla1[[#This Row],[Aplicación]],9,4)</f>
        <v>2311</v>
      </c>
      <c r="V1251" s="44" t="str">
        <f>VLOOKUP(Tabla1[[#This Row],[PROGRAMA]],Hoja1!A:B,2,FALSE)</f>
        <v>2311. Intervención social</v>
      </c>
      <c r="W1251" s="44" t="str">
        <f>MID(Tabla1[[#This Row],[Aplicación]],14,2)</f>
        <v>22</v>
      </c>
      <c r="X1251" s="44" t="str">
        <f>MID(Tabla1[[#This Row],[Aplicación]],14,6)</f>
        <v>22001</v>
      </c>
    </row>
    <row r="1252" spans="1:24" x14ac:dyDescent="0.25">
      <c r="A1252" s="33">
        <v>220200002152</v>
      </c>
      <c r="B1252" s="34" t="s">
        <v>9</v>
      </c>
      <c r="C1252" s="35">
        <v>43881</v>
      </c>
      <c r="D1252" s="33">
        <v>22020002030</v>
      </c>
      <c r="E1252" s="34" t="s">
        <v>1267</v>
      </c>
      <c r="F1252" s="36">
        <v>177.87</v>
      </c>
      <c r="G1252" s="34" t="s">
        <v>279</v>
      </c>
      <c r="H1252" s="34" t="s">
        <v>1980</v>
      </c>
      <c r="I1252" s="33" t="s">
        <v>209</v>
      </c>
      <c r="J1252" s="34" t="s">
        <v>211</v>
      </c>
      <c r="K1252" s="34" t="s">
        <v>211</v>
      </c>
      <c r="L1252" s="34" t="s">
        <v>12</v>
      </c>
      <c r="M1252" s="34" t="s">
        <v>10</v>
      </c>
      <c r="N1252" s="34" t="s">
        <v>11</v>
      </c>
      <c r="O1252" s="37" t="s">
        <v>3146</v>
      </c>
      <c r="P1252" s="37" t="s">
        <v>674</v>
      </c>
      <c r="Q1252" s="44" t="str">
        <f>MID(Tabla1[[#This Row],[Aplicación]],14,1)</f>
        <v>2</v>
      </c>
      <c r="R1252" s="44" t="s">
        <v>662</v>
      </c>
      <c r="S1252" s="44" t="str">
        <f>MID(Tabla1[[#This Row],[Aplicación]],6,2)</f>
        <v>10</v>
      </c>
      <c r="T1252" s="44" t="str">
        <f>VLOOKUP(Tabla1[[#This Row],[AREA]],Hoja1!A:B,2,FALSE)</f>
        <v>10. Servicios sociales y mediación comunitaria</v>
      </c>
      <c r="U1252" s="44" t="str">
        <f>MID(Tabla1[[#This Row],[Aplicación]],9,4)</f>
        <v>2311</v>
      </c>
      <c r="V1252" s="44" t="str">
        <f>VLOOKUP(Tabla1[[#This Row],[PROGRAMA]],Hoja1!A:B,2,FALSE)</f>
        <v>2311. Intervención social</v>
      </c>
      <c r="W1252" s="44" t="str">
        <f>MID(Tabla1[[#This Row],[Aplicación]],14,2)</f>
        <v>22</v>
      </c>
      <c r="X1252" s="44" t="str">
        <f>MID(Tabla1[[#This Row],[Aplicación]],14,6)</f>
        <v>22700</v>
      </c>
    </row>
    <row r="1253" spans="1:24" x14ac:dyDescent="0.25">
      <c r="A1253" s="33">
        <v>220200002153</v>
      </c>
      <c r="B1253" s="34" t="s">
        <v>9</v>
      </c>
      <c r="C1253" s="35">
        <v>43881</v>
      </c>
      <c r="D1253" s="33">
        <v>22020002021</v>
      </c>
      <c r="E1253" s="34" t="s">
        <v>1325</v>
      </c>
      <c r="F1253" s="36">
        <v>326.7</v>
      </c>
      <c r="G1253" s="34" t="s">
        <v>697</v>
      </c>
      <c r="H1253" s="34" t="s">
        <v>1981</v>
      </c>
      <c r="I1253" s="33" t="s">
        <v>209</v>
      </c>
      <c r="J1253" s="34" t="s">
        <v>211</v>
      </c>
      <c r="K1253" s="34" t="s">
        <v>211</v>
      </c>
      <c r="L1253" s="34" t="s">
        <v>1982</v>
      </c>
      <c r="M1253" s="34" t="s">
        <v>10</v>
      </c>
      <c r="N1253" s="34" t="s">
        <v>11</v>
      </c>
      <c r="O1253" s="37" t="s">
        <v>3146</v>
      </c>
      <c r="P1253" s="37" t="s">
        <v>674</v>
      </c>
      <c r="Q1253" s="44" t="str">
        <f>MID(Tabla1[[#This Row],[Aplicación]],14,1)</f>
        <v>2</v>
      </c>
      <c r="R1253" s="44" t="s">
        <v>662</v>
      </c>
      <c r="S1253" s="44" t="str">
        <f>MID(Tabla1[[#This Row],[Aplicación]],6,2)</f>
        <v>10</v>
      </c>
      <c r="T1253" s="44" t="str">
        <f>VLOOKUP(Tabla1[[#This Row],[AREA]],Hoja1!A:B,2,FALSE)</f>
        <v>10. Servicios sociales y mediación comunitaria</v>
      </c>
      <c r="U1253" s="44" t="str">
        <f>MID(Tabla1[[#This Row],[Aplicación]],9,4)</f>
        <v>2312</v>
      </c>
      <c r="V1253" s="44" t="str">
        <f>VLOOKUP(Tabla1[[#This Row],[PROGRAMA]],Hoja1!A:B,2,FALSE)</f>
        <v>2312. Iniciativas sociales</v>
      </c>
      <c r="W1253" s="44" t="str">
        <f>MID(Tabla1[[#This Row],[Aplicación]],14,2)</f>
        <v>21</v>
      </c>
      <c r="X1253" s="44" t="str">
        <f>MID(Tabla1[[#This Row],[Aplicación]],14,6)</f>
        <v>213</v>
      </c>
    </row>
    <row r="1254" spans="1:24" x14ac:dyDescent="0.25">
      <c r="A1254" s="33">
        <v>220199000701</v>
      </c>
      <c r="B1254" s="34" t="s">
        <v>9</v>
      </c>
      <c r="C1254" s="35">
        <v>43832</v>
      </c>
      <c r="D1254" s="33">
        <v>22020000925</v>
      </c>
      <c r="E1254" s="34" t="s">
        <v>1554</v>
      </c>
      <c r="F1254" s="36">
        <v>4784.33</v>
      </c>
      <c r="G1254" s="34" t="s">
        <v>283</v>
      </c>
      <c r="H1254" s="34" t="s">
        <v>1990</v>
      </c>
      <c r="I1254" s="33" t="s">
        <v>209</v>
      </c>
      <c r="J1254" s="34" t="s">
        <v>1053</v>
      </c>
      <c r="K1254" s="34" t="s">
        <v>284</v>
      </c>
      <c r="L1254" s="34" t="s">
        <v>12</v>
      </c>
      <c r="M1254" s="34" t="s">
        <v>13</v>
      </c>
      <c r="N1254" s="34" t="s">
        <v>14</v>
      </c>
      <c r="O1254" s="37" t="s">
        <v>3127</v>
      </c>
      <c r="P1254" s="37" t="s">
        <v>674</v>
      </c>
      <c r="Q1254" s="44" t="str">
        <f>MID(Tabla1[[#This Row],[Aplicación]],14,1)</f>
        <v>2</v>
      </c>
      <c r="R1254" s="44" t="s">
        <v>662</v>
      </c>
      <c r="S1254" s="44" t="str">
        <f>MID(Tabla1[[#This Row],[Aplicación]],6,2)</f>
        <v>10</v>
      </c>
      <c r="T1254" s="44" t="str">
        <f>VLOOKUP(Tabla1[[#This Row],[AREA]],Hoja1!A:B,2,FALSE)</f>
        <v>10. Servicios sociales y mediación comunitaria</v>
      </c>
      <c r="U1254" s="44" t="str">
        <f>MID(Tabla1[[#This Row],[Aplicación]],9,4)</f>
        <v>2412</v>
      </c>
      <c r="V1254" s="44" t="str">
        <f>VLOOKUP(Tabla1[[#This Row],[PROGRAMA]],Hoja1!A:B,2,FALSE)</f>
        <v>2412. Formación para el empleo</v>
      </c>
      <c r="W1254" s="44" t="str">
        <f>MID(Tabla1[[#This Row],[Aplicación]],14,2)</f>
        <v>22</v>
      </c>
      <c r="X1254" s="44" t="str">
        <f>MID(Tabla1[[#This Row],[Aplicación]],14,6)</f>
        <v>22700</v>
      </c>
    </row>
    <row r="1255" spans="1:24" x14ac:dyDescent="0.25">
      <c r="A1255" s="33">
        <v>220199000702</v>
      </c>
      <c r="B1255" s="34" t="s">
        <v>9</v>
      </c>
      <c r="C1255" s="35">
        <v>43832</v>
      </c>
      <c r="D1255" s="33">
        <v>22020000926</v>
      </c>
      <c r="E1255" s="34" t="s">
        <v>1554</v>
      </c>
      <c r="F1255" s="36">
        <v>3588.24</v>
      </c>
      <c r="G1255" s="34" t="s">
        <v>283</v>
      </c>
      <c r="H1255" s="34" t="s">
        <v>1991</v>
      </c>
      <c r="I1255" s="33" t="s">
        <v>209</v>
      </c>
      <c r="J1255" s="34" t="s">
        <v>1053</v>
      </c>
      <c r="K1255" s="34" t="s">
        <v>284</v>
      </c>
      <c r="L1255" s="34" t="s">
        <v>12</v>
      </c>
      <c r="M1255" s="34" t="s">
        <v>13</v>
      </c>
      <c r="N1255" s="34" t="s">
        <v>14</v>
      </c>
      <c r="O1255" s="37" t="s">
        <v>3127</v>
      </c>
      <c r="P1255" s="37" t="s">
        <v>674</v>
      </c>
      <c r="Q1255" s="44" t="str">
        <f>MID(Tabla1[[#This Row],[Aplicación]],14,1)</f>
        <v>2</v>
      </c>
      <c r="R1255" s="44" t="s">
        <v>662</v>
      </c>
      <c r="S1255" s="44" t="str">
        <f>MID(Tabla1[[#This Row],[Aplicación]],6,2)</f>
        <v>10</v>
      </c>
      <c r="T1255" s="44" t="str">
        <f>VLOOKUP(Tabla1[[#This Row],[AREA]],Hoja1!A:B,2,FALSE)</f>
        <v>10. Servicios sociales y mediación comunitaria</v>
      </c>
      <c r="U1255" s="44" t="str">
        <f>MID(Tabla1[[#This Row],[Aplicación]],9,4)</f>
        <v>2412</v>
      </c>
      <c r="V1255" s="44" t="str">
        <f>VLOOKUP(Tabla1[[#This Row],[PROGRAMA]],Hoja1!A:B,2,FALSE)</f>
        <v>2412. Formación para el empleo</v>
      </c>
      <c r="W1255" s="44" t="str">
        <f>MID(Tabla1[[#This Row],[Aplicación]],14,2)</f>
        <v>22</v>
      </c>
      <c r="X1255" s="44" t="str">
        <f>MID(Tabla1[[#This Row],[Aplicación]],14,6)</f>
        <v>22700</v>
      </c>
    </row>
    <row r="1256" spans="1:24" x14ac:dyDescent="0.25">
      <c r="A1256" s="33">
        <v>220200002167</v>
      </c>
      <c r="B1256" s="34" t="s">
        <v>9</v>
      </c>
      <c r="C1256" s="35">
        <v>43881</v>
      </c>
      <c r="D1256" s="33">
        <v>22020002018</v>
      </c>
      <c r="E1256" s="34" t="s">
        <v>1631</v>
      </c>
      <c r="F1256" s="36">
        <v>65.260000000000005</v>
      </c>
      <c r="G1256" s="34" t="s">
        <v>765</v>
      </c>
      <c r="H1256" s="34" t="s">
        <v>2011</v>
      </c>
      <c r="I1256" s="33" t="s">
        <v>209</v>
      </c>
      <c r="J1256" s="34" t="s">
        <v>211</v>
      </c>
      <c r="K1256" s="34" t="s">
        <v>211</v>
      </c>
      <c r="L1256" s="34" t="s">
        <v>15</v>
      </c>
      <c r="M1256" s="34" t="s">
        <v>10</v>
      </c>
      <c r="N1256" s="34" t="s">
        <v>11</v>
      </c>
      <c r="O1256" s="37" t="s">
        <v>3146</v>
      </c>
      <c r="P1256" s="37" t="s">
        <v>674</v>
      </c>
      <c r="Q1256" s="44" t="str">
        <f>MID(Tabla1[[#This Row],[Aplicación]],14,1)</f>
        <v>2</v>
      </c>
      <c r="R1256" s="44" t="s">
        <v>662</v>
      </c>
      <c r="S1256" s="44" t="str">
        <f>MID(Tabla1[[#This Row],[Aplicación]],6,2)</f>
        <v>10</v>
      </c>
      <c r="T1256" s="44" t="str">
        <f>VLOOKUP(Tabla1[[#This Row],[AREA]],Hoja1!A:B,2,FALSE)</f>
        <v>10. Servicios sociales y mediación comunitaria</v>
      </c>
      <c r="U1256" s="44" t="str">
        <f>MID(Tabla1[[#This Row],[Aplicación]],9,4)</f>
        <v>2312</v>
      </c>
      <c r="V1256" s="44" t="str">
        <f>VLOOKUP(Tabla1[[#This Row],[PROGRAMA]],Hoja1!A:B,2,FALSE)</f>
        <v>2312. Iniciativas sociales</v>
      </c>
      <c r="W1256" s="44" t="str">
        <f>MID(Tabla1[[#This Row],[Aplicación]],14,2)</f>
        <v>22</v>
      </c>
      <c r="X1256" s="44" t="str">
        <f>MID(Tabla1[[#This Row],[Aplicación]],14,6)</f>
        <v>22199</v>
      </c>
    </row>
    <row r="1257" spans="1:24" x14ac:dyDescent="0.25">
      <c r="A1257" s="33">
        <v>220200009195</v>
      </c>
      <c r="B1257" s="34" t="s">
        <v>316</v>
      </c>
      <c r="C1257" s="35">
        <v>43915</v>
      </c>
      <c r="D1257" s="33">
        <v>22020001346</v>
      </c>
      <c r="E1257" s="34" t="s">
        <v>1655</v>
      </c>
      <c r="F1257" s="36">
        <v>321.72000000000003</v>
      </c>
      <c r="G1257" s="34" t="s">
        <v>182</v>
      </c>
      <c r="H1257" s="34" t="s">
        <v>2012</v>
      </c>
      <c r="I1257" s="33" t="s">
        <v>317</v>
      </c>
      <c r="J1257" s="34" t="s">
        <v>211</v>
      </c>
      <c r="K1257" s="34" t="s">
        <v>211</v>
      </c>
      <c r="L1257" s="34" t="s">
        <v>15</v>
      </c>
      <c r="M1257" s="34" t="s">
        <v>13</v>
      </c>
      <c r="N1257" s="34" t="s">
        <v>14</v>
      </c>
      <c r="O1257" s="37" t="s">
        <v>3145</v>
      </c>
      <c r="P1257" s="37" t="s">
        <v>674</v>
      </c>
      <c r="Q1257" s="44" t="str">
        <f>MID(Tabla1[[#This Row],[Aplicación]],14,1)</f>
        <v>2</v>
      </c>
      <c r="R1257" s="44" t="s">
        <v>662</v>
      </c>
      <c r="S1257" s="44" t="str">
        <f>MID(Tabla1[[#This Row],[Aplicación]],6,2)</f>
        <v>10</v>
      </c>
      <c r="T1257" s="44" t="str">
        <f>VLOOKUP(Tabla1[[#This Row],[AREA]],Hoja1!A:B,2,FALSE)</f>
        <v>10. Servicios sociales y mediación comunitaria</v>
      </c>
      <c r="U1257" s="44" t="str">
        <f>MID(Tabla1[[#This Row],[Aplicación]],9,4)</f>
        <v>2312</v>
      </c>
      <c r="V1257" s="44" t="str">
        <f>VLOOKUP(Tabla1[[#This Row],[PROGRAMA]],Hoja1!A:B,2,FALSE)</f>
        <v>2312. Iniciativas sociales</v>
      </c>
      <c r="W1257" s="44" t="str">
        <f>MID(Tabla1[[#This Row],[Aplicación]],14,2)</f>
        <v>21</v>
      </c>
      <c r="X1257" s="44" t="str">
        <f>MID(Tabla1[[#This Row],[Aplicación]],14,6)</f>
        <v>212</v>
      </c>
    </row>
    <row r="1258" spans="1:24" x14ac:dyDescent="0.25">
      <c r="A1258" s="33">
        <v>220200000997</v>
      </c>
      <c r="B1258" s="34" t="s">
        <v>9</v>
      </c>
      <c r="C1258" s="35">
        <v>43867</v>
      </c>
      <c r="D1258" s="33">
        <v>22020001323</v>
      </c>
      <c r="E1258" s="34" t="s">
        <v>1631</v>
      </c>
      <c r="F1258" s="36">
        <v>132</v>
      </c>
      <c r="G1258" s="34" t="s">
        <v>388</v>
      </c>
      <c r="H1258" s="34" t="s">
        <v>2023</v>
      </c>
      <c r="I1258" s="33" t="s">
        <v>209</v>
      </c>
      <c r="J1258" s="34" t="s">
        <v>211</v>
      </c>
      <c r="K1258" s="34" t="s">
        <v>211</v>
      </c>
      <c r="L1258" s="34" t="s">
        <v>15</v>
      </c>
      <c r="M1258" s="34" t="s">
        <v>13</v>
      </c>
      <c r="N1258" s="34" t="s">
        <v>14</v>
      </c>
      <c r="O1258" s="37" t="s">
        <v>3145</v>
      </c>
      <c r="P1258" s="37" t="s">
        <v>674</v>
      </c>
      <c r="Q1258" s="44" t="str">
        <f>MID(Tabla1[[#This Row],[Aplicación]],14,1)</f>
        <v>2</v>
      </c>
      <c r="R1258" s="44" t="s">
        <v>662</v>
      </c>
      <c r="S1258" s="44" t="str">
        <f>MID(Tabla1[[#This Row],[Aplicación]],6,2)</f>
        <v>10</v>
      </c>
      <c r="T1258" s="44" t="str">
        <f>VLOOKUP(Tabla1[[#This Row],[AREA]],Hoja1!A:B,2,FALSE)</f>
        <v>10. Servicios sociales y mediación comunitaria</v>
      </c>
      <c r="U1258" s="44" t="str">
        <f>MID(Tabla1[[#This Row],[Aplicación]],9,4)</f>
        <v>2312</v>
      </c>
      <c r="V1258" s="44" t="str">
        <f>VLOOKUP(Tabla1[[#This Row],[PROGRAMA]],Hoja1!A:B,2,FALSE)</f>
        <v>2312. Iniciativas sociales</v>
      </c>
      <c r="W1258" s="44" t="str">
        <f>MID(Tabla1[[#This Row],[Aplicación]],14,2)</f>
        <v>22</v>
      </c>
      <c r="X1258" s="44" t="str">
        <f>MID(Tabla1[[#This Row],[Aplicación]],14,6)</f>
        <v>22199</v>
      </c>
    </row>
    <row r="1259" spans="1:24" x14ac:dyDescent="0.25">
      <c r="A1259" s="33">
        <v>220200000415</v>
      </c>
      <c r="B1259" s="34" t="s">
        <v>9</v>
      </c>
      <c r="C1259" s="35">
        <v>43864</v>
      </c>
      <c r="D1259" s="33">
        <v>22020000982</v>
      </c>
      <c r="E1259" s="34" t="s">
        <v>2026</v>
      </c>
      <c r="F1259" s="36">
        <v>1250</v>
      </c>
      <c r="G1259" s="34" t="s">
        <v>1865</v>
      </c>
      <c r="H1259" s="34" t="s">
        <v>2027</v>
      </c>
      <c r="I1259" s="33" t="s">
        <v>209</v>
      </c>
      <c r="J1259" s="34" t="s">
        <v>211</v>
      </c>
      <c r="K1259" s="34" t="s">
        <v>211</v>
      </c>
      <c r="L1259" s="34" t="s">
        <v>15</v>
      </c>
      <c r="M1259" s="34" t="s">
        <v>13</v>
      </c>
      <c r="N1259" s="34" t="s">
        <v>14</v>
      </c>
      <c r="O1259" s="37" t="s">
        <v>3127</v>
      </c>
      <c r="P1259" s="37" t="s">
        <v>674</v>
      </c>
      <c r="Q1259" s="44" t="str">
        <f>MID(Tabla1[[#This Row],[Aplicación]],14,1)</f>
        <v>2</v>
      </c>
      <c r="R1259" s="44" t="s">
        <v>662</v>
      </c>
      <c r="S1259" s="44" t="str">
        <f>MID(Tabla1[[#This Row],[Aplicación]],6,2)</f>
        <v>10</v>
      </c>
      <c r="T1259" s="44" t="str">
        <f>VLOOKUP(Tabla1[[#This Row],[AREA]],Hoja1!A:B,2,FALSE)</f>
        <v>10. Servicios sociales y mediación comunitaria</v>
      </c>
      <c r="U1259" s="44" t="str">
        <f>MID(Tabla1[[#This Row],[Aplicación]],9,4)</f>
        <v>2311</v>
      </c>
      <c r="V1259" s="44" t="str">
        <f>VLOOKUP(Tabla1[[#This Row],[PROGRAMA]],Hoja1!A:B,2,FALSE)</f>
        <v>2311. Intervención social</v>
      </c>
      <c r="W1259" s="44" t="str">
        <f>MID(Tabla1[[#This Row],[Aplicación]],14,2)</f>
        <v>21</v>
      </c>
      <c r="X1259" s="44" t="str">
        <f>MID(Tabla1[[#This Row],[Aplicación]],14,6)</f>
        <v>215</v>
      </c>
    </row>
    <row r="1260" spans="1:24" x14ac:dyDescent="0.25">
      <c r="A1260" s="33">
        <v>220200000416</v>
      </c>
      <c r="B1260" s="34" t="s">
        <v>9</v>
      </c>
      <c r="C1260" s="35">
        <v>43864</v>
      </c>
      <c r="D1260" s="33">
        <v>22020000992</v>
      </c>
      <c r="E1260" s="34" t="s">
        <v>2029</v>
      </c>
      <c r="F1260" s="36">
        <v>550</v>
      </c>
      <c r="G1260" s="34" t="s">
        <v>1865</v>
      </c>
      <c r="H1260" s="34" t="s">
        <v>1866</v>
      </c>
      <c r="I1260" s="33" t="s">
        <v>209</v>
      </c>
      <c r="J1260" s="34" t="s">
        <v>211</v>
      </c>
      <c r="K1260" s="34" t="s">
        <v>211</v>
      </c>
      <c r="L1260" s="34" t="s">
        <v>15</v>
      </c>
      <c r="M1260" s="34" t="s">
        <v>13</v>
      </c>
      <c r="N1260" s="34" t="s">
        <v>14</v>
      </c>
      <c r="O1260" s="37" t="s">
        <v>3127</v>
      </c>
      <c r="P1260" s="37" t="s">
        <v>674</v>
      </c>
      <c r="Q1260" s="44" t="str">
        <f>MID(Tabla1[[#This Row],[Aplicación]],14,1)</f>
        <v>2</v>
      </c>
      <c r="R1260" s="44" t="s">
        <v>662</v>
      </c>
      <c r="S1260" s="44" t="str">
        <f>MID(Tabla1[[#This Row],[Aplicación]],6,2)</f>
        <v>10</v>
      </c>
      <c r="T1260" s="44" t="str">
        <f>VLOOKUP(Tabla1[[#This Row],[AREA]],Hoja1!A:B,2,FALSE)</f>
        <v>10. Servicios sociales y mediación comunitaria</v>
      </c>
      <c r="U1260" s="44" t="str">
        <f>MID(Tabla1[[#This Row],[Aplicación]],9,4)</f>
        <v>2311</v>
      </c>
      <c r="V1260" s="44" t="str">
        <f>VLOOKUP(Tabla1[[#This Row],[PROGRAMA]],Hoja1!A:B,2,FALSE)</f>
        <v>2311. Intervención social</v>
      </c>
      <c r="W1260" s="44" t="str">
        <f>MID(Tabla1[[#This Row],[Aplicación]],14,2)</f>
        <v>22</v>
      </c>
      <c r="X1260" s="44" t="str">
        <f>MID(Tabla1[[#This Row],[Aplicación]],14,6)</f>
        <v>22199</v>
      </c>
    </row>
    <row r="1261" spans="1:24" x14ac:dyDescent="0.25">
      <c r="A1261" s="33">
        <v>220200000417</v>
      </c>
      <c r="B1261" s="34" t="s">
        <v>9</v>
      </c>
      <c r="C1261" s="35">
        <v>43864</v>
      </c>
      <c r="D1261" s="33">
        <v>22020001016</v>
      </c>
      <c r="E1261" s="34" t="s">
        <v>2037</v>
      </c>
      <c r="F1261" s="36">
        <v>3330</v>
      </c>
      <c r="G1261" s="34" t="s">
        <v>1865</v>
      </c>
      <c r="H1261" s="34" t="s">
        <v>1866</v>
      </c>
      <c r="I1261" s="33" t="s">
        <v>209</v>
      </c>
      <c r="J1261" s="34" t="s">
        <v>211</v>
      </c>
      <c r="K1261" s="34" t="s">
        <v>211</v>
      </c>
      <c r="L1261" s="34" t="s">
        <v>15</v>
      </c>
      <c r="M1261" s="34" t="s">
        <v>13</v>
      </c>
      <c r="N1261" s="34" t="s">
        <v>14</v>
      </c>
      <c r="O1261" s="37" t="s">
        <v>3127</v>
      </c>
      <c r="P1261" s="37" t="s">
        <v>674</v>
      </c>
      <c r="Q1261" s="44" t="str">
        <f>MID(Tabla1[[#This Row],[Aplicación]],14,1)</f>
        <v>6</v>
      </c>
      <c r="R1261" s="44" t="s">
        <v>663</v>
      </c>
      <c r="S1261" s="44" t="str">
        <f>MID(Tabla1[[#This Row],[Aplicación]],6,2)</f>
        <v>10</v>
      </c>
      <c r="T1261" s="44" t="str">
        <f>VLOOKUP(Tabla1[[#This Row],[AREA]],Hoja1!A:B,2,FALSE)</f>
        <v>10. Servicios sociales y mediación comunitaria</v>
      </c>
      <c r="U1261" s="44" t="str">
        <f>MID(Tabla1[[#This Row],[Aplicación]],9,4)</f>
        <v>2311</v>
      </c>
      <c r="V1261" s="44" t="str">
        <f>VLOOKUP(Tabla1[[#This Row],[PROGRAMA]],Hoja1!A:B,2,FALSE)</f>
        <v>2311. Intervención social</v>
      </c>
      <c r="W1261" s="44" t="str">
        <f>MID(Tabla1[[#This Row],[Aplicación]],14,2)</f>
        <v>62</v>
      </c>
      <c r="X1261" s="44" t="str">
        <f>MID(Tabla1[[#This Row],[Aplicación]],14,6)</f>
        <v>625</v>
      </c>
    </row>
    <row r="1262" spans="1:24" x14ac:dyDescent="0.25">
      <c r="A1262" s="33">
        <v>220200002221</v>
      </c>
      <c r="B1262" s="34" t="s">
        <v>9</v>
      </c>
      <c r="C1262" s="35">
        <v>43885</v>
      </c>
      <c r="D1262" s="33">
        <v>22020001759</v>
      </c>
      <c r="E1262" s="34" t="s">
        <v>1655</v>
      </c>
      <c r="F1262" s="36">
        <v>17405.97</v>
      </c>
      <c r="G1262" s="34" t="s">
        <v>2075</v>
      </c>
      <c r="H1262" s="34" t="s">
        <v>2076</v>
      </c>
      <c r="I1262" s="33" t="s">
        <v>209</v>
      </c>
      <c r="J1262" s="34" t="s">
        <v>211</v>
      </c>
      <c r="K1262" s="34" t="s">
        <v>211</v>
      </c>
      <c r="L1262" s="34" t="s">
        <v>82</v>
      </c>
      <c r="M1262" s="34" t="s">
        <v>10</v>
      </c>
      <c r="N1262" s="34" t="s">
        <v>11</v>
      </c>
      <c r="O1262" s="37" t="s">
        <v>3146</v>
      </c>
      <c r="P1262" s="37" t="s">
        <v>674</v>
      </c>
      <c r="Q1262" s="44" t="str">
        <f>MID(Tabla1[[#This Row],[Aplicación]],14,1)</f>
        <v>2</v>
      </c>
      <c r="R1262" s="44" t="s">
        <v>662</v>
      </c>
      <c r="S1262" s="44" t="str">
        <f>MID(Tabla1[[#This Row],[Aplicación]],6,2)</f>
        <v>10</v>
      </c>
      <c r="T1262" s="44" t="str">
        <f>VLOOKUP(Tabla1[[#This Row],[AREA]],Hoja1!A:B,2,FALSE)</f>
        <v>10. Servicios sociales y mediación comunitaria</v>
      </c>
      <c r="U1262" s="44" t="str">
        <f>MID(Tabla1[[#This Row],[Aplicación]],9,4)</f>
        <v>2312</v>
      </c>
      <c r="V1262" s="44" t="str">
        <f>VLOOKUP(Tabla1[[#This Row],[PROGRAMA]],Hoja1!A:B,2,FALSE)</f>
        <v>2312. Iniciativas sociales</v>
      </c>
      <c r="W1262" s="44" t="str">
        <f>MID(Tabla1[[#This Row],[Aplicación]],14,2)</f>
        <v>21</v>
      </c>
      <c r="X1262" s="44" t="str">
        <f>MID(Tabla1[[#This Row],[Aplicación]],14,6)</f>
        <v>212</v>
      </c>
    </row>
    <row r="1263" spans="1:24" x14ac:dyDescent="0.25">
      <c r="A1263" s="33">
        <v>220200002251</v>
      </c>
      <c r="B1263" s="34" t="s">
        <v>9</v>
      </c>
      <c r="C1263" s="35">
        <v>43885</v>
      </c>
      <c r="D1263" s="33">
        <v>22020002095</v>
      </c>
      <c r="E1263" s="34" t="s">
        <v>1655</v>
      </c>
      <c r="F1263" s="36">
        <v>194.69</v>
      </c>
      <c r="G1263" s="34" t="s">
        <v>162</v>
      </c>
      <c r="H1263" s="34" t="s">
        <v>2128</v>
      </c>
      <c r="I1263" s="33" t="s">
        <v>209</v>
      </c>
      <c r="J1263" s="34" t="s">
        <v>211</v>
      </c>
      <c r="K1263" s="34" t="s">
        <v>211</v>
      </c>
      <c r="L1263" s="34" t="s">
        <v>15</v>
      </c>
      <c r="M1263" s="34" t="s">
        <v>10</v>
      </c>
      <c r="N1263" s="34" t="s">
        <v>11</v>
      </c>
      <c r="O1263" s="37" t="s">
        <v>3146</v>
      </c>
      <c r="P1263" s="37" t="s">
        <v>674</v>
      </c>
      <c r="Q1263" s="44" t="str">
        <f>MID(Tabla1[[#This Row],[Aplicación]],14,1)</f>
        <v>2</v>
      </c>
      <c r="R1263" s="44" t="s">
        <v>662</v>
      </c>
      <c r="S1263" s="44" t="str">
        <f>MID(Tabla1[[#This Row],[Aplicación]],6,2)</f>
        <v>10</v>
      </c>
      <c r="T1263" s="44" t="str">
        <f>VLOOKUP(Tabla1[[#This Row],[AREA]],Hoja1!A:B,2,FALSE)</f>
        <v>10. Servicios sociales y mediación comunitaria</v>
      </c>
      <c r="U1263" s="44" t="str">
        <f>MID(Tabla1[[#This Row],[Aplicación]],9,4)</f>
        <v>2312</v>
      </c>
      <c r="V1263" s="44" t="str">
        <f>VLOOKUP(Tabla1[[#This Row],[PROGRAMA]],Hoja1!A:B,2,FALSE)</f>
        <v>2312. Iniciativas sociales</v>
      </c>
      <c r="W1263" s="44" t="str">
        <f>MID(Tabla1[[#This Row],[Aplicación]],14,2)</f>
        <v>21</v>
      </c>
      <c r="X1263" s="44" t="str">
        <f>MID(Tabla1[[#This Row],[Aplicación]],14,6)</f>
        <v>212</v>
      </c>
    </row>
    <row r="1264" spans="1:24" x14ac:dyDescent="0.25">
      <c r="A1264" s="33">
        <v>220200002252</v>
      </c>
      <c r="B1264" s="34" t="s">
        <v>9</v>
      </c>
      <c r="C1264" s="35">
        <v>43885</v>
      </c>
      <c r="D1264" s="33">
        <v>22020002094</v>
      </c>
      <c r="E1264" s="34" t="s">
        <v>1462</v>
      </c>
      <c r="F1264" s="36">
        <v>127.53</v>
      </c>
      <c r="G1264" s="34" t="s">
        <v>320</v>
      </c>
      <c r="H1264" s="34" t="s">
        <v>2132</v>
      </c>
      <c r="I1264" s="33" t="s">
        <v>209</v>
      </c>
      <c r="J1264" s="34" t="s">
        <v>211</v>
      </c>
      <c r="K1264" s="34" t="s">
        <v>211</v>
      </c>
      <c r="L1264" s="34" t="s">
        <v>15</v>
      </c>
      <c r="M1264" s="34" t="s">
        <v>10</v>
      </c>
      <c r="N1264" s="34" t="s">
        <v>11</v>
      </c>
      <c r="O1264" s="37" t="s">
        <v>3146</v>
      </c>
      <c r="P1264" s="37" t="s">
        <v>674</v>
      </c>
      <c r="Q1264" s="44" t="str">
        <f>MID(Tabla1[[#This Row],[Aplicación]],14,1)</f>
        <v>2</v>
      </c>
      <c r="R1264" s="44" t="s">
        <v>662</v>
      </c>
      <c r="S1264" s="44" t="str">
        <f>MID(Tabla1[[#This Row],[Aplicación]],6,2)</f>
        <v>10</v>
      </c>
      <c r="T1264" s="44" t="str">
        <f>VLOOKUP(Tabla1[[#This Row],[AREA]],Hoja1!A:B,2,FALSE)</f>
        <v>10. Servicios sociales y mediación comunitaria</v>
      </c>
      <c r="U1264" s="44" t="str">
        <f>MID(Tabla1[[#This Row],[Aplicación]],9,4)</f>
        <v>2312</v>
      </c>
      <c r="V1264" s="44" t="str">
        <f>VLOOKUP(Tabla1[[#This Row],[PROGRAMA]],Hoja1!A:B,2,FALSE)</f>
        <v>2312. Iniciativas sociales</v>
      </c>
      <c r="W1264" s="44" t="str">
        <f>MID(Tabla1[[#This Row],[Aplicación]],14,2)</f>
        <v>21</v>
      </c>
      <c r="X1264" s="44" t="str">
        <f>MID(Tabla1[[#This Row],[Aplicación]],14,6)</f>
        <v>216</v>
      </c>
    </row>
    <row r="1265" spans="1:24" x14ac:dyDescent="0.25">
      <c r="A1265" s="33">
        <v>220200002254</v>
      </c>
      <c r="B1265" s="34" t="s">
        <v>9</v>
      </c>
      <c r="C1265" s="35">
        <v>43885</v>
      </c>
      <c r="D1265" s="33">
        <v>22020002092</v>
      </c>
      <c r="E1265" s="34" t="s">
        <v>2134</v>
      </c>
      <c r="F1265" s="36">
        <v>1499.99</v>
      </c>
      <c r="G1265" s="34" t="s">
        <v>130</v>
      </c>
      <c r="H1265" s="34" t="s">
        <v>2135</v>
      </c>
      <c r="I1265" s="33" t="s">
        <v>209</v>
      </c>
      <c r="J1265" s="34" t="s">
        <v>211</v>
      </c>
      <c r="K1265" s="34" t="s">
        <v>211</v>
      </c>
      <c r="L1265" s="34" t="s">
        <v>17</v>
      </c>
      <c r="M1265" s="34" t="s">
        <v>10</v>
      </c>
      <c r="N1265" s="34" t="s">
        <v>11</v>
      </c>
      <c r="O1265" s="37" t="s">
        <v>3146</v>
      </c>
      <c r="P1265" s="37" t="s">
        <v>674</v>
      </c>
      <c r="Q1265" s="44" t="str">
        <f>MID(Tabla1[[#This Row],[Aplicación]],14,1)</f>
        <v>2</v>
      </c>
      <c r="R1265" s="44" t="s">
        <v>662</v>
      </c>
      <c r="S1265" s="44" t="str">
        <f>MID(Tabla1[[#This Row],[Aplicación]],6,2)</f>
        <v>10</v>
      </c>
      <c r="T1265" s="44" t="str">
        <f>VLOOKUP(Tabla1[[#This Row],[AREA]],Hoja1!A:B,2,FALSE)</f>
        <v>10. Servicios sociales y mediación comunitaria</v>
      </c>
      <c r="U1265" s="44" t="str">
        <f>MID(Tabla1[[#This Row],[Aplicación]],9,4)</f>
        <v>2313</v>
      </c>
      <c r="V1265" s="44" t="str">
        <f>VLOOKUP(Tabla1[[#This Row],[PROGRAMA]],Hoja1!A:B,2,FALSE)</f>
        <v>2313. Dirección del área de servicios sociales</v>
      </c>
      <c r="W1265" s="44" t="str">
        <f>MID(Tabla1[[#This Row],[Aplicación]],14,2)</f>
        <v>22</v>
      </c>
      <c r="X1265" s="44" t="str">
        <f>MID(Tabla1[[#This Row],[Aplicación]],14,6)</f>
        <v>22699</v>
      </c>
    </row>
    <row r="1266" spans="1:24" x14ac:dyDescent="0.25">
      <c r="A1266" s="33">
        <v>220200002255</v>
      </c>
      <c r="B1266" s="34" t="s">
        <v>9</v>
      </c>
      <c r="C1266" s="35">
        <v>43885</v>
      </c>
      <c r="D1266" s="33">
        <v>22020002093</v>
      </c>
      <c r="E1266" s="34" t="s">
        <v>1325</v>
      </c>
      <c r="F1266" s="36">
        <v>47.03</v>
      </c>
      <c r="G1266" s="34" t="s">
        <v>2136</v>
      </c>
      <c r="H1266" s="34" t="s">
        <v>2137</v>
      </c>
      <c r="I1266" s="33" t="s">
        <v>209</v>
      </c>
      <c r="J1266" s="34" t="s">
        <v>211</v>
      </c>
      <c r="K1266" s="34" t="s">
        <v>211</v>
      </c>
      <c r="L1266" s="34" t="s">
        <v>15</v>
      </c>
      <c r="M1266" s="34" t="s">
        <v>10</v>
      </c>
      <c r="N1266" s="34" t="s">
        <v>11</v>
      </c>
      <c r="O1266" s="37" t="s">
        <v>3146</v>
      </c>
      <c r="P1266" s="37" t="s">
        <v>674</v>
      </c>
      <c r="Q1266" s="44" t="str">
        <f>MID(Tabla1[[#This Row],[Aplicación]],14,1)</f>
        <v>2</v>
      </c>
      <c r="R1266" s="44" t="s">
        <v>662</v>
      </c>
      <c r="S1266" s="44" t="str">
        <f>MID(Tabla1[[#This Row],[Aplicación]],6,2)</f>
        <v>10</v>
      </c>
      <c r="T1266" s="44" t="str">
        <f>VLOOKUP(Tabla1[[#This Row],[AREA]],Hoja1!A:B,2,FALSE)</f>
        <v>10. Servicios sociales y mediación comunitaria</v>
      </c>
      <c r="U1266" s="44" t="str">
        <f>MID(Tabla1[[#This Row],[Aplicación]],9,4)</f>
        <v>2312</v>
      </c>
      <c r="V1266" s="44" t="str">
        <f>VLOOKUP(Tabla1[[#This Row],[PROGRAMA]],Hoja1!A:B,2,FALSE)</f>
        <v>2312. Iniciativas sociales</v>
      </c>
      <c r="W1266" s="44" t="str">
        <f>MID(Tabla1[[#This Row],[Aplicación]],14,2)</f>
        <v>21</v>
      </c>
      <c r="X1266" s="44" t="str">
        <f>MID(Tabla1[[#This Row],[Aplicación]],14,6)</f>
        <v>213</v>
      </c>
    </row>
    <row r="1267" spans="1:24" x14ac:dyDescent="0.25">
      <c r="A1267" s="33">
        <v>220200002239</v>
      </c>
      <c r="B1267" s="34" t="s">
        <v>316</v>
      </c>
      <c r="C1267" s="35">
        <v>43885</v>
      </c>
      <c r="D1267" s="33">
        <v>22020000908</v>
      </c>
      <c r="E1267" s="34" t="s">
        <v>1305</v>
      </c>
      <c r="F1267" s="36">
        <v>893</v>
      </c>
      <c r="G1267" s="34" t="s">
        <v>133</v>
      </c>
      <c r="H1267" s="34" t="s">
        <v>2141</v>
      </c>
      <c r="I1267" s="33" t="s">
        <v>317</v>
      </c>
      <c r="J1267" s="34" t="s">
        <v>211</v>
      </c>
      <c r="K1267" s="34" t="s">
        <v>211</v>
      </c>
      <c r="L1267" s="34" t="s">
        <v>15</v>
      </c>
      <c r="M1267" s="34" t="s">
        <v>13</v>
      </c>
      <c r="N1267" s="34" t="s">
        <v>14</v>
      </c>
      <c r="O1267" s="37" t="s">
        <v>3127</v>
      </c>
      <c r="P1267" s="37" t="s">
        <v>674</v>
      </c>
      <c r="Q1267" s="44" t="str">
        <f>MID(Tabla1[[#This Row],[Aplicación]],14,1)</f>
        <v>2</v>
      </c>
      <c r="R1267" s="44" t="s">
        <v>662</v>
      </c>
      <c r="S1267" s="44" t="str">
        <f>MID(Tabla1[[#This Row],[Aplicación]],6,2)</f>
        <v>10</v>
      </c>
      <c r="T1267" s="44" t="str">
        <f>VLOOKUP(Tabla1[[#This Row],[AREA]],Hoja1!A:B,2,FALSE)</f>
        <v>10. Servicios sociales y mediación comunitaria</v>
      </c>
      <c r="U1267" s="44" t="str">
        <f>MID(Tabla1[[#This Row],[Aplicación]],9,4)</f>
        <v>2412</v>
      </c>
      <c r="V1267" s="44" t="str">
        <f>VLOOKUP(Tabla1[[#This Row],[PROGRAMA]],Hoja1!A:B,2,FALSE)</f>
        <v>2412. Formación para el empleo</v>
      </c>
      <c r="W1267" s="44" t="str">
        <f>MID(Tabla1[[#This Row],[Aplicación]],14,2)</f>
        <v>21</v>
      </c>
      <c r="X1267" s="44" t="str">
        <f>MID(Tabla1[[#This Row],[Aplicación]],14,6)</f>
        <v>213</v>
      </c>
    </row>
    <row r="1268" spans="1:24" x14ac:dyDescent="0.25">
      <c r="A1268" s="33">
        <v>220200002260</v>
      </c>
      <c r="B1268" s="34" t="s">
        <v>9</v>
      </c>
      <c r="C1268" s="35">
        <v>43885</v>
      </c>
      <c r="D1268" s="33">
        <v>22020002056</v>
      </c>
      <c r="E1268" s="34" t="s">
        <v>1593</v>
      </c>
      <c r="F1268" s="36">
        <v>2806.84</v>
      </c>
      <c r="G1268" s="34" t="s">
        <v>771</v>
      </c>
      <c r="H1268" s="34" t="s">
        <v>2145</v>
      </c>
      <c r="I1268" s="33" t="s">
        <v>209</v>
      </c>
      <c r="J1268" s="34" t="s">
        <v>211</v>
      </c>
      <c r="K1268" s="34" t="s">
        <v>211</v>
      </c>
      <c r="L1268" s="34" t="s">
        <v>15</v>
      </c>
      <c r="M1268" s="34" t="s">
        <v>10</v>
      </c>
      <c r="N1268" s="34" t="s">
        <v>11</v>
      </c>
      <c r="O1268" s="37" t="s">
        <v>3146</v>
      </c>
      <c r="P1268" s="37" t="s">
        <v>674</v>
      </c>
      <c r="Q1268" s="44" t="str">
        <f>MID(Tabla1[[#This Row],[Aplicación]],14,1)</f>
        <v>2</v>
      </c>
      <c r="R1268" s="44" t="s">
        <v>662</v>
      </c>
      <c r="S1268" s="44" t="str">
        <f>MID(Tabla1[[#This Row],[Aplicación]],6,2)</f>
        <v>10</v>
      </c>
      <c r="T1268" s="44" t="str">
        <f>VLOOKUP(Tabla1[[#This Row],[AREA]],Hoja1!A:B,2,FALSE)</f>
        <v>10. Servicios sociales y mediación comunitaria</v>
      </c>
      <c r="U1268" s="44" t="str">
        <f>MID(Tabla1[[#This Row],[Aplicación]],9,4)</f>
        <v>2312</v>
      </c>
      <c r="V1268" s="44" t="str">
        <f>VLOOKUP(Tabla1[[#This Row],[PROGRAMA]],Hoja1!A:B,2,FALSE)</f>
        <v>2312. Iniciativas sociales</v>
      </c>
      <c r="W1268" s="44" t="str">
        <f>MID(Tabla1[[#This Row],[Aplicación]],14,2)</f>
        <v>22</v>
      </c>
      <c r="X1268" s="44" t="str">
        <f>MID(Tabla1[[#This Row],[Aplicación]],14,6)</f>
        <v>22699</v>
      </c>
    </row>
    <row r="1269" spans="1:24" x14ac:dyDescent="0.25">
      <c r="A1269" s="33">
        <v>220200002261</v>
      </c>
      <c r="B1269" s="34" t="s">
        <v>9</v>
      </c>
      <c r="C1269" s="35">
        <v>43885</v>
      </c>
      <c r="D1269" s="33">
        <v>22020002058</v>
      </c>
      <c r="E1269" s="34" t="s">
        <v>1631</v>
      </c>
      <c r="F1269" s="36">
        <v>319.44</v>
      </c>
      <c r="G1269" s="34" t="s">
        <v>688</v>
      </c>
      <c r="H1269" s="34" t="s">
        <v>2146</v>
      </c>
      <c r="I1269" s="33" t="s">
        <v>209</v>
      </c>
      <c r="J1269" s="34" t="s">
        <v>211</v>
      </c>
      <c r="K1269" s="34" t="s">
        <v>211</v>
      </c>
      <c r="L1269" s="34" t="s">
        <v>15</v>
      </c>
      <c r="M1269" s="34" t="s">
        <v>10</v>
      </c>
      <c r="N1269" s="34" t="s">
        <v>11</v>
      </c>
      <c r="O1269" s="37" t="s">
        <v>3146</v>
      </c>
      <c r="P1269" s="37" t="s">
        <v>674</v>
      </c>
      <c r="Q1269" s="44" t="str">
        <f>MID(Tabla1[[#This Row],[Aplicación]],14,1)</f>
        <v>2</v>
      </c>
      <c r="R1269" s="44" t="s">
        <v>662</v>
      </c>
      <c r="S1269" s="44" t="str">
        <f>MID(Tabla1[[#This Row],[Aplicación]],6,2)</f>
        <v>10</v>
      </c>
      <c r="T1269" s="44" t="str">
        <f>VLOOKUP(Tabla1[[#This Row],[AREA]],Hoja1!A:B,2,FALSE)</f>
        <v>10. Servicios sociales y mediación comunitaria</v>
      </c>
      <c r="U1269" s="44" t="str">
        <f>MID(Tabla1[[#This Row],[Aplicación]],9,4)</f>
        <v>2312</v>
      </c>
      <c r="V1269" s="44" t="str">
        <f>VLOOKUP(Tabla1[[#This Row],[PROGRAMA]],Hoja1!A:B,2,FALSE)</f>
        <v>2312. Iniciativas sociales</v>
      </c>
      <c r="W1269" s="44" t="str">
        <f>MID(Tabla1[[#This Row],[Aplicación]],14,2)</f>
        <v>22</v>
      </c>
      <c r="X1269" s="44" t="str">
        <f>MID(Tabla1[[#This Row],[Aplicación]],14,6)</f>
        <v>22199</v>
      </c>
    </row>
    <row r="1270" spans="1:24" x14ac:dyDescent="0.25">
      <c r="A1270" s="33">
        <v>220200002262</v>
      </c>
      <c r="B1270" s="34" t="s">
        <v>9</v>
      </c>
      <c r="C1270" s="35">
        <v>43885</v>
      </c>
      <c r="D1270" s="33">
        <v>22020001959</v>
      </c>
      <c r="E1270" s="34" t="s">
        <v>2029</v>
      </c>
      <c r="F1270" s="36">
        <v>618.99</v>
      </c>
      <c r="G1270" s="34" t="s">
        <v>331</v>
      </c>
      <c r="H1270" s="34" t="s">
        <v>2147</v>
      </c>
      <c r="I1270" s="33" t="s">
        <v>209</v>
      </c>
      <c r="J1270" s="34" t="s">
        <v>211</v>
      </c>
      <c r="K1270" s="34" t="s">
        <v>211</v>
      </c>
      <c r="L1270" s="34" t="s">
        <v>15</v>
      </c>
      <c r="M1270" s="34" t="s">
        <v>10</v>
      </c>
      <c r="N1270" s="34" t="s">
        <v>11</v>
      </c>
      <c r="O1270" s="37" t="s">
        <v>3146</v>
      </c>
      <c r="P1270" s="37" t="s">
        <v>674</v>
      </c>
      <c r="Q1270" s="44" t="str">
        <f>MID(Tabla1[[#This Row],[Aplicación]],14,1)</f>
        <v>2</v>
      </c>
      <c r="R1270" s="44" t="s">
        <v>662</v>
      </c>
      <c r="S1270" s="44" t="str">
        <f>MID(Tabla1[[#This Row],[Aplicación]],6,2)</f>
        <v>10</v>
      </c>
      <c r="T1270" s="44" t="str">
        <f>VLOOKUP(Tabla1[[#This Row],[AREA]],Hoja1!A:B,2,FALSE)</f>
        <v>10. Servicios sociales y mediación comunitaria</v>
      </c>
      <c r="U1270" s="44" t="str">
        <f>MID(Tabla1[[#This Row],[Aplicación]],9,4)</f>
        <v>2311</v>
      </c>
      <c r="V1270" s="44" t="str">
        <f>VLOOKUP(Tabla1[[#This Row],[PROGRAMA]],Hoja1!A:B,2,FALSE)</f>
        <v>2311. Intervención social</v>
      </c>
      <c r="W1270" s="44" t="str">
        <f>MID(Tabla1[[#This Row],[Aplicación]],14,2)</f>
        <v>22</v>
      </c>
      <c r="X1270" s="44" t="str">
        <f>MID(Tabla1[[#This Row],[Aplicación]],14,6)</f>
        <v>22199</v>
      </c>
    </row>
    <row r="1271" spans="1:24" x14ac:dyDescent="0.25">
      <c r="A1271" s="33">
        <v>220200001870</v>
      </c>
      <c r="B1271" s="34" t="s">
        <v>316</v>
      </c>
      <c r="C1271" s="35">
        <v>43878</v>
      </c>
      <c r="D1271" s="33">
        <v>22020000900</v>
      </c>
      <c r="E1271" s="34" t="s">
        <v>1423</v>
      </c>
      <c r="F1271" s="36">
        <v>800</v>
      </c>
      <c r="G1271" s="34" t="s">
        <v>133</v>
      </c>
      <c r="H1271" s="34" t="s">
        <v>2149</v>
      </c>
      <c r="I1271" s="33" t="s">
        <v>317</v>
      </c>
      <c r="J1271" s="34" t="s">
        <v>211</v>
      </c>
      <c r="K1271" s="34" t="s">
        <v>211</v>
      </c>
      <c r="L1271" s="34" t="s">
        <v>15</v>
      </c>
      <c r="M1271" s="34" t="s">
        <v>13</v>
      </c>
      <c r="N1271" s="34" t="s">
        <v>14</v>
      </c>
      <c r="O1271" s="37" t="s">
        <v>3127</v>
      </c>
      <c r="P1271" s="37" t="s">
        <v>674</v>
      </c>
      <c r="Q1271" s="44" t="str">
        <f>MID(Tabla1[[#This Row],[Aplicación]],14,1)</f>
        <v>2</v>
      </c>
      <c r="R1271" s="44" t="s">
        <v>662</v>
      </c>
      <c r="S1271" s="44" t="str">
        <f>MID(Tabla1[[#This Row],[Aplicación]],6,2)</f>
        <v>10</v>
      </c>
      <c r="T1271" s="44" t="str">
        <f>VLOOKUP(Tabla1[[#This Row],[AREA]],Hoja1!A:B,2,FALSE)</f>
        <v>10. Servicios sociales y mediación comunitaria</v>
      </c>
      <c r="U1271" s="44" t="str">
        <f>MID(Tabla1[[#This Row],[Aplicación]],9,4)</f>
        <v>2311</v>
      </c>
      <c r="V1271" s="44" t="str">
        <f>VLOOKUP(Tabla1[[#This Row],[PROGRAMA]],Hoja1!A:B,2,FALSE)</f>
        <v>2311. Intervención social</v>
      </c>
      <c r="W1271" s="44" t="str">
        <f>MID(Tabla1[[#This Row],[Aplicación]],14,2)</f>
        <v>21</v>
      </c>
      <c r="X1271" s="44" t="str">
        <f>MID(Tabla1[[#This Row],[Aplicación]],14,6)</f>
        <v>213</v>
      </c>
    </row>
    <row r="1272" spans="1:24" x14ac:dyDescent="0.25">
      <c r="A1272" s="33">
        <v>220200003098</v>
      </c>
      <c r="B1272" s="34" t="s">
        <v>9</v>
      </c>
      <c r="C1272" s="35">
        <v>43893</v>
      </c>
      <c r="D1272" s="33">
        <v>22020001449</v>
      </c>
      <c r="E1272" s="34" t="s">
        <v>1457</v>
      </c>
      <c r="F1272" s="36">
        <v>618.64</v>
      </c>
      <c r="G1272" s="34" t="s">
        <v>104</v>
      </c>
      <c r="H1272" s="34" t="s">
        <v>2153</v>
      </c>
      <c r="I1272" s="33" t="s">
        <v>209</v>
      </c>
      <c r="J1272" s="34" t="s">
        <v>233</v>
      </c>
      <c r="K1272" s="34" t="s">
        <v>233</v>
      </c>
      <c r="L1272" s="34" t="s">
        <v>15</v>
      </c>
      <c r="M1272" s="34" t="s">
        <v>13</v>
      </c>
      <c r="N1272" s="34" t="s">
        <v>16</v>
      </c>
      <c r="O1272" s="37" t="s">
        <v>3127</v>
      </c>
      <c r="P1272" s="37" t="s">
        <v>674</v>
      </c>
      <c r="Q1272" s="44" t="str">
        <f>MID(Tabla1[[#This Row],[Aplicación]],14,1)</f>
        <v>2</v>
      </c>
      <c r="R1272" s="44" t="s">
        <v>662</v>
      </c>
      <c r="S1272" s="44" t="str">
        <f>MID(Tabla1[[#This Row],[Aplicación]],6,2)</f>
        <v>10</v>
      </c>
      <c r="T1272" s="44" t="str">
        <f>VLOOKUP(Tabla1[[#This Row],[AREA]],Hoja1!A:B,2,FALSE)</f>
        <v>10. Servicios sociales y mediación comunitaria</v>
      </c>
      <c r="U1272" s="44" t="str">
        <f>MID(Tabla1[[#This Row],[Aplicación]],9,4)</f>
        <v>2412</v>
      </c>
      <c r="V1272" s="44" t="str">
        <f>VLOOKUP(Tabla1[[#This Row],[PROGRAMA]],Hoja1!A:B,2,FALSE)</f>
        <v>2412. Formación para el empleo</v>
      </c>
      <c r="W1272" s="44" t="str">
        <f>MID(Tabla1[[#This Row],[Aplicación]],14,2)</f>
        <v>22</v>
      </c>
      <c r="X1272" s="44" t="str">
        <f>MID(Tabla1[[#This Row],[Aplicación]],14,6)</f>
        <v>22102</v>
      </c>
    </row>
    <row r="1273" spans="1:24" x14ac:dyDescent="0.25">
      <c r="A1273" s="33">
        <v>220200003083</v>
      </c>
      <c r="B1273" s="34" t="s">
        <v>668</v>
      </c>
      <c r="C1273" s="35">
        <v>43893</v>
      </c>
      <c r="D1273" s="33">
        <v>22020001453</v>
      </c>
      <c r="E1273" s="34" t="s">
        <v>1457</v>
      </c>
      <c r="F1273" s="36">
        <v>-618.64</v>
      </c>
      <c r="G1273" s="34" t="s">
        <v>104</v>
      </c>
      <c r="H1273" s="34" t="s">
        <v>1592</v>
      </c>
      <c r="I1273" s="33" t="s">
        <v>209</v>
      </c>
      <c r="J1273" s="34" t="s">
        <v>233</v>
      </c>
      <c r="K1273" s="34" t="s">
        <v>233</v>
      </c>
      <c r="L1273" s="34" t="s">
        <v>15</v>
      </c>
      <c r="M1273" s="34" t="s">
        <v>13</v>
      </c>
      <c r="N1273" s="34" t="s">
        <v>16</v>
      </c>
      <c r="O1273" s="37" t="s">
        <v>3127</v>
      </c>
      <c r="P1273" s="37" t="s">
        <v>674</v>
      </c>
      <c r="Q1273" s="44" t="str">
        <f>MID(Tabla1[[#This Row],[Aplicación]],14,1)</f>
        <v>2</v>
      </c>
      <c r="R1273" s="44" t="s">
        <v>662</v>
      </c>
      <c r="S1273" s="44" t="str">
        <f>MID(Tabla1[[#This Row],[Aplicación]],6,2)</f>
        <v>10</v>
      </c>
      <c r="T1273" s="44" t="str">
        <f>VLOOKUP(Tabla1[[#This Row],[AREA]],Hoja1!A:B,2,FALSE)</f>
        <v>10. Servicios sociales y mediación comunitaria</v>
      </c>
      <c r="U1273" s="44" t="str">
        <f>MID(Tabla1[[#This Row],[Aplicación]],9,4)</f>
        <v>2412</v>
      </c>
      <c r="V1273" s="44" t="str">
        <f>VLOOKUP(Tabla1[[#This Row],[PROGRAMA]],Hoja1!A:B,2,FALSE)</f>
        <v>2412. Formación para el empleo</v>
      </c>
      <c r="W1273" s="44" t="str">
        <f>MID(Tabla1[[#This Row],[Aplicación]],14,2)</f>
        <v>22</v>
      </c>
      <c r="X1273" s="44" t="str">
        <f>MID(Tabla1[[#This Row],[Aplicación]],14,6)</f>
        <v>22102</v>
      </c>
    </row>
    <row r="1274" spans="1:24" x14ac:dyDescent="0.25">
      <c r="A1274" s="33">
        <v>220190058277</v>
      </c>
      <c r="B1274" s="34" t="s">
        <v>9</v>
      </c>
      <c r="C1274" s="35">
        <v>43908</v>
      </c>
      <c r="D1274" s="33">
        <v>22019007572</v>
      </c>
      <c r="E1274" s="34" t="s">
        <v>1266</v>
      </c>
      <c r="F1274" s="36">
        <v>774.82</v>
      </c>
      <c r="G1274" s="34" t="s">
        <v>205</v>
      </c>
      <c r="H1274" s="34" t="s">
        <v>2157</v>
      </c>
      <c r="I1274" s="33" t="s">
        <v>209</v>
      </c>
      <c r="J1274" s="34" t="s">
        <v>1249</v>
      </c>
      <c r="K1274" s="34" t="s">
        <v>211</v>
      </c>
      <c r="L1274" s="34" t="s">
        <v>12</v>
      </c>
      <c r="M1274" s="34" t="s">
        <v>13</v>
      </c>
      <c r="N1274" s="34" t="s">
        <v>14</v>
      </c>
      <c r="O1274" s="37" t="s">
        <v>3127</v>
      </c>
      <c r="P1274" s="37" t="s">
        <v>674</v>
      </c>
      <c r="Q1274" s="44" t="str">
        <f>MID(Tabla1[[#This Row],[Aplicación]],14,1)</f>
        <v>6</v>
      </c>
      <c r="R1274" s="44" t="s">
        <v>663</v>
      </c>
      <c r="S1274" s="44" t="str">
        <f>MID(Tabla1[[#This Row],[Aplicación]],6,2)</f>
        <v>10</v>
      </c>
      <c r="T1274" s="44" t="str">
        <f>VLOOKUP(Tabla1[[#This Row],[AREA]],Hoja1!A:B,2,FALSE)</f>
        <v>10. Servicios sociales y mediación comunitaria</v>
      </c>
      <c r="U1274" s="44" t="str">
        <f>MID(Tabla1[[#This Row],[Aplicación]],9,4)</f>
        <v>2312</v>
      </c>
      <c r="V1274" s="44" t="str">
        <f>VLOOKUP(Tabla1[[#This Row],[PROGRAMA]],Hoja1!A:B,2,FALSE)</f>
        <v>2312. Iniciativas sociales</v>
      </c>
      <c r="W1274" s="44" t="str">
        <f>MID(Tabla1[[#This Row],[Aplicación]],14,2)</f>
        <v>63</v>
      </c>
      <c r="X1274" s="44" t="str">
        <f>MID(Tabla1[[#This Row],[Aplicación]],14,6)</f>
        <v>632</v>
      </c>
    </row>
    <row r="1275" spans="1:24" x14ac:dyDescent="0.25">
      <c r="A1275" s="33">
        <v>220200001998</v>
      </c>
      <c r="B1275" s="34" t="s">
        <v>9</v>
      </c>
      <c r="C1275" s="35">
        <v>43879</v>
      </c>
      <c r="D1275" s="33">
        <v>22020001657</v>
      </c>
      <c r="E1275" s="34" t="s">
        <v>1600</v>
      </c>
      <c r="F1275" s="36">
        <v>750</v>
      </c>
      <c r="G1275" s="34" t="s">
        <v>108</v>
      </c>
      <c r="H1275" s="34" t="s">
        <v>2164</v>
      </c>
      <c r="I1275" s="33" t="s">
        <v>209</v>
      </c>
      <c r="J1275" s="34" t="s">
        <v>236</v>
      </c>
      <c r="K1275" s="34" t="s">
        <v>236</v>
      </c>
      <c r="L1275" s="34" t="s">
        <v>15</v>
      </c>
      <c r="M1275" s="34" t="s">
        <v>13</v>
      </c>
      <c r="N1275" s="34" t="s">
        <v>14</v>
      </c>
      <c r="O1275" s="37" t="s">
        <v>3127</v>
      </c>
      <c r="P1275" s="37" t="s">
        <v>674</v>
      </c>
      <c r="Q1275" s="44" t="str">
        <f>MID(Tabla1[[#This Row],[Aplicación]],14,1)</f>
        <v>2</v>
      </c>
      <c r="R1275" s="44" t="s">
        <v>662</v>
      </c>
      <c r="S1275" s="44" t="str">
        <f>MID(Tabla1[[#This Row],[Aplicación]],6,2)</f>
        <v>10</v>
      </c>
      <c r="T1275" s="44" t="str">
        <f>VLOOKUP(Tabla1[[#This Row],[AREA]],Hoja1!A:B,2,FALSE)</f>
        <v>10. Servicios sociales y mediación comunitaria</v>
      </c>
      <c r="U1275" s="44" t="str">
        <f>MID(Tabla1[[#This Row],[Aplicación]],9,4)</f>
        <v>2412</v>
      </c>
      <c r="V1275" s="44" t="str">
        <f>VLOOKUP(Tabla1[[#This Row],[PROGRAMA]],Hoja1!A:B,2,FALSE)</f>
        <v>2412. Formación para el empleo</v>
      </c>
      <c r="W1275" s="44" t="str">
        <f>MID(Tabla1[[#This Row],[Aplicación]],14,2)</f>
        <v>22</v>
      </c>
      <c r="X1275" s="44" t="str">
        <f>MID(Tabla1[[#This Row],[Aplicación]],14,6)</f>
        <v>22100</v>
      </c>
    </row>
    <row r="1276" spans="1:24" x14ac:dyDescent="0.25">
      <c r="A1276" s="33">
        <v>220200002590</v>
      </c>
      <c r="B1276" s="34" t="s">
        <v>9</v>
      </c>
      <c r="C1276" s="35">
        <v>43888</v>
      </c>
      <c r="D1276" s="33">
        <v>22020002053</v>
      </c>
      <c r="E1276" s="34" t="s">
        <v>2029</v>
      </c>
      <c r="F1276" s="36">
        <v>1051.49</v>
      </c>
      <c r="G1276" s="34" t="s">
        <v>183</v>
      </c>
      <c r="H1276" s="34" t="s">
        <v>2183</v>
      </c>
      <c r="I1276" s="33" t="s">
        <v>209</v>
      </c>
      <c r="J1276" s="34" t="s">
        <v>211</v>
      </c>
      <c r="K1276" s="34" t="s">
        <v>211</v>
      </c>
      <c r="L1276" s="34" t="s">
        <v>15</v>
      </c>
      <c r="M1276" s="34" t="s">
        <v>10</v>
      </c>
      <c r="N1276" s="34" t="s">
        <v>11</v>
      </c>
      <c r="O1276" s="37" t="s">
        <v>3146</v>
      </c>
      <c r="P1276" s="37" t="s">
        <v>674</v>
      </c>
      <c r="Q1276" s="44" t="str">
        <f>MID(Tabla1[[#This Row],[Aplicación]],14,1)</f>
        <v>2</v>
      </c>
      <c r="R1276" s="44" t="s">
        <v>662</v>
      </c>
      <c r="S1276" s="44" t="str">
        <f>MID(Tabla1[[#This Row],[Aplicación]],6,2)</f>
        <v>10</v>
      </c>
      <c r="T1276" s="44" t="str">
        <f>VLOOKUP(Tabla1[[#This Row],[AREA]],Hoja1!A:B,2,FALSE)</f>
        <v>10. Servicios sociales y mediación comunitaria</v>
      </c>
      <c r="U1276" s="44" t="str">
        <f>MID(Tabla1[[#This Row],[Aplicación]],9,4)</f>
        <v>2311</v>
      </c>
      <c r="V1276" s="44" t="str">
        <f>VLOOKUP(Tabla1[[#This Row],[PROGRAMA]],Hoja1!A:B,2,FALSE)</f>
        <v>2311. Intervención social</v>
      </c>
      <c r="W1276" s="44" t="str">
        <f>MID(Tabla1[[#This Row],[Aplicación]],14,2)</f>
        <v>22</v>
      </c>
      <c r="X1276" s="44" t="str">
        <f>MID(Tabla1[[#This Row],[Aplicación]],14,6)</f>
        <v>22199</v>
      </c>
    </row>
    <row r="1277" spans="1:24" x14ac:dyDescent="0.25">
      <c r="A1277" s="33">
        <v>220200002598</v>
      </c>
      <c r="B1277" s="34" t="s">
        <v>9</v>
      </c>
      <c r="C1277" s="35">
        <v>43888</v>
      </c>
      <c r="D1277" s="33">
        <v>22020001918</v>
      </c>
      <c r="E1277" s="34" t="s">
        <v>1712</v>
      </c>
      <c r="F1277" s="36">
        <f>2000+800</f>
        <v>2800</v>
      </c>
      <c r="G1277" s="34" t="s">
        <v>328</v>
      </c>
      <c r="H1277" s="34" t="s">
        <v>2195</v>
      </c>
      <c r="I1277" s="33" t="s">
        <v>209</v>
      </c>
      <c r="J1277" s="34" t="s">
        <v>211</v>
      </c>
      <c r="K1277" s="34" t="s">
        <v>211</v>
      </c>
      <c r="L1277" s="34" t="s">
        <v>15</v>
      </c>
      <c r="M1277" s="34" t="s">
        <v>10</v>
      </c>
      <c r="N1277" s="34" t="s">
        <v>11</v>
      </c>
      <c r="O1277" s="37" t="s">
        <v>3146</v>
      </c>
      <c r="P1277" s="37" t="s">
        <v>674</v>
      </c>
      <c r="Q1277" s="44" t="str">
        <f>MID(Tabla1[[#This Row],[Aplicación]],14,1)</f>
        <v>2</v>
      </c>
      <c r="R1277" s="44" t="s">
        <v>662</v>
      </c>
      <c r="S1277" s="44" t="str">
        <f>MID(Tabla1[[#This Row],[Aplicación]],6,2)</f>
        <v>10</v>
      </c>
      <c r="T1277" s="44" t="str">
        <f>VLOOKUP(Tabla1[[#This Row],[AREA]],Hoja1!A:B,2,FALSE)</f>
        <v>10. Servicios sociales y mediación comunitaria</v>
      </c>
      <c r="U1277" s="44" t="str">
        <f>MID(Tabla1[[#This Row],[Aplicación]],9,4)</f>
        <v>2412</v>
      </c>
      <c r="V1277" s="44" t="str">
        <f>VLOOKUP(Tabla1[[#This Row],[PROGRAMA]],Hoja1!A:B,2,FALSE)</f>
        <v>2412. Formación para el empleo</v>
      </c>
      <c r="W1277" s="44" t="str">
        <f>MID(Tabla1[[#This Row],[Aplicación]],14,2)</f>
        <v>22</v>
      </c>
      <c r="X1277" s="44" t="str">
        <f>MID(Tabla1[[#This Row],[Aplicación]],14,6)</f>
        <v>22699</v>
      </c>
    </row>
    <row r="1278" spans="1:24" x14ac:dyDescent="0.25">
      <c r="A1278" s="33">
        <v>220199000018</v>
      </c>
      <c r="B1278" s="34" t="s">
        <v>9</v>
      </c>
      <c r="C1278" s="35">
        <v>43832</v>
      </c>
      <c r="D1278" s="33">
        <v>22020000543</v>
      </c>
      <c r="E1278" s="34" t="s">
        <v>1325</v>
      </c>
      <c r="F1278" s="36">
        <v>648</v>
      </c>
      <c r="G1278" s="34" t="s">
        <v>144</v>
      </c>
      <c r="H1278" s="34" t="s">
        <v>1335</v>
      </c>
      <c r="I1278" s="33" t="s">
        <v>209</v>
      </c>
      <c r="J1278" s="34" t="s">
        <v>802</v>
      </c>
      <c r="K1278" s="34" t="s">
        <v>210</v>
      </c>
      <c r="L1278" s="34" t="s">
        <v>12</v>
      </c>
      <c r="M1278" s="34" t="s">
        <v>13</v>
      </c>
      <c r="N1278" s="34" t="s">
        <v>14</v>
      </c>
      <c r="O1278" s="37" t="s">
        <v>3127</v>
      </c>
      <c r="P1278" s="37" t="s">
        <v>674</v>
      </c>
      <c r="Q1278" s="44" t="str">
        <f>MID(Tabla1[[#This Row],[Aplicación]],14,1)</f>
        <v>2</v>
      </c>
      <c r="R1278" s="44" t="s">
        <v>662</v>
      </c>
      <c r="S1278" s="44" t="str">
        <f>MID(Tabla1[[#This Row],[Aplicación]],6,2)</f>
        <v>10</v>
      </c>
      <c r="T1278" s="44" t="str">
        <f>VLOOKUP(Tabla1[[#This Row],[AREA]],Hoja1!A:B,2,FALSE)</f>
        <v>10. Servicios sociales y mediación comunitaria</v>
      </c>
      <c r="U1278" s="44" t="str">
        <f>MID(Tabla1[[#This Row],[Aplicación]],9,4)</f>
        <v>2312</v>
      </c>
      <c r="V1278" s="44" t="str">
        <f>VLOOKUP(Tabla1[[#This Row],[PROGRAMA]],Hoja1!A:B,2,FALSE)</f>
        <v>2312. Iniciativas sociales</v>
      </c>
      <c r="W1278" s="44" t="str">
        <f>MID(Tabla1[[#This Row],[Aplicación]],14,2)</f>
        <v>21</v>
      </c>
      <c r="X1278" s="44" t="str">
        <f>MID(Tabla1[[#This Row],[Aplicación]],14,6)</f>
        <v>213</v>
      </c>
    </row>
    <row r="1279" spans="1:24" x14ac:dyDescent="0.25">
      <c r="A1279" s="33">
        <v>220190058564</v>
      </c>
      <c r="B1279" s="34" t="s">
        <v>9</v>
      </c>
      <c r="C1279" s="35">
        <v>43908</v>
      </c>
      <c r="D1279" s="33">
        <v>22019007931</v>
      </c>
      <c r="E1279" s="34" t="s">
        <v>1259</v>
      </c>
      <c r="F1279" s="36">
        <v>613.12</v>
      </c>
      <c r="G1279" s="34" t="s">
        <v>205</v>
      </c>
      <c r="H1279" s="34" t="s">
        <v>882</v>
      </c>
      <c r="I1279" s="33" t="s">
        <v>209</v>
      </c>
      <c r="J1279" s="34" t="s">
        <v>1249</v>
      </c>
      <c r="K1279" s="34" t="s">
        <v>211</v>
      </c>
      <c r="L1279" s="34" t="s">
        <v>12</v>
      </c>
      <c r="M1279" s="34" t="s">
        <v>13</v>
      </c>
      <c r="N1279" s="34" t="s">
        <v>14</v>
      </c>
      <c r="O1279" s="37" t="s">
        <v>3127</v>
      </c>
      <c r="P1279" s="37" t="s">
        <v>674</v>
      </c>
      <c r="Q1279" s="44" t="str">
        <f>MID(Tabla1[[#This Row],[Aplicación]],14,1)</f>
        <v>6</v>
      </c>
      <c r="R1279" s="44" t="s">
        <v>663</v>
      </c>
      <c r="S1279" s="44" t="str">
        <f>MID(Tabla1[[#This Row],[Aplicación]],6,2)</f>
        <v>10</v>
      </c>
      <c r="T1279" s="44" t="str">
        <f>VLOOKUP(Tabla1[[#This Row],[AREA]],Hoja1!A:B,2,FALSE)</f>
        <v>10. Servicios sociales y mediación comunitaria</v>
      </c>
      <c r="U1279" s="44" t="str">
        <f>MID(Tabla1[[#This Row],[Aplicación]],9,4)</f>
        <v>2312</v>
      </c>
      <c r="V1279" s="44" t="str">
        <f>VLOOKUP(Tabla1[[#This Row],[PROGRAMA]],Hoja1!A:B,2,FALSE)</f>
        <v>2312. Iniciativas sociales</v>
      </c>
      <c r="W1279" s="44" t="str">
        <f>MID(Tabla1[[#This Row],[Aplicación]],14,2)</f>
        <v>62</v>
      </c>
      <c r="X1279" s="44" t="str">
        <f>MID(Tabla1[[#This Row],[Aplicación]],14,6)</f>
        <v>623</v>
      </c>
    </row>
    <row r="1280" spans="1:24" x14ac:dyDescent="0.25">
      <c r="A1280" s="33">
        <v>220200003073</v>
      </c>
      <c r="B1280" s="34" t="s">
        <v>9</v>
      </c>
      <c r="C1280" s="35">
        <v>43893</v>
      </c>
      <c r="D1280" s="33">
        <v>22020002040</v>
      </c>
      <c r="E1280" s="34" t="s">
        <v>1478</v>
      </c>
      <c r="F1280" s="36">
        <v>803.42</v>
      </c>
      <c r="G1280" s="34" t="s">
        <v>99</v>
      </c>
      <c r="H1280" s="34" t="s">
        <v>1518</v>
      </c>
      <c r="I1280" s="33" t="s">
        <v>209</v>
      </c>
      <c r="J1280" s="34" t="s">
        <v>210</v>
      </c>
      <c r="K1280" s="34" t="s">
        <v>210</v>
      </c>
      <c r="L1280" s="34" t="s">
        <v>15</v>
      </c>
      <c r="M1280" s="34" t="s">
        <v>13</v>
      </c>
      <c r="N1280" s="34" t="s">
        <v>14</v>
      </c>
      <c r="O1280" s="37" t="s">
        <v>3127</v>
      </c>
      <c r="P1280" s="37" t="s">
        <v>674</v>
      </c>
      <c r="Q1280" s="44" t="str">
        <f>MID(Tabla1[[#This Row],[Aplicación]],14,1)</f>
        <v>2</v>
      </c>
      <c r="R1280" s="44" t="s">
        <v>662</v>
      </c>
      <c r="S1280" s="44" t="str">
        <f>MID(Tabla1[[#This Row],[Aplicación]],6,2)</f>
        <v>10</v>
      </c>
      <c r="T1280" s="44" t="str">
        <f>VLOOKUP(Tabla1[[#This Row],[AREA]],Hoja1!A:B,2,FALSE)</f>
        <v>10. Servicios sociales y mediación comunitaria</v>
      </c>
      <c r="U1280" s="44" t="str">
        <f>MID(Tabla1[[#This Row],[Aplicación]],9,4)</f>
        <v>2412</v>
      </c>
      <c r="V1280" s="44" t="str">
        <f>VLOOKUP(Tabla1[[#This Row],[PROGRAMA]],Hoja1!A:B,2,FALSE)</f>
        <v>2412. Formación para el empleo</v>
      </c>
      <c r="W1280" s="44" t="str">
        <f>MID(Tabla1[[#This Row],[Aplicación]],14,2)</f>
        <v>22</v>
      </c>
      <c r="X1280" s="44" t="str">
        <f>MID(Tabla1[[#This Row],[Aplicación]],14,6)</f>
        <v>22103</v>
      </c>
    </row>
    <row r="1281" spans="1:24" x14ac:dyDescent="0.25">
      <c r="A1281" s="33">
        <v>220199000712</v>
      </c>
      <c r="B1281" s="34" t="s">
        <v>9</v>
      </c>
      <c r="C1281" s="35">
        <v>43832</v>
      </c>
      <c r="D1281" s="33">
        <v>22020001102</v>
      </c>
      <c r="E1281" s="34" t="s">
        <v>1267</v>
      </c>
      <c r="F1281" s="36">
        <v>2392.2800000000002</v>
      </c>
      <c r="G1281" s="34" t="s">
        <v>285</v>
      </c>
      <c r="H1281" s="34" t="s">
        <v>2221</v>
      </c>
      <c r="I1281" s="33" t="s">
        <v>209</v>
      </c>
      <c r="J1281" s="34" t="s">
        <v>286</v>
      </c>
      <c r="K1281" s="34" t="s">
        <v>286</v>
      </c>
      <c r="L1281" s="34" t="s">
        <v>12</v>
      </c>
      <c r="M1281" s="34" t="s">
        <v>13</v>
      </c>
      <c r="N1281" s="34" t="s">
        <v>14</v>
      </c>
      <c r="O1281" s="37" t="s">
        <v>3127</v>
      </c>
      <c r="P1281" s="37" t="s">
        <v>674</v>
      </c>
      <c r="Q1281" s="44" t="str">
        <f>MID(Tabla1[[#This Row],[Aplicación]],14,1)</f>
        <v>2</v>
      </c>
      <c r="R1281" s="44" t="s">
        <v>662</v>
      </c>
      <c r="S1281" s="44" t="str">
        <f>MID(Tabla1[[#This Row],[Aplicación]],6,2)</f>
        <v>10</v>
      </c>
      <c r="T1281" s="44" t="str">
        <f>VLOOKUP(Tabla1[[#This Row],[AREA]],Hoja1!A:B,2,FALSE)</f>
        <v>10. Servicios sociales y mediación comunitaria</v>
      </c>
      <c r="U1281" s="44" t="str">
        <f>MID(Tabla1[[#This Row],[Aplicación]],9,4)</f>
        <v>2311</v>
      </c>
      <c r="V1281" s="44" t="str">
        <f>VLOOKUP(Tabla1[[#This Row],[PROGRAMA]],Hoja1!A:B,2,FALSE)</f>
        <v>2311. Intervención social</v>
      </c>
      <c r="W1281" s="44" t="str">
        <f>MID(Tabla1[[#This Row],[Aplicación]],14,2)</f>
        <v>22</v>
      </c>
      <c r="X1281" s="44" t="str">
        <f>MID(Tabla1[[#This Row],[Aplicación]],14,6)</f>
        <v>22700</v>
      </c>
    </row>
    <row r="1282" spans="1:24" x14ac:dyDescent="0.25">
      <c r="A1282" s="33">
        <v>220189000531</v>
      </c>
      <c r="B1282" s="34" t="s">
        <v>9</v>
      </c>
      <c r="C1282" s="35">
        <v>43832</v>
      </c>
      <c r="D1282" s="33">
        <v>22020000075</v>
      </c>
      <c r="E1282" s="34" t="s">
        <v>1478</v>
      </c>
      <c r="F1282" s="36">
        <v>550</v>
      </c>
      <c r="G1282" s="34" t="s">
        <v>297</v>
      </c>
      <c r="H1282" s="34" t="s">
        <v>65</v>
      </c>
      <c r="I1282" s="33" t="s">
        <v>209</v>
      </c>
      <c r="J1282" s="34" t="s">
        <v>210</v>
      </c>
      <c r="K1282" s="34" t="s">
        <v>210</v>
      </c>
      <c r="L1282" s="34" t="s">
        <v>15</v>
      </c>
      <c r="M1282" s="34" t="s">
        <v>13</v>
      </c>
      <c r="N1282" s="34" t="s">
        <v>16</v>
      </c>
      <c r="O1282" s="37" t="s">
        <v>3127</v>
      </c>
      <c r="P1282" s="37" t="s">
        <v>674</v>
      </c>
      <c r="Q1282" s="44" t="str">
        <f>MID(Tabla1[[#This Row],[Aplicación]],14,1)</f>
        <v>2</v>
      </c>
      <c r="R1282" s="44" t="s">
        <v>662</v>
      </c>
      <c r="S1282" s="44" t="str">
        <f>MID(Tabla1[[#This Row],[Aplicación]],6,2)</f>
        <v>10</v>
      </c>
      <c r="T1282" s="44" t="str">
        <f>VLOOKUP(Tabla1[[#This Row],[AREA]],Hoja1!A:B,2,FALSE)</f>
        <v>10. Servicios sociales y mediación comunitaria</v>
      </c>
      <c r="U1282" s="44" t="str">
        <f>MID(Tabla1[[#This Row],[Aplicación]],9,4)</f>
        <v>2412</v>
      </c>
      <c r="V1282" s="44" t="str">
        <f>VLOOKUP(Tabla1[[#This Row],[PROGRAMA]],Hoja1!A:B,2,FALSE)</f>
        <v>2412. Formación para el empleo</v>
      </c>
      <c r="W1282" s="44" t="str">
        <f>MID(Tabla1[[#This Row],[Aplicación]],14,2)</f>
        <v>22</v>
      </c>
      <c r="X1282" s="44" t="str">
        <f>MID(Tabla1[[#This Row],[Aplicación]],14,6)</f>
        <v>22103</v>
      </c>
    </row>
    <row r="1283" spans="1:24" x14ac:dyDescent="0.25">
      <c r="A1283" s="33">
        <v>220200003941</v>
      </c>
      <c r="B1283" s="34" t="s">
        <v>316</v>
      </c>
      <c r="C1283" s="35">
        <v>43895</v>
      </c>
      <c r="D1283" s="33">
        <v>22020001529</v>
      </c>
      <c r="E1283" s="34" t="s">
        <v>1676</v>
      </c>
      <c r="F1283" s="36">
        <v>1203.31</v>
      </c>
      <c r="G1283" s="34" t="s">
        <v>388</v>
      </c>
      <c r="H1283" s="34" t="s">
        <v>2225</v>
      </c>
      <c r="I1283" s="33" t="s">
        <v>317</v>
      </c>
      <c r="J1283" s="34" t="s">
        <v>211</v>
      </c>
      <c r="K1283" s="34" t="s">
        <v>211</v>
      </c>
      <c r="L1283" s="34" t="s">
        <v>15</v>
      </c>
      <c r="M1283" s="34" t="s">
        <v>13</v>
      </c>
      <c r="N1283" s="34" t="s">
        <v>14</v>
      </c>
      <c r="O1283" s="37" t="s">
        <v>3145</v>
      </c>
      <c r="P1283" s="37" t="s">
        <v>674</v>
      </c>
      <c r="Q1283" s="44" t="str">
        <f>MID(Tabla1[[#This Row],[Aplicación]],14,1)</f>
        <v>2</v>
      </c>
      <c r="R1283" s="44" t="s">
        <v>662</v>
      </c>
      <c r="S1283" s="44" t="str">
        <f>MID(Tabla1[[#This Row],[Aplicación]],6,2)</f>
        <v>10</v>
      </c>
      <c r="T1283" s="44" t="str">
        <f>VLOOKUP(Tabla1[[#This Row],[AREA]],Hoja1!A:B,2,FALSE)</f>
        <v>10. Servicios sociales y mediación comunitaria</v>
      </c>
      <c r="U1283" s="44" t="str">
        <f>MID(Tabla1[[#This Row],[Aplicación]],9,4)</f>
        <v>2412</v>
      </c>
      <c r="V1283" s="44" t="str">
        <f>VLOOKUP(Tabla1[[#This Row],[PROGRAMA]],Hoja1!A:B,2,FALSE)</f>
        <v>2412. Formación para el empleo</v>
      </c>
      <c r="W1283" s="44" t="str">
        <f>MID(Tabla1[[#This Row],[Aplicación]],14,2)</f>
        <v>21</v>
      </c>
      <c r="X1283" s="44" t="str">
        <f>MID(Tabla1[[#This Row],[Aplicación]],14,6)</f>
        <v>212</v>
      </c>
    </row>
    <row r="1284" spans="1:24" x14ac:dyDescent="0.25">
      <c r="A1284" s="33">
        <v>220199000029</v>
      </c>
      <c r="B1284" s="34" t="s">
        <v>9</v>
      </c>
      <c r="C1284" s="35">
        <v>43832</v>
      </c>
      <c r="D1284" s="33">
        <v>22020000554</v>
      </c>
      <c r="E1284" s="34" t="s">
        <v>1305</v>
      </c>
      <c r="F1284" s="36">
        <v>548.76</v>
      </c>
      <c r="G1284" s="34" t="s">
        <v>144</v>
      </c>
      <c r="H1284" s="34" t="s">
        <v>1336</v>
      </c>
      <c r="I1284" s="33" t="s">
        <v>209</v>
      </c>
      <c r="J1284" s="34" t="s">
        <v>802</v>
      </c>
      <c r="K1284" s="34" t="s">
        <v>210</v>
      </c>
      <c r="L1284" s="34" t="s">
        <v>12</v>
      </c>
      <c r="M1284" s="34" t="s">
        <v>13</v>
      </c>
      <c r="N1284" s="34" t="s">
        <v>14</v>
      </c>
      <c r="O1284" s="37" t="s">
        <v>3127</v>
      </c>
      <c r="P1284" s="37" t="s">
        <v>674</v>
      </c>
      <c r="Q1284" s="44" t="str">
        <f>MID(Tabla1[[#This Row],[Aplicación]],14,1)</f>
        <v>2</v>
      </c>
      <c r="R1284" s="44" t="s">
        <v>662</v>
      </c>
      <c r="S1284" s="44" t="str">
        <f>MID(Tabla1[[#This Row],[Aplicación]],6,2)</f>
        <v>10</v>
      </c>
      <c r="T1284" s="44" t="str">
        <f>VLOOKUP(Tabla1[[#This Row],[AREA]],Hoja1!A:B,2,FALSE)</f>
        <v>10. Servicios sociales y mediación comunitaria</v>
      </c>
      <c r="U1284" s="44" t="str">
        <f>MID(Tabla1[[#This Row],[Aplicación]],9,4)</f>
        <v>2412</v>
      </c>
      <c r="V1284" s="44" t="str">
        <f>VLOOKUP(Tabla1[[#This Row],[PROGRAMA]],Hoja1!A:B,2,FALSE)</f>
        <v>2412. Formación para el empleo</v>
      </c>
      <c r="W1284" s="44" t="str">
        <f>MID(Tabla1[[#This Row],[Aplicación]],14,2)</f>
        <v>21</v>
      </c>
      <c r="X1284" s="44" t="str">
        <f>MID(Tabla1[[#This Row],[Aplicación]],14,6)</f>
        <v>213</v>
      </c>
    </row>
    <row r="1285" spans="1:24" x14ac:dyDescent="0.25">
      <c r="A1285" s="33">
        <v>220200002240</v>
      </c>
      <c r="B1285" s="34" t="s">
        <v>316</v>
      </c>
      <c r="C1285" s="35">
        <v>43885</v>
      </c>
      <c r="D1285" s="33">
        <v>22020000909</v>
      </c>
      <c r="E1285" s="34" t="s">
        <v>1305</v>
      </c>
      <c r="F1285" s="36">
        <v>504</v>
      </c>
      <c r="G1285" s="34" t="s">
        <v>133</v>
      </c>
      <c r="H1285" s="34" t="s">
        <v>2228</v>
      </c>
      <c r="I1285" s="33" t="s">
        <v>317</v>
      </c>
      <c r="J1285" s="34" t="s">
        <v>211</v>
      </c>
      <c r="K1285" s="34" t="s">
        <v>211</v>
      </c>
      <c r="L1285" s="34" t="s">
        <v>15</v>
      </c>
      <c r="M1285" s="34" t="s">
        <v>13</v>
      </c>
      <c r="N1285" s="34" t="s">
        <v>14</v>
      </c>
      <c r="O1285" s="37" t="s">
        <v>3127</v>
      </c>
      <c r="P1285" s="37" t="s">
        <v>674</v>
      </c>
      <c r="Q1285" s="44" t="str">
        <f>MID(Tabla1[[#This Row],[Aplicación]],14,1)</f>
        <v>2</v>
      </c>
      <c r="R1285" s="44" t="s">
        <v>662</v>
      </c>
      <c r="S1285" s="44" t="str">
        <f>MID(Tabla1[[#This Row],[Aplicación]],6,2)</f>
        <v>10</v>
      </c>
      <c r="T1285" s="44" t="str">
        <f>VLOOKUP(Tabla1[[#This Row],[AREA]],Hoja1!A:B,2,FALSE)</f>
        <v>10. Servicios sociales y mediación comunitaria</v>
      </c>
      <c r="U1285" s="44" t="str">
        <f>MID(Tabla1[[#This Row],[Aplicación]],9,4)</f>
        <v>2412</v>
      </c>
      <c r="V1285" s="44" t="str">
        <f>VLOOKUP(Tabla1[[#This Row],[PROGRAMA]],Hoja1!A:B,2,FALSE)</f>
        <v>2412. Formación para el empleo</v>
      </c>
      <c r="W1285" s="44" t="str">
        <f>MID(Tabla1[[#This Row],[Aplicación]],14,2)</f>
        <v>21</v>
      </c>
      <c r="X1285" s="44" t="str">
        <f>MID(Tabla1[[#This Row],[Aplicación]],14,6)</f>
        <v>213</v>
      </c>
    </row>
    <row r="1286" spans="1:24" x14ac:dyDescent="0.25">
      <c r="A1286" s="33">
        <v>220200003928</v>
      </c>
      <c r="B1286" s="34" t="s">
        <v>316</v>
      </c>
      <c r="C1286" s="35">
        <v>43895</v>
      </c>
      <c r="D1286" s="33">
        <v>22020001533</v>
      </c>
      <c r="E1286" s="34" t="s">
        <v>2235</v>
      </c>
      <c r="F1286" s="36">
        <v>30.13</v>
      </c>
      <c r="G1286" s="34" t="s">
        <v>737</v>
      </c>
      <c r="H1286" s="34" t="s">
        <v>2236</v>
      </c>
      <c r="I1286" s="33" t="s">
        <v>317</v>
      </c>
      <c r="J1286" s="34" t="s">
        <v>211</v>
      </c>
      <c r="K1286" s="34" t="s">
        <v>211</v>
      </c>
      <c r="L1286" s="34" t="s">
        <v>15</v>
      </c>
      <c r="M1286" s="34" t="s">
        <v>13</v>
      </c>
      <c r="N1286" s="34" t="s">
        <v>14</v>
      </c>
      <c r="O1286" s="37" t="s">
        <v>3145</v>
      </c>
      <c r="P1286" s="37" t="s">
        <v>674</v>
      </c>
      <c r="Q1286" s="44" t="str">
        <f>MID(Tabla1[[#This Row],[Aplicación]],14,1)</f>
        <v>2</v>
      </c>
      <c r="R1286" s="44" t="s">
        <v>662</v>
      </c>
      <c r="S1286" s="44" t="str">
        <f>MID(Tabla1[[#This Row],[Aplicación]],6,2)</f>
        <v>10</v>
      </c>
      <c r="T1286" s="44" t="str">
        <f>VLOOKUP(Tabla1[[#This Row],[AREA]],Hoja1!A:B,2,FALSE)</f>
        <v>10. Servicios sociales y mediación comunitaria</v>
      </c>
      <c r="U1286" s="44" t="str">
        <f>MID(Tabla1[[#This Row],[Aplicación]],9,4)</f>
        <v>2412</v>
      </c>
      <c r="V1286" s="44" t="str">
        <f>VLOOKUP(Tabla1[[#This Row],[PROGRAMA]],Hoja1!A:B,2,FALSE)</f>
        <v>2412. Formación para el empleo</v>
      </c>
      <c r="W1286" s="44" t="str">
        <f>MID(Tabla1[[#This Row],[Aplicación]],14,2)</f>
        <v>21</v>
      </c>
      <c r="X1286" s="44" t="str">
        <f>MID(Tabla1[[#This Row],[Aplicación]],14,6)</f>
        <v>214</v>
      </c>
    </row>
    <row r="1287" spans="1:24" x14ac:dyDescent="0.25">
      <c r="A1287" s="33">
        <v>220200006992</v>
      </c>
      <c r="B1287" s="34" t="s">
        <v>668</v>
      </c>
      <c r="C1287" s="35">
        <v>43908</v>
      </c>
      <c r="D1287" s="33">
        <v>22020000988</v>
      </c>
      <c r="E1287" s="34" t="s">
        <v>1600</v>
      </c>
      <c r="F1287" s="36">
        <v>-750</v>
      </c>
      <c r="G1287" s="34" t="s">
        <v>108</v>
      </c>
      <c r="H1287" s="34" t="s">
        <v>2242</v>
      </c>
      <c r="I1287" s="33" t="s">
        <v>209</v>
      </c>
      <c r="J1287" s="34" t="s">
        <v>236</v>
      </c>
      <c r="K1287" s="34" t="s">
        <v>236</v>
      </c>
      <c r="L1287" s="34" t="s">
        <v>15</v>
      </c>
      <c r="M1287" s="34" t="s">
        <v>13</v>
      </c>
      <c r="N1287" s="34" t="s">
        <v>14</v>
      </c>
      <c r="O1287" s="37" t="s">
        <v>3127</v>
      </c>
      <c r="P1287" s="37" t="s">
        <v>674</v>
      </c>
      <c r="Q1287" s="44" t="str">
        <f>MID(Tabla1[[#This Row],[Aplicación]],14,1)</f>
        <v>2</v>
      </c>
      <c r="R1287" s="44" t="s">
        <v>662</v>
      </c>
      <c r="S1287" s="44" t="str">
        <f>MID(Tabla1[[#This Row],[Aplicación]],6,2)</f>
        <v>10</v>
      </c>
      <c r="T1287" s="44" t="str">
        <f>VLOOKUP(Tabla1[[#This Row],[AREA]],Hoja1!A:B,2,FALSE)</f>
        <v>10. Servicios sociales y mediación comunitaria</v>
      </c>
      <c r="U1287" s="44" t="str">
        <f>MID(Tabla1[[#This Row],[Aplicación]],9,4)</f>
        <v>2412</v>
      </c>
      <c r="V1287" s="44" t="str">
        <f>VLOOKUP(Tabla1[[#This Row],[PROGRAMA]],Hoja1!A:B,2,FALSE)</f>
        <v>2412. Formación para el empleo</v>
      </c>
      <c r="W1287" s="44" t="str">
        <f>MID(Tabla1[[#This Row],[Aplicación]],14,2)</f>
        <v>22</v>
      </c>
      <c r="X1287" s="44" t="str">
        <f>MID(Tabla1[[#This Row],[Aplicación]],14,6)</f>
        <v>22100</v>
      </c>
    </row>
    <row r="1288" spans="1:24" x14ac:dyDescent="0.25">
      <c r="A1288" s="33">
        <v>220200002238</v>
      </c>
      <c r="B1288" s="34" t="s">
        <v>316</v>
      </c>
      <c r="C1288" s="35">
        <v>43885</v>
      </c>
      <c r="D1288" s="33">
        <v>22020000907</v>
      </c>
      <c r="E1288" s="34" t="s">
        <v>1305</v>
      </c>
      <c r="F1288" s="36">
        <v>485</v>
      </c>
      <c r="G1288" s="34" t="s">
        <v>133</v>
      </c>
      <c r="H1288" s="34" t="s">
        <v>2251</v>
      </c>
      <c r="I1288" s="33" t="s">
        <v>317</v>
      </c>
      <c r="J1288" s="34" t="s">
        <v>211</v>
      </c>
      <c r="K1288" s="34" t="s">
        <v>211</v>
      </c>
      <c r="L1288" s="34" t="s">
        <v>15</v>
      </c>
      <c r="M1288" s="34" t="s">
        <v>13</v>
      </c>
      <c r="N1288" s="34" t="s">
        <v>14</v>
      </c>
      <c r="O1288" s="37" t="s">
        <v>3127</v>
      </c>
      <c r="P1288" s="37" t="s">
        <v>674</v>
      </c>
      <c r="Q1288" s="44" t="str">
        <f>MID(Tabla1[[#This Row],[Aplicación]],14,1)</f>
        <v>2</v>
      </c>
      <c r="R1288" s="44" t="s">
        <v>662</v>
      </c>
      <c r="S1288" s="44" t="str">
        <f>MID(Tabla1[[#This Row],[Aplicación]],6,2)</f>
        <v>10</v>
      </c>
      <c r="T1288" s="44" t="str">
        <f>VLOOKUP(Tabla1[[#This Row],[AREA]],Hoja1!A:B,2,FALSE)</f>
        <v>10. Servicios sociales y mediación comunitaria</v>
      </c>
      <c r="U1288" s="44" t="str">
        <f>MID(Tabla1[[#This Row],[Aplicación]],9,4)</f>
        <v>2412</v>
      </c>
      <c r="V1288" s="44" t="str">
        <f>VLOOKUP(Tabla1[[#This Row],[PROGRAMA]],Hoja1!A:B,2,FALSE)</f>
        <v>2412. Formación para el empleo</v>
      </c>
      <c r="W1288" s="44" t="str">
        <f>MID(Tabla1[[#This Row],[Aplicación]],14,2)</f>
        <v>21</v>
      </c>
      <c r="X1288" s="44" t="str">
        <f>MID(Tabla1[[#This Row],[Aplicación]],14,6)</f>
        <v>213</v>
      </c>
    </row>
    <row r="1289" spans="1:24" x14ac:dyDescent="0.25">
      <c r="A1289" s="33">
        <v>220199000159</v>
      </c>
      <c r="B1289" s="34" t="s">
        <v>9</v>
      </c>
      <c r="C1289" s="35">
        <v>43832</v>
      </c>
      <c r="D1289" s="33">
        <v>22020000610</v>
      </c>
      <c r="E1289" s="34" t="s">
        <v>2253</v>
      </c>
      <c r="F1289" s="36">
        <v>6050</v>
      </c>
      <c r="G1289" s="34" t="s">
        <v>767</v>
      </c>
      <c r="H1289" s="34" t="s">
        <v>2254</v>
      </c>
      <c r="I1289" s="33" t="s">
        <v>209</v>
      </c>
      <c r="J1289" s="34" t="s">
        <v>211</v>
      </c>
      <c r="K1289" s="34" t="s">
        <v>211</v>
      </c>
      <c r="L1289" s="34" t="s">
        <v>12</v>
      </c>
      <c r="M1289" s="34" t="s">
        <v>26</v>
      </c>
      <c r="N1289" s="34" t="s">
        <v>11</v>
      </c>
      <c r="O1289" s="37" t="s">
        <v>3129</v>
      </c>
      <c r="P1289" s="37" t="s">
        <v>674</v>
      </c>
      <c r="Q1289" s="44" t="str">
        <f>MID(Tabla1[[#This Row],[Aplicación]],14,1)</f>
        <v>2</v>
      </c>
      <c r="R1289" s="44" t="s">
        <v>662</v>
      </c>
      <c r="S1289" s="44" t="str">
        <f>MID(Tabla1[[#This Row],[Aplicación]],6,2)</f>
        <v>10</v>
      </c>
      <c r="T1289" s="44" t="str">
        <f>VLOOKUP(Tabla1[[#This Row],[AREA]],Hoja1!A:B,2,FALSE)</f>
        <v>10. Servicios sociales y mediación comunitaria</v>
      </c>
      <c r="U1289" s="44" t="str">
        <f>MID(Tabla1[[#This Row],[Aplicación]],9,4)</f>
        <v>2311</v>
      </c>
      <c r="V1289" s="44" t="str">
        <f>VLOOKUP(Tabla1[[#This Row],[PROGRAMA]],Hoja1!A:B,2,FALSE)</f>
        <v>2311. Intervención social</v>
      </c>
      <c r="W1289" s="44" t="str">
        <f>MID(Tabla1[[#This Row],[Aplicación]],14,2)</f>
        <v>22</v>
      </c>
      <c r="X1289" s="44" t="str">
        <f>MID(Tabla1[[#This Row],[Aplicación]],14,6)</f>
        <v>22706</v>
      </c>
    </row>
    <row r="1290" spans="1:24" x14ac:dyDescent="0.25">
      <c r="A1290" s="33">
        <v>220200003939</v>
      </c>
      <c r="B1290" s="34" t="s">
        <v>316</v>
      </c>
      <c r="C1290" s="35">
        <v>43895</v>
      </c>
      <c r="D1290" s="33">
        <v>22020001536</v>
      </c>
      <c r="E1290" s="34" t="s">
        <v>1480</v>
      </c>
      <c r="F1290" s="36">
        <v>1270.33</v>
      </c>
      <c r="G1290" s="34" t="s">
        <v>388</v>
      </c>
      <c r="H1290" s="34" t="s">
        <v>2259</v>
      </c>
      <c r="I1290" s="33" t="s">
        <v>317</v>
      </c>
      <c r="J1290" s="34" t="s">
        <v>211</v>
      </c>
      <c r="K1290" s="34" t="s">
        <v>211</v>
      </c>
      <c r="L1290" s="34" t="s">
        <v>15</v>
      </c>
      <c r="M1290" s="34" t="s">
        <v>13</v>
      </c>
      <c r="N1290" s="34" t="s">
        <v>14</v>
      </c>
      <c r="O1290" s="37" t="s">
        <v>3145</v>
      </c>
      <c r="P1290" s="37" t="s">
        <v>674</v>
      </c>
      <c r="Q1290" s="44" t="str">
        <f>MID(Tabla1[[#This Row],[Aplicación]],14,1)</f>
        <v>2</v>
      </c>
      <c r="R1290" s="44" t="s">
        <v>662</v>
      </c>
      <c r="S1290" s="44" t="str">
        <f>MID(Tabla1[[#This Row],[Aplicación]],6,2)</f>
        <v>10</v>
      </c>
      <c r="T1290" s="44" t="str">
        <f>VLOOKUP(Tabla1[[#This Row],[AREA]],Hoja1!A:B,2,FALSE)</f>
        <v>10. Servicios sociales y mediación comunitaria</v>
      </c>
      <c r="U1290" s="44" t="str">
        <f>MID(Tabla1[[#This Row],[Aplicación]],9,4)</f>
        <v>2412</v>
      </c>
      <c r="V1290" s="44" t="str">
        <f>VLOOKUP(Tabla1[[#This Row],[PROGRAMA]],Hoja1!A:B,2,FALSE)</f>
        <v>2412. Formación para el empleo</v>
      </c>
      <c r="W1290" s="44" t="str">
        <f>MID(Tabla1[[#This Row],[Aplicación]],14,2)</f>
        <v>22</v>
      </c>
      <c r="X1290" s="44" t="str">
        <f>MID(Tabla1[[#This Row],[Aplicación]],14,6)</f>
        <v>22199</v>
      </c>
    </row>
    <row r="1291" spans="1:24" x14ac:dyDescent="0.25">
      <c r="A1291" s="33">
        <v>220200008901</v>
      </c>
      <c r="B1291" s="34" t="s">
        <v>9</v>
      </c>
      <c r="C1291" s="35">
        <v>43910</v>
      </c>
      <c r="D1291" s="33">
        <v>22020002518</v>
      </c>
      <c r="E1291" s="34" t="s">
        <v>2321</v>
      </c>
      <c r="F1291" s="36">
        <v>400</v>
      </c>
      <c r="G1291" s="34" t="s">
        <v>154</v>
      </c>
      <c r="H1291" s="34" t="s">
        <v>2647</v>
      </c>
      <c r="I1291" s="33" t="s">
        <v>209</v>
      </c>
      <c r="J1291" s="34" t="s">
        <v>211</v>
      </c>
      <c r="K1291" s="34" t="s">
        <v>211</v>
      </c>
      <c r="L1291" s="34" t="s">
        <v>12</v>
      </c>
      <c r="M1291" s="34" t="s">
        <v>10</v>
      </c>
      <c r="N1291" s="34" t="s">
        <v>11</v>
      </c>
      <c r="O1291" s="37" t="s">
        <v>3146</v>
      </c>
      <c r="P1291" s="37" t="s">
        <v>674</v>
      </c>
      <c r="Q1291" s="44" t="str">
        <f>MID(Tabla1[[#This Row],[Aplicación]],14,1)</f>
        <v>2</v>
      </c>
      <c r="R1291" s="44" t="s">
        <v>662</v>
      </c>
      <c r="S1291" s="44" t="str">
        <f>MID(Tabla1[[#This Row],[Aplicación]],6,2)</f>
        <v>10</v>
      </c>
      <c r="T1291" s="44" t="str">
        <f>VLOOKUP(Tabla1[[#This Row],[AREA]],Hoja1!A:B,2,FALSE)</f>
        <v>10. Servicios sociales y mediación comunitaria</v>
      </c>
      <c r="U1291" s="44" t="str">
        <f>MID(Tabla1[[#This Row],[Aplicación]],9,4)</f>
        <v>2316</v>
      </c>
      <c r="V1291" s="44" t="str">
        <f>VLOOKUP(Tabla1[[#This Row],[PROGRAMA]],Hoja1!A:B,2,FALSE)</f>
        <v>2316. Mediación comunitaria</v>
      </c>
      <c r="W1291" s="44" t="str">
        <f>MID(Tabla1[[#This Row],[Aplicación]],14,2)</f>
        <v>22</v>
      </c>
      <c r="X1291" s="44" t="str">
        <f>MID(Tabla1[[#This Row],[Aplicación]],14,6)</f>
        <v>22616</v>
      </c>
    </row>
    <row r="1292" spans="1:24" x14ac:dyDescent="0.25">
      <c r="A1292" s="33">
        <v>220200003873</v>
      </c>
      <c r="B1292" s="34" t="s">
        <v>316</v>
      </c>
      <c r="C1292" s="35">
        <v>43895</v>
      </c>
      <c r="D1292" s="33">
        <v>22020001346</v>
      </c>
      <c r="E1292" s="34" t="s">
        <v>1655</v>
      </c>
      <c r="F1292" s="36">
        <v>81.680000000000007</v>
      </c>
      <c r="G1292" s="34" t="s">
        <v>182</v>
      </c>
      <c r="H1292" s="34" t="s">
        <v>2268</v>
      </c>
      <c r="I1292" s="33" t="s">
        <v>317</v>
      </c>
      <c r="J1292" s="34" t="s">
        <v>211</v>
      </c>
      <c r="K1292" s="34" t="s">
        <v>211</v>
      </c>
      <c r="L1292" s="34" t="s">
        <v>15</v>
      </c>
      <c r="M1292" s="34" t="s">
        <v>13</v>
      </c>
      <c r="N1292" s="34" t="s">
        <v>14</v>
      </c>
      <c r="O1292" s="37" t="s">
        <v>3145</v>
      </c>
      <c r="P1292" s="37" t="s">
        <v>674</v>
      </c>
      <c r="Q1292" s="44" t="str">
        <f>MID(Tabla1[[#This Row],[Aplicación]],14,1)</f>
        <v>2</v>
      </c>
      <c r="R1292" s="44" t="s">
        <v>662</v>
      </c>
      <c r="S1292" s="44" t="str">
        <f>MID(Tabla1[[#This Row],[Aplicación]],6,2)</f>
        <v>10</v>
      </c>
      <c r="T1292" s="44" t="str">
        <f>VLOOKUP(Tabla1[[#This Row],[AREA]],Hoja1!A:B,2,FALSE)</f>
        <v>10. Servicios sociales y mediación comunitaria</v>
      </c>
      <c r="U1292" s="44" t="str">
        <f>MID(Tabla1[[#This Row],[Aplicación]],9,4)</f>
        <v>2312</v>
      </c>
      <c r="V1292" s="44" t="str">
        <f>VLOOKUP(Tabla1[[#This Row],[PROGRAMA]],Hoja1!A:B,2,FALSE)</f>
        <v>2312. Iniciativas sociales</v>
      </c>
      <c r="W1292" s="44" t="str">
        <f>MID(Tabla1[[#This Row],[Aplicación]],14,2)</f>
        <v>21</v>
      </c>
      <c r="X1292" s="44" t="str">
        <f>MID(Tabla1[[#This Row],[Aplicación]],14,6)</f>
        <v>212</v>
      </c>
    </row>
    <row r="1293" spans="1:24" x14ac:dyDescent="0.25">
      <c r="A1293" s="33">
        <v>220200002928</v>
      </c>
      <c r="B1293" s="34" t="s">
        <v>9</v>
      </c>
      <c r="C1293" s="35">
        <v>43892</v>
      </c>
      <c r="D1293" s="33">
        <v>22020001582</v>
      </c>
      <c r="E1293" s="34" t="s">
        <v>2269</v>
      </c>
      <c r="F1293" s="36">
        <f>15651.5+15311.25</f>
        <v>30962.75</v>
      </c>
      <c r="G1293" s="34" t="s">
        <v>130</v>
      </c>
      <c r="H1293" s="34" t="s">
        <v>2270</v>
      </c>
      <c r="I1293" s="33" t="s">
        <v>209</v>
      </c>
      <c r="J1293" s="34" t="s">
        <v>211</v>
      </c>
      <c r="K1293" s="34" t="s">
        <v>211</v>
      </c>
      <c r="L1293" s="34" t="s">
        <v>15</v>
      </c>
      <c r="M1293" s="34" t="s">
        <v>10</v>
      </c>
      <c r="N1293" s="34" t="s">
        <v>11</v>
      </c>
      <c r="O1293" s="37" t="s">
        <v>3146</v>
      </c>
      <c r="P1293" s="37" t="s">
        <v>674</v>
      </c>
      <c r="Q1293" s="44" t="str">
        <f>MID(Tabla1[[#This Row],[Aplicación]],14,1)</f>
        <v>2</v>
      </c>
      <c r="R1293" s="44" t="s">
        <v>662</v>
      </c>
      <c r="S1293" s="44" t="str">
        <f>MID(Tabla1[[#This Row],[Aplicación]],6,2)</f>
        <v>10</v>
      </c>
      <c r="T1293" s="44" t="str">
        <f>VLOOKUP(Tabla1[[#This Row],[AREA]],Hoja1!A:B,2,FALSE)</f>
        <v>10. Servicios sociales y mediación comunitaria</v>
      </c>
      <c r="U1293" s="44" t="str">
        <f>MID(Tabla1[[#This Row],[Aplicación]],9,4)</f>
        <v>2312</v>
      </c>
      <c r="V1293" s="44" t="str">
        <f>VLOOKUP(Tabla1[[#This Row],[PROGRAMA]],Hoja1!A:B,2,FALSE)</f>
        <v>2312. Iniciativas sociales</v>
      </c>
      <c r="W1293" s="44" t="str">
        <f>MID(Tabla1[[#This Row],[Aplicación]],14,2)</f>
        <v>22</v>
      </c>
      <c r="X1293" s="44" t="str">
        <f>MID(Tabla1[[#This Row],[Aplicación]],14,6)</f>
        <v>22001</v>
      </c>
    </row>
    <row r="1294" spans="1:24" x14ac:dyDescent="0.25">
      <c r="A1294" s="33">
        <v>220199000713</v>
      </c>
      <c r="B1294" s="34" t="s">
        <v>9</v>
      </c>
      <c r="C1294" s="35">
        <v>43832</v>
      </c>
      <c r="D1294" s="33">
        <v>22020001103</v>
      </c>
      <c r="E1294" s="34" t="s">
        <v>1267</v>
      </c>
      <c r="F1294" s="36">
        <v>4896.76</v>
      </c>
      <c r="G1294" s="34" t="s">
        <v>285</v>
      </c>
      <c r="H1294" s="34" t="s">
        <v>2271</v>
      </c>
      <c r="I1294" s="33" t="s">
        <v>209</v>
      </c>
      <c r="J1294" s="34" t="s">
        <v>286</v>
      </c>
      <c r="K1294" s="34" t="s">
        <v>286</v>
      </c>
      <c r="L1294" s="34" t="s">
        <v>12</v>
      </c>
      <c r="M1294" s="34" t="s">
        <v>13</v>
      </c>
      <c r="N1294" s="34" t="s">
        <v>14</v>
      </c>
      <c r="O1294" s="37" t="s">
        <v>3127</v>
      </c>
      <c r="P1294" s="37" t="s">
        <v>674</v>
      </c>
      <c r="Q1294" s="44" t="str">
        <f>MID(Tabla1[[#This Row],[Aplicación]],14,1)</f>
        <v>2</v>
      </c>
      <c r="R1294" s="44" t="s">
        <v>662</v>
      </c>
      <c r="S1294" s="44" t="str">
        <f>MID(Tabla1[[#This Row],[Aplicación]],6,2)</f>
        <v>10</v>
      </c>
      <c r="T1294" s="44" t="str">
        <f>VLOOKUP(Tabla1[[#This Row],[AREA]],Hoja1!A:B,2,FALSE)</f>
        <v>10. Servicios sociales y mediación comunitaria</v>
      </c>
      <c r="U1294" s="44" t="str">
        <f>MID(Tabla1[[#This Row],[Aplicación]],9,4)</f>
        <v>2311</v>
      </c>
      <c r="V1294" s="44" t="str">
        <f>VLOOKUP(Tabla1[[#This Row],[PROGRAMA]],Hoja1!A:B,2,FALSE)</f>
        <v>2311. Intervención social</v>
      </c>
      <c r="W1294" s="44" t="str">
        <f>MID(Tabla1[[#This Row],[Aplicación]],14,2)</f>
        <v>22</v>
      </c>
      <c r="X1294" s="44" t="str">
        <f>MID(Tabla1[[#This Row],[Aplicación]],14,6)</f>
        <v>22700</v>
      </c>
    </row>
    <row r="1295" spans="1:24" x14ac:dyDescent="0.25">
      <c r="A1295" s="33">
        <v>220200003075</v>
      </c>
      <c r="B1295" s="34" t="s">
        <v>9</v>
      </c>
      <c r="C1295" s="35">
        <v>43893</v>
      </c>
      <c r="D1295" s="33">
        <v>22020002081</v>
      </c>
      <c r="E1295" s="34" t="s">
        <v>2276</v>
      </c>
      <c r="F1295" s="36">
        <v>511.23</v>
      </c>
      <c r="G1295" s="34" t="s">
        <v>424</v>
      </c>
      <c r="H1295" s="34" t="s">
        <v>2277</v>
      </c>
      <c r="I1295" s="33" t="s">
        <v>209</v>
      </c>
      <c r="J1295" s="34" t="s">
        <v>211</v>
      </c>
      <c r="K1295" s="34" t="s">
        <v>211</v>
      </c>
      <c r="L1295" s="34" t="s">
        <v>12</v>
      </c>
      <c r="M1295" s="34" t="s">
        <v>10</v>
      </c>
      <c r="N1295" s="34" t="s">
        <v>11</v>
      </c>
      <c r="O1295" s="37" t="s">
        <v>3146</v>
      </c>
      <c r="P1295" s="37" t="s">
        <v>674</v>
      </c>
      <c r="Q1295" s="44" t="str">
        <f>MID(Tabla1[[#This Row],[Aplicación]],14,1)</f>
        <v>2</v>
      </c>
      <c r="R1295" s="44" t="s">
        <v>662</v>
      </c>
      <c r="S1295" s="44" t="str">
        <f>MID(Tabla1[[#This Row],[Aplicación]],6,2)</f>
        <v>10</v>
      </c>
      <c r="T1295" s="44" t="str">
        <f>VLOOKUP(Tabla1[[#This Row],[AREA]],Hoja1!A:B,2,FALSE)</f>
        <v>10. Servicios sociales y mediación comunitaria</v>
      </c>
      <c r="U1295" s="44" t="str">
        <f>MID(Tabla1[[#This Row],[Aplicación]],9,4)</f>
        <v>2311</v>
      </c>
      <c r="V1295" s="44" t="str">
        <f>VLOOKUP(Tabla1[[#This Row],[PROGRAMA]],Hoja1!A:B,2,FALSE)</f>
        <v>2311. Intervención social</v>
      </c>
      <c r="W1295" s="44" t="str">
        <f>MID(Tabla1[[#This Row],[Aplicación]],14,2)</f>
        <v>21</v>
      </c>
      <c r="X1295" s="44" t="str">
        <f>MID(Tabla1[[#This Row],[Aplicación]],14,6)</f>
        <v>212</v>
      </c>
    </row>
    <row r="1296" spans="1:24" x14ac:dyDescent="0.25">
      <c r="A1296" s="33">
        <v>220200003076</v>
      </c>
      <c r="B1296" s="34" t="s">
        <v>9</v>
      </c>
      <c r="C1296" s="35">
        <v>43893</v>
      </c>
      <c r="D1296" s="33">
        <v>22020002083</v>
      </c>
      <c r="E1296" s="34" t="s">
        <v>2276</v>
      </c>
      <c r="F1296" s="36">
        <v>48.04</v>
      </c>
      <c r="G1296" s="34" t="s">
        <v>2278</v>
      </c>
      <c r="H1296" s="34" t="s">
        <v>2279</v>
      </c>
      <c r="I1296" s="33" t="s">
        <v>209</v>
      </c>
      <c r="J1296" s="34" t="s">
        <v>211</v>
      </c>
      <c r="K1296" s="34" t="s">
        <v>211</v>
      </c>
      <c r="L1296" s="34" t="s">
        <v>12</v>
      </c>
      <c r="M1296" s="34" t="s">
        <v>10</v>
      </c>
      <c r="N1296" s="34" t="s">
        <v>11</v>
      </c>
      <c r="O1296" s="37" t="s">
        <v>3146</v>
      </c>
      <c r="P1296" s="37" t="s">
        <v>674</v>
      </c>
      <c r="Q1296" s="44" t="str">
        <f>MID(Tabla1[[#This Row],[Aplicación]],14,1)</f>
        <v>2</v>
      </c>
      <c r="R1296" s="44" t="s">
        <v>662</v>
      </c>
      <c r="S1296" s="44" t="str">
        <f>MID(Tabla1[[#This Row],[Aplicación]],6,2)</f>
        <v>10</v>
      </c>
      <c r="T1296" s="44" t="str">
        <f>VLOOKUP(Tabla1[[#This Row],[AREA]],Hoja1!A:B,2,FALSE)</f>
        <v>10. Servicios sociales y mediación comunitaria</v>
      </c>
      <c r="U1296" s="44" t="str">
        <f>MID(Tabla1[[#This Row],[Aplicación]],9,4)</f>
        <v>2311</v>
      </c>
      <c r="V1296" s="44" t="str">
        <f>VLOOKUP(Tabla1[[#This Row],[PROGRAMA]],Hoja1!A:B,2,FALSE)</f>
        <v>2311. Intervención social</v>
      </c>
      <c r="W1296" s="44" t="str">
        <f>MID(Tabla1[[#This Row],[Aplicación]],14,2)</f>
        <v>21</v>
      </c>
      <c r="X1296" s="44" t="str">
        <f>MID(Tabla1[[#This Row],[Aplicación]],14,6)</f>
        <v>212</v>
      </c>
    </row>
    <row r="1297" spans="1:24" x14ac:dyDescent="0.25">
      <c r="A1297" s="33">
        <v>220200003077</v>
      </c>
      <c r="B1297" s="34" t="s">
        <v>9</v>
      </c>
      <c r="C1297" s="35">
        <v>43893</v>
      </c>
      <c r="D1297" s="33">
        <v>22020002084</v>
      </c>
      <c r="E1297" s="34" t="s">
        <v>2276</v>
      </c>
      <c r="F1297" s="36">
        <v>74.959999999999994</v>
      </c>
      <c r="G1297" s="34" t="s">
        <v>2278</v>
      </c>
      <c r="H1297" s="34" t="s">
        <v>2280</v>
      </c>
      <c r="I1297" s="33" t="s">
        <v>209</v>
      </c>
      <c r="J1297" s="34" t="s">
        <v>211</v>
      </c>
      <c r="K1297" s="34" t="s">
        <v>211</v>
      </c>
      <c r="L1297" s="34" t="s">
        <v>12</v>
      </c>
      <c r="M1297" s="34" t="s">
        <v>10</v>
      </c>
      <c r="N1297" s="34" t="s">
        <v>11</v>
      </c>
      <c r="O1297" s="37" t="s">
        <v>3146</v>
      </c>
      <c r="P1297" s="37" t="s">
        <v>674</v>
      </c>
      <c r="Q1297" s="44" t="str">
        <f>MID(Tabla1[[#This Row],[Aplicación]],14,1)</f>
        <v>2</v>
      </c>
      <c r="R1297" s="44" t="s">
        <v>662</v>
      </c>
      <c r="S1297" s="44" t="str">
        <f>MID(Tabla1[[#This Row],[Aplicación]],6,2)</f>
        <v>10</v>
      </c>
      <c r="T1297" s="44" t="str">
        <f>VLOOKUP(Tabla1[[#This Row],[AREA]],Hoja1!A:B,2,FALSE)</f>
        <v>10. Servicios sociales y mediación comunitaria</v>
      </c>
      <c r="U1297" s="44" t="str">
        <f>MID(Tabla1[[#This Row],[Aplicación]],9,4)</f>
        <v>2311</v>
      </c>
      <c r="V1297" s="44" t="str">
        <f>VLOOKUP(Tabla1[[#This Row],[PROGRAMA]],Hoja1!A:B,2,FALSE)</f>
        <v>2311. Intervención social</v>
      </c>
      <c r="W1297" s="44" t="str">
        <f>MID(Tabla1[[#This Row],[Aplicación]],14,2)</f>
        <v>21</v>
      </c>
      <c r="X1297" s="44" t="str">
        <f>MID(Tabla1[[#This Row],[Aplicación]],14,6)</f>
        <v>212</v>
      </c>
    </row>
    <row r="1298" spans="1:24" x14ac:dyDescent="0.25">
      <c r="A1298" s="33">
        <v>220200003078</v>
      </c>
      <c r="B1298" s="34" t="s">
        <v>9</v>
      </c>
      <c r="C1298" s="35">
        <v>43893</v>
      </c>
      <c r="D1298" s="33">
        <v>22020002105</v>
      </c>
      <c r="E1298" s="34" t="s">
        <v>1423</v>
      </c>
      <c r="F1298" s="36">
        <v>1599.68</v>
      </c>
      <c r="G1298" s="34" t="s">
        <v>118</v>
      </c>
      <c r="H1298" s="34" t="s">
        <v>2281</v>
      </c>
      <c r="I1298" s="33" t="s">
        <v>209</v>
      </c>
      <c r="J1298" s="34" t="s">
        <v>211</v>
      </c>
      <c r="K1298" s="34" t="s">
        <v>211</v>
      </c>
      <c r="L1298" s="34" t="s">
        <v>12</v>
      </c>
      <c r="M1298" s="34" t="s">
        <v>10</v>
      </c>
      <c r="N1298" s="34" t="s">
        <v>11</v>
      </c>
      <c r="O1298" s="37" t="s">
        <v>3146</v>
      </c>
      <c r="P1298" s="37" t="s">
        <v>674</v>
      </c>
      <c r="Q1298" s="44" t="str">
        <f>MID(Tabla1[[#This Row],[Aplicación]],14,1)</f>
        <v>2</v>
      </c>
      <c r="R1298" s="44" t="s">
        <v>662</v>
      </c>
      <c r="S1298" s="44" t="str">
        <f>MID(Tabla1[[#This Row],[Aplicación]],6,2)</f>
        <v>10</v>
      </c>
      <c r="T1298" s="44" t="str">
        <f>VLOOKUP(Tabla1[[#This Row],[AREA]],Hoja1!A:B,2,FALSE)</f>
        <v>10. Servicios sociales y mediación comunitaria</v>
      </c>
      <c r="U1298" s="44" t="str">
        <f>MID(Tabla1[[#This Row],[Aplicación]],9,4)</f>
        <v>2311</v>
      </c>
      <c r="V1298" s="44" t="str">
        <f>VLOOKUP(Tabla1[[#This Row],[PROGRAMA]],Hoja1!A:B,2,FALSE)</f>
        <v>2311. Intervención social</v>
      </c>
      <c r="W1298" s="44" t="str">
        <f>MID(Tabla1[[#This Row],[Aplicación]],14,2)</f>
        <v>21</v>
      </c>
      <c r="X1298" s="44" t="str">
        <f>MID(Tabla1[[#This Row],[Aplicación]],14,6)</f>
        <v>213</v>
      </c>
    </row>
    <row r="1299" spans="1:24" x14ac:dyDescent="0.25">
      <c r="A1299" s="33">
        <v>220200003072</v>
      </c>
      <c r="B1299" s="34" t="s">
        <v>9</v>
      </c>
      <c r="C1299" s="35">
        <v>43893</v>
      </c>
      <c r="D1299" s="33">
        <v>22020002032</v>
      </c>
      <c r="E1299" s="34" t="s">
        <v>1460</v>
      </c>
      <c r="F1299" s="36">
        <v>428.73</v>
      </c>
      <c r="G1299" s="34" t="s">
        <v>208</v>
      </c>
      <c r="H1299" s="34" t="s">
        <v>2291</v>
      </c>
      <c r="I1299" s="33" t="s">
        <v>209</v>
      </c>
      <c r="J1299" s="34" t="s">
        <v>210</v>
      </c>
      <c r="K1299" s="34" t="s">
        <v>210</v>
      </c>
      <c r="L1299" s="34" t="s">
        <v>15</v>
      </c>
      <c r="M1299" s="34" t="s">
        <v>13</v>
      </c>
      <c r="N1299" s="34" t="s">
        <v>14</v>
      </c>
      <c r="O1299" s="37" t="s">
        <v>3127</v>
      </c>
      <c r="P1299" s="37" t="s">
        <v>674</v>
      </c>
      <c r="Q1299" s="44" t="str">
        <f>MID(Tabla1[[#This Row],[Aplicación]],14,1)</f>
        <v>2</v>
      </c>
      <c r="R1299" s="44" t="s">
        <v>662</v>
      </c>
      <c r="S1299" s="44" t="str">
        <f>MID(Tabla1[[#This Row],[Aplicación]],6,2)</f>
        <v>10</v>
      </c>
      <c r="T1299" s="44" t="str">
        <f>VLOOKUP(Tabla1[[#This Row],[AREA]],Hoja1!A:B,2,FALSE)</f>
        <v>10. Servicios sociales y mediación comunitaria</v>
      </c>
      <c r="U1299" s="44" t="str">
        <f>MID(Tabla1[[#This Row],[Aplicación]],9,4)</f>
        <v>2412</v>
      </c>
      <c r="V1299" s="44" t="str">
        <f>VLOOKUP(Tabla1[[#This Row],[PROGRAMA]],Hoja1!A:B,2,FALSE)</f>
        <v>2412. Formación para el empleo</v>
      </c>
      <c r="W1299" s="44" t="str">
        <f>MID(Tabla1[[#This Row],[Aplicación]],14,2)</f>
        <v>22</v>
      </c>
      <c r="X1299" s="44" t="str">
        <f>MID(Tabla1[[#This Row],[Aplicación]],14,6)</f>
        <v>22200</v>
      </c>
    </row>
    <row r="1300" spans="1:24" x14ac:dyDescent="0.25">
      <c r="A1300" s="33">
        <v>220200003072</v>
      </c>
      <c r="B1300" s="34" t="s">
        <v>9</v>
      </c>
      <c r="C1300" s="35">
        <v>43893</v>
      </c>
      <c r="D1300" s="33">
        <v>22020002033</v>
      </c>
      <c r="E1300" s="34" t="s">
        <v>1460</v>
      </c>
      <c r="F1300" s="36">
        <v>428.68</v>
      </c>
      <c r="G1300" s="34" t="s">
        <v>208</v>
      </c>
      <c r="H1300" s="34" t="s">
        <v>2291</v>
      </c>
      <c r="I1300" s="33" t="s">
        <v>209</v>
      </c>
      <c r="J1300" s="34" t="s">
        <v>210</v>
      </c>
      <c r="K1300" s="34" t="s">
        <v>210</v>
      </c>
      <c r="L1300" s="34" t="s">
        <v>15</v>
      </c>
      <c r="M1300" s="34" t="s">
        <v>13</v>
      </c>
      <c r="N1300" s="34" t="s">
        <v>14</v>
      </c>
      <c r="O1300" s="37" t="s">
        <v>3127</v>
      </c>
      <c r="P1300" s="37" t="s">
        <v>674</v>
      </c>
      <c r="Q1300" s="44" t="str">
        <f>MID(Tabla1[[#This Row],[Aplicación]],14,1)</f>
        <v>2</v>
      </c>
      <c r="R1300" s="44" t="s">
        <v>662</v>
      </c>
      <c r="S1300" s="44" t="str">
        <f>MID(Tabla1[[#This Row],[Aplicación]],6,2)</f>
        <v>10</v>
      </c>
      <c r="T1300" s="44" t="str">
        <f>VLOOKUP(Tabla1[[#This Row],[AREA]],Hoja1!A:B,2,FALSE)</f>
        <v>10. Servicios sociales y mediación comunitaria</v>
      </c>
      <c r="U1300" s="44" t="str">
        <f>MID(Tabla1[[#This Row],[Aplicación]],9,4)</f>
        <v>2412</v>
      </c>
      <c r="V1300" s="44" t="str">
        <f>VLOOKUP(Tabla1[[#This Row],[PROGRAMA]],Hoja1!A:B,2,FALSE)</f>
        <v>2412. Formación para el empleo</v>
      </c>
      <c r="W1300" s="44" t="str">
        <f>MID(Tabla1[[#This Row],[Aplicación]],14,2)</f>
        <v>22</v>
      </c>
      <c r="X1300" s="44" t="str">
        <f>MID(Tabla1[[#This Row],[Aplicación]],14,6)</f>
        <v>22200</v>
      </c>
    </row>
    <row r="1301" spans="1:24" x14ac:dyDescent="0.25">
      <c r="A1301" s="33">
        <v>220190058280</v>
      </c>
      <c r="B1301" s="34" t="s">
        <v>9</v>
      </c>
      <c r="C1301" s="35">
        <v>43908</v>
      </c>
      <c r="D1301" s="33">
        <v>22019007702</v>
      </c>
      <c r="E1301" s="34" t="s">
        <v>1266</v>
      </c>
      <c r="F1301" s="36">
        <v>460.8</v>
      </c>
      <c r="G1301" s="34" t="s">
        <v>204</v>
      </c>
      <c r="H1301" s="34" t="s">
        <v>2292</v>
      </c>
      <c r="I1301" s="33" t="s">
        <v>209</v>
      </c>
      <c r="J1301" s="34" t="s">
        <v>210</v>
      </c>
      <c r="K1301" s="34" t="s">
        <v>210</v>
      </c>
      <c r="L1301" s="34" t="s">
        <v>12</v>
      </c>
      <c r="M1301" s="34" t="s">
        <v>13</v>
      </c>
      <c r="N1301" s="34" t="s">
        <v>14</v>
      </c>
      <c r="O1301" s="37" t="s">
        <v>3127</v>
      </c>
      <c r="P1301" s="37" t="s">
        <v>674</v>
      </c>
      <c r="Q1301" s="44" t="str">
        <f>MID(Tabla1[[#This Row],[Aplicación]],14,1)</f>
        <v>6</v>
      </c>
      <c r="R1301" s="44" t="s">
        <v>663</v>
      </c>
      <c r="S1301" s="44" t="str">
        <f>MID(Tabla1[[#This Row],[Aplicación]],6,2)</f>
        <v>10</v>
      </c>
      <c r="T1301" s="44" t="str">
        <f>VLOOKUP(Tabla1[[#This Row],[AREA]],Hoja1!A:B,2,FALSE)</f>
        <v>10. Servicios sociales y mediación comunitaria</v>
      </c>
      <c r="U1301" s="44" t="str">
        <f>MID(Tabla1[[#This Row],[Aplicación]],9,4)</f>
        <v>2312</v>
      </c>
      <c r="V1301" s="44" t="str">
        <f>VLOOKUP(Tabla1[[#This Row],[PROGRAMA]],Hoja1!A:B,2,FALSE)</f>
        <v>2312. Iniciativas sociales</v>
      </c>
      <c r="W1301" s="44" t="str">
        <f>MID(Tabla1[[#This Row],[Aplicación]],14,2)</f>
        <v>63</v>
      </c>
      <c r="X1301" s="44" t="str">
        <f>MID(Tabla1[[#This Row],[Aplicación]],14,6)</f>
        <v>632</v>
      </c>
    </row>
    <row r="1302" spans="1:24" x14ac:dyDescent="0.25">
      <c r="A1302" s="33">
        <v>220200003931</v>
      </c>
      <c r="B1302" s="34" t="s">
        <v>316</v>
      </c>
      <c r="C1302" s="35">
        <v>43895</v>
      </c>
      <c r="D1302" s="33">
        <v>22020001536</v>
      </c>
      <c r="E1302" s="34" t="s">
        <v>1480</v>
      </c>
      <c r="F1302" s="36">
        <v>6.61</v>
      </c>
      <c r="G1302" s="34" t="s">
        <v>423</v>
      </c>
      <c r="H1302" s="34" t="s">
        <v>2294</v>
      </c>
      <c r="I1302" s="33" t="s">
        <v>317</v>
      </c>
      <c r="J1302" s="34" t="s">
        <v>211</v>
      </c>
      <c r="K1302" s="34" t="s">
        <v>211</v>
      </c>
      <c r="L1302" s="34" t="s">
        <v>15</v>
      </c>
      <c r="M1302" s="34" t="s">
        <v>13</v>
      </c>
      <c r="N1302" s="34" t="s">
        <v>14</v>
      </c>
      <c r="O1302" s="37" t="s">
        <v>3145</v>
      </c>
      <c r="P1302" s="37" t="s">
        <v>674</v>
      </c>
      <c r="Q1302" s="44" t="str">
        <f>MID(Tabla1[[#This Row],[Aplicación]],14,1)</f>
        <v>2</v>
      </c>
      <c r="R1302" s="44" t="s">
        <v>662</v>
      </c>
      <c r="S1302" s="44" t="str">
        <f>MID(Tabla1[[#This Row],[Aplicación]],6,2)</f>
        <v>10</v>
      </c>
      <c r="T1302" s="44" t="str">
        <f>VLOOKUP(Tabla1[[#This Row],[AREA]],Hoja1!A:B,2,FALSE)</f>
        <v>10. Servicios sociales y mediación comunitaria</v>
      </c>
      <c r="U1302" s="44" t="str">
        <f>MID(Tabla1[[#This Row],[Aplicación]],9,4)</f>
        <v>2412</v>
      </c>
      <c r="V1302" s="44" t="str">
        <f>VLOOKUP(Tabla1[[#This Row],[PROGRAMA]],Hoja1!A:B,2,FALSE)</f>
        <v>2412. Formación para el empleo</v>
      </c>
      <c r="W1302" s="44" t="str">
        <f>MID(Tabla1[[#This Row],[Aplicación]],14,2)</f>
        <v>22</v>
      </c>
      <c r="X1302" s="44" t="str">
        <f>MID(Tabla1[[#This Row],[Aplicación]],14,6)</f>
        <v>22199</v>
      </c>
    </row>
    <row r="1303" spans="1:24" x14ac:dyDescent="0.25">
      <c r="A1303" s="33">
        <v>220200003097</v>
      </c>
      <c r="B1303" s="34" t="s">
        <v>9</v>
      </c>
      <c r="C1303" s="35">
        <v>43893</v>
      </c>
      <c r="D1303" s="33">
        <v>22020002164</v>
      </c>
      <c r="E1303" s="34" t="s">
        <v>952</v>
      </c>
      <c r="F1303" s="36">
        <v>13264.15</v>
      </c>
      <c r="G1303" s="34" t="s">
        <v>121</v>
      </c>
      <c r="H1303" s="34" t="s">
        <v>2304</v>
      </c>
      <c r="I1303" s="33" t="s">
        <v>209</v>
      </c>
      <c r="J1303" s="34" t="s">
        <v>211</v>
      </c>
      <c r="K1303" s="34" t="s">
        <v>211</v>
      </c>
      <c r="L1303" s="34" t="s">
        <v>12</v>
      </c>
      <c r="M1303" s="34" t="s">
        <v>10</v>
      </c>
      <c r="N1303" s="34" t="s">
        <v>11</v>
      </c>
      <c r="O1303" s="37" t="s">
        <v>3146</v>
      </c>
      <c r="P1303" s="37" t="s">
        <v>674</v>
      </c>
      <c r="Q1303" s="44" t="str">
        <f>MID(Tabla1[[#This Row],[Aplicación]],14,1)</f>
        <v>2</v>
      </c>
      <c r="R1303" s="44" t="s">
        <v>662</v>
      </c>
      <c r="S1303" s="44" t="str">
        <f>MID(Tabla1[[#This Row],[Aplicación]],6,2)</f>
        <v>10</v>
      </c>
      <c r="T1303" s="44" t="str">
        <f>VLOOKUP(Tabla1[[#This Row],[AREA]],Hoja1!A:B,2,FALSE)</f>
        <v>10. Servicios sociales y mediación comunitaria</v>
      </c>
      <c r="U1303" s="44" t="str">
        <f>MID(Tabla1[[#This Row],[Aplicación]],9,4)</f>
        <v>2312</v>
      </c>
      <c r="V1303" s="44" t="str">
        <f>VLOOKUP(Tabla1[[#This Row],[PROGRAMA]],Hoja1!A:B,2,FALSE)</f>
        <v>2312. Iniciativas sociales</v>
      </c>
      <c r="W1303" s="44" t="str">
        <f>MID(Tabla1[[#This Row],[Aplicación]],14,2)</f>
        <v>22</v>
      </c>
      <c r="X1303" s="44" t="str">
        <f>MID(Tabla1[[#This Row],[Aplicación]],14,6)</f>
        <v>22799</v>
      </c>
    </row>
    <row r="1304" spans="1:24" x14ac:dyDescent="0.25">
      <c r="A1304" s="33">
        <v>220200003945</v>
      </c>
      <c r="B1304" s="34" t="s">
        <v>316</v>
      </c>
      <c r="C1304" s="35">
        <v>43895</v>
      </c>
      <c r="D1304" s="33">
        <v>22020001537</v>
      </c>
      <c r="E1304" s="34" t="s">
        <v>1480</v>
      </c>
      <c r="F1304" s="36">
        <v>14.16</v>
      </c>
      <c r="G1304" s="34" t="s">
        <v>388</v>
      </c>
      <c r="H1304" s="34" t="s">
        <v>2305</v>
      </c>
      <c r="I1304" s="33" t="s">
        <v>317</v>
      </c>
      <c r="J1304" s="34" t="s">
        <v>211</v>
      </c>
      <c r="K1304" s="34" t="s">
        <v>211</v>
      </c>
      <c r="L1304" s="34" t="s">
        <v>15</v>
      </c>
      <c r="M1304" s="34" t="s">
        <v>13</v>
      </c>
      <c r="N1304" s="34" t="s">
        <v>14</v>
      </c>
      <c r="O1304" s="37" t="s">
        <v>3145</v>
      </c>
      <c r="P1304" s="37" t="s">
        <v>674</v>
      </c>
      <c r="Q1304" s="44" t="str">
        <f>MID(Tabla1[[#This Row],[Aplicación]],14,1)</f>
        <v>2</v>
      </c>
      <c r="R1304" s="44" t="s">
        <v>662</v>
      </c>
      <c r="S1304" s="44" t="str">
        <f>MID(Tabla1[[#This Row],[Aplicación]],6,2)</f>
        <v>10</v>
      </c>
      <c r="T1304" s="44" t="str">
        <f>VLOOKUP(Tabla1[[#This Row],[AREA]],Hoja1!A:B,2,FALSE)</f>
        <v>10. Servicios sociales y mediación comunitaria</v>
      </c>
      <c r="U1304" s="44" t="str">
        <f>MID(Tabla1[[#This Row],[Aplicación]],9,4)</f>
        <v>2412</v>
      </c>
      <c r="V1304" s="44" t="str">
        <f>VLOOKUP(Tabla1[[#This Row],[PROGRAMA]],Hoja1!A:B,2,FALSE)</f>
        <v>2412. Formación para el empleo</v>
      </c>
      <c r="W1304" s="44" t="str">
        <f>MID(Tabla1[[#This Row],[Aplicación]],14,2)</f>
        <v>22</v>
      </c>
      <c r="X1304" s="44" t="str">
        <f>MID(Tabla1[[#This Row],[Aplicación]],14,6)</f>
        <v>22199</v>
      </c>
    </row>
    <row r="1305" spans="1:24" x14ac:dyDescent="0.25">
      <c r="A1305" s="33">
        <v>220190058133</v>
      </c>
      <c r="B1305" s="34" t="s">
        <v>9</v>
      </c>
      <c r="C1305" s="35">
        <v>43908</v>
      </c>
      <c r="D1305" s="33">
        <v>22019007234</v>
      </c>
      <c r="E1305" s="34" t="s">
        <v>1227</v>
      </c>
      <c r="F1305" s="36">
        <v>412.65</v>
      </c>
      <c r="G1305" s="34" t="s">
        <v>205</v>
      </c>
      <c r="H1305" s="34" t="s">
        <v>2317</v>
      </c>
      <c r="I1305" s="33" t="s">
        <v>209</v>
      </c>
      <c r="J1305" s="34" t="s">
        <v>1249</v>
      </c>
      <c r="K1305" s="34" t="s">
        <v>211</v>
      </c>
      <c r="L1305" s="34" t="s">
        <v>12</v>
      </c>
      <c r="M1305" s="34" t="s">
        <v>13</v>
      </c>
      <c r="N1305" s="34" t="s">
        <v>14</v>
      </c>
      <c r="O1305" s="37" t="s">
        <v>3127</v>
      </c>
      <c r="P1305" s="37" t="s">
        <v>674</v>
      </c>
      <c r="Q1305" s="44" t="str">
        <f>MID(Tabla1[[#This Row],[Aplicación]],14,1)</f>
        <v>6</v>
      </c>
      <c r="R1305" s="44" t="s">
        <v>663</v>
      </c>
      <c r="S1305" s="44" t="str">
        <f>MID(Tabla1[[#This Row],[Aplicación]],6,2)</f>
        <v>10</v>
      </c>
      <c r="T1305" s="44" t="str">
        <f>VLOOKUP(Tabla1[[#This Row],[AREA]],Hoja1!A:B,2,FALSE)</f>
        <v>10. Servicios sociales y mediación comunitaria</v>
      </c>
      <c r="U1305" s="44" t="str">
        <f>MID(Tabla1[[#This Row],[Aplicación]],9,4)</f>
        <v>2312</v>
      </c>
      <c r="V1305" s="44" t="str">
        <f>VLOOKUP(Tabla1[[#This Row],[PROGRAMA]],Hoja1!A:B,2,FALSE)</f>
        <v>2312. Iniciativas sociales</v>
      </c>
      <c r="W1305" s="44" t="str">
        <f>MID(Tabla1[[#This Row],[Aplicación]],14,2)</f>
        <v>62</v>
      </c>
      <c r="X1305" s="44" t="str">
        <f>MID(Tabla1[[#This Row],[Aplicación]],14,6)</f>
        <v>622</v>
      </c>
    </row>
    <row r="1306" spans="1:24" x14ac:dyDescent="0.25">
      <c r="A1306" s="33">
        <v>220200008930</v>
      </c>
      <c r="B1306" s="34" t="s">
        <v>9</v>
      </c>
      <c r="C1306" s="35">
        <v>43911</v>
      </c>
      <c r="D1306" s="33">
        <v>22020001749</v>
      </c>
      <c r="E1306" s="34" t="s">
        <v>2260</v>
      </c>
      <c r="F1306" s="36">
        <v>2400</v>
      </c>
      <c r="G1306" s="34" t="s">
        <v>100</v>
      </c>
      <c r="H1306" s="34" t="s">
        <v>2681</v>
      </c>
      <c r="I1306" s="33" t="s">
        <v>209</v>
      </c>
      <c r="J1306" s="34" t="s">
        <v>211</v>
      </c>
      <c r="K1306" s="34" t="s">
        <v>211</v>
      </c>
      <c r="L1306" s="34" t="s">
        <v>12</v>
      </c>
      <c r="M1306" s="34" t="s">
        <v>10</v>
      </c>
      <c r="N1306" s="34" t="s">
        <v>11</v>
      </c>
      <c r="O1306" s="37" t="s">
        <v>3146</v>
      </c>
      <c r="P1306" s="37" t="s">
        <v>674</v>
      </c>
      <c r="Q1306" s="44" t="str">
        <f>MID(Tabla1[[#This Row],[Aplicación]],14,1)</f>
        <v>2</v>
      </c>
      <c r="R1306" s="44" t="s">
        <v>662</v>
      </c>
      <c r="S1306" s="44" t="str">
        <f>MID(Tabla1[[#This Row],[Aplicación]],6,2)</f>
        <v>10</v>
      </c>
      <c r="T1306" s="44" t="str">
        <f>VLOOKUP(Tabla1[[#This Row],[AREA]],Hoja1!A:B,2,FALSE)</f>
        <v>10. Servicios sociales y mediación comunitaria</v>
      </c>
      <c r="U1306" s="44" t="str">
        <f>MID(Tabla1[[#This Row],[Aplicación]],9,4)</f>
        <v>2316</v>
      </c>
      <c r="V1306" s="44" t="str">
        <f>VLOOKUP(Tabla1[[#This Row],[PROGRAMA]],Hoja1!A:B,2,FALSE)</f>
        <v>2316. Mediación comunitaria</v>
      </c>
      <c r="W1306" s="44" t="str">
        <f>MID(Tabla1[[#This Row],[Aplicación]],14,2)</f>
        <v>22</v>
      </c>
      <c r="X1306" s="44" t="str">
        <f>MID(Tabla1[[#This Row],[Aplicación]],14,6)</f>
        <v>22799</v>
      </c>
    </row>
    <row r="1307" spans="1:24" x14ac:dyDescent="0.25">
      <c r="A1307" s="33">
        <v>220200005240</v>
      </c>
      <c r="B1307" s="34" t="s">
        <v>83</v>
      </c>
      <c r="C1307" s="35">
        <v>43900</v>
      </c>
      <c r="D1307" s="33">
        <v>22020002421</v>
      </c>
      <c r="E1307" s="34" t="s">
        <v>2595</v>
      </c>
      <c r="F1307" s="36">
        <v>65.88</v>
      </c>
      <c r="G1307" s="34" t="s">
        <v>144</v>
      </c>
      <c r="H1307" s="34" t="s">
        <v>2596</v>
      </c>
      <c r="I1307" s="33" t="s">
        <v>358</v>
      </c>
      <c r="J1307" s="34" t="s">
        <v>802</v>
      </c>
      <c r="K1307" s="34" t="s">
        <v>210</v>
      </c>
      <c r="L1307" s="34" t="s">
        <v>12</v>
      </c>
      <c r="M1307" s="34" t="s">
        <v>13</v>
      </c>
      <c r="N1307" s="34" t="s">
        <v>14</v>
      </c>
      <c r="O1307" s="37" t="s">
        <v>3127</v>
      </c>
      <c r="P1307" s="37" t="s">
        <v>674</v>
      </c>
      <c r="Q1307" s="44" t="str">
        <f>MID(Tabla1[[#This Row],[Aplicación]],14,1)</f>
        <v>2</v>
      </c>
      <c r="R1307" s="44" t="s">
        <v>662</v>
      </c>
      <c r="S1307" s="44" t="str">
        <f>MID(Tabla1[[#This Row],[Aplicación]],6,2)</f>
        <v>05</v>
      </c>
      <c r="T1307" s="44" t="str">
        <f>VLOOKUP(Tabla1[[#This Row],[AREA]],Hoja1!A:B,2,FALSE)</f>
        <v>05. Innovación, desarrollo económico, empleo y comercio</v>
      </c>
      <c r="U1307" s="44" t="str">
        <f>MID(Tabla1[[#This Row],[Aplicación]],9,4)</f>
        <v>4301</v>
      </c>
      <c r="V1307" s="44" t="str">
        <f>VLOOKUP(Tabla1[[#This Row],[PROGRAMA]],Hoja1!A:B,2,FALSE)</f>
        <v>4301. Dirección del área de innovación</v>
      </c>
      <c r="W1307" s="44" t="str">
        <f>MID(Tabla1[[#This Row],[Aplicación]],14,2)</f>
        <v>20</v>
      </c>
      <c r="X1307" s="44" t="str">
        <f>MID(Tabla1[[#This Row],[Aplicación]],14,6)</f>
        <v>203</v>
      </c>
    </row>
    <row r="1308" spans="1:24" x14ac:dyDescent="0.25">
      <c r="A1308" s="33">
        <v>220200009298</v>
      </c>
      <c r="B1308" s="34" t="s">
        <v>316</v>
      </c>
      <c r="C1308" s="35">
        <v>43915</v>
      </c>
      <c r="D1308" s="33">
        <v>22020001537</v>
      </c>
      <c r="E1308" s="34" t="s">
        <v>1480</v>
      </c>
      <c r="F1308" s="36">
        <v>6.06</v>
      </c>
      <c r="G1308" s="34" t="s">
        <v>388</v>
      </c>
      <c r="H1308" s="34" t="s">
        <v>2327</v>
      </c>
      <c r="I1308" s="33" t="s">
        <v>317</v>
      </c>
      <c r="J1308" s="34" t="s">
        <v>211</v>
      </c>
      <c r="K1308" s="34" t="s">
        <v>211</v>
      </c>
      <c r="L1308" s="34" t="s">
        <v>15</v>
      </c>
      <c r="M1308" s="34" t="s">
        <v>13</v>
      </c>
      <c r="N1308" s="34" t="s">
        <v>14</v>
      </c>
      <c r="O1308" s="37" t="s">
        <v>3145</v>
      </c>
      <c r="P1308" s="37" t="s">
        <v>674</v>
      </c>
      <c r="Q1308" s="44" t="str">
        <f>MID(Tabla1[[#This Row],[Aplicación]],14,1)</f>
        <v>2</v>
      </c>
      <c r="R1308" s="44" t="s">
        <v>662</v>
      </c>
      <c r="S1308" s="44" t="str">
        <f>MID(Tabla1[[#This Row],[Aplicación]],6,2)</f>
        <v>10</v>
      </c>
      <c r="T1308" s="44" t="str">
        <f>VLOOKUP(Tabla1[[#This Row],[AREA]],Hoja1!A:B,2,FALSE)</f>
        <v>10. Servicios sociales y mediación comunitaria</v>
      </c>
      <c r="U1308" s="44" t="str">
        <f>MID(Tabla1[[#This Row],[Aplicación]],9,4)</f>
        <v>2412</v>
      </c>
      <c r="V1308" s="44" t="str">
        <f>VLOOKUP(Tabla1[[#This Row],[PROGRAMA]],Hoja1!A:B,2,FALSE)</f>
        <v>2412. Formación para el empleo</v>
      </c>
      <c r="W1308" s="44" t="str">
        <f>MID(Tabla1[[#This Row],[Aplicación]],14,2)</f>
        <v>22</v>
      </c>
      <c r="X1308" s="44" t="str">
        <f>MID(Tabla1[[#This Row],[Aplicación]],14,6)</f>
        <v>22199</v>
      </c>
    </row>
    <row r="1309" spans="1:24" x14ac:dyDescent="0.25">
      <c r="A1309" s="33">
        <v>220200003947</v>
      </c>
      <c r="B1309" s="34" t="s">
        <v>316</v>
      </c>
      <c r="C1309" s="35">
        <v>43895</v>
      </c>
      <c r="D1309" s="33">
        <v>22020001538</v>
      </c>
      <c r="E1309" s="34" t="s">
        <v>1480</v>
      </c>
      <c r="F1309" s="36">
        <v>222.36</v>
      </c>
      <c r="G1309" s="34" t="s">
        <v>388</v>
      </c>
      <c r="H1309" s="34" t="s">
        <v>2328</v>
      </c>
      <c r="I1309" s="33" t="s">
        <v>317</v>
      </c>
      <c r="J1309" s="34" t="s">
        <v>211</v>
      </c>
      <c r="K1309" s="34" t="s">
        <v>211</v>
      </c>
      <c r="L1309" s="34" t="s">
        <v>15</v>
      </c>
      <c r="M1309" s="34" t="s">
        <v>13</v>
      </c>
      <c r="N1309" s="34" t="s">
        <v>14</v>
      </c>
      <c r="O1309" s="37" t="s">
        <v>3145</v>
      </c>
      <c r="P1309" s="37" t="s">
        <v>674</v>
      </c>
      <c r="Q1309" s="44" t="str">
        <f>MID(Tabla1[[#This Row],[Aplicación]],14,1)</f>
        <v>2</v>
      </c>
      <c r="R1309" s="44" t="s">
        <v>662</v>
      </c>
      <c r="S1309" s="44" t="str">
        <f>MID(Tabla1[[#This Row],[Aplicación]],6,2)</f>
        <v>10</v>
      </c>
      <c r="T1309" s="44" t="str">
        <f>VLOOKUP(Tabla1[[#This Row],[AREA]],Hoja1!A:B,2,FALSE)</f>
        <v>10. Servicios sociales y mediación comunitaria</v>
      </c>
      <c r="U1309" s="44" t="str">
        <f>MID(Tabla1[[#This Row],[Aplicación]],9,4)</f>
        <v>2412</v>
      </c>
      <c r="V1309" s="44" t="str">
        <f>VLOOKUP(Tabla1[[#This Row],[PROGRAMA]],Hoja1!A:B,2,FALSE)</f>
        <v>2412. Formación para el empleo</v>
      </c>
      <c r="W1309" s="44" t="str">
        <f>MID(Tabla1[[#This Row],[Aplicación]],14,2)</f>
        <v>22</v>
      </c>
      <c r="X1309" s="44" t="str">
        <f>MID(Tabla1[[#This Row],[Aplicación]],14,6)</f>
        <v>22199</v>
      </c>
    </row>
    <row r="1310" spans="1:24" x14ac:dyDescent="0.25">
      <c r="A1310" s="33">
        <v>220200009304</v>
      </c>
      <c r="B1310" s="34" t="s">
        <v>316</v>
      </c>
      <c r="C1310" s="35">
        <v>43915</v>
      </c>
      <c r="D1310" s="33">
        <v>22020001538</v>
      </c>
      <c r="E1310" s="34" t="s">
        <v>1480</v>
      </c>
      <c r="F1310" s="36">
        <v>29.45</v>
      </c>
      <c r="G1310" s="34" t="s">
        <v>388</v>
      </c>
      <c r="H1310" s="34" t="s">
        <v>2330</v>
      </c>
      <c r="I1310" s="33" t="s">
        <v>317</v>
      </c>
      <c r="J1310" s="34" t="s">
        <v>211</v>
      </c>
      <c r="K1310" s="34" t="s">
        <v>211</v>
      </c>
      <c r="L1310" s="34" t="s">
        <v>15</v>
      </c>
      <c r="M1310" s="34" t="s">
        <v>13</v>
      </c>
      <c r="N1310" s="34" t="s">
        <v>14</v>
      </c>
      <c r="O1310" s="37" t="s">
        <v>3145</v>
      </c>
      <c r="P1310" s="37" t="s">
        <v>674</v>
      </c>
      <c r="Q1310" s="44" t="str">
        <f>MID(Tabla1[[#This Row],[Aplicación]],14,1)</f>
        <v>2</v>
      </c>
      <c r="R1310" s="44" t="s">
        <v>662</v>
      </c>
      <c r="S1310" s="44" t="str">
        <f>MID(Tabla1[[#This Row],[Aplicación]],6,2)</f>
        <v>10</v>
      </c>
      <c r="T1310" s="44" t="str">
        <f>VLOOKUP(Tabla1[[#This Row],[AREA]],Hoja1!A:B,2,FALSE)</f>
        <v>10. Servicios sociales y mediación comunitaria</v>
      </c>
      <c r="U1310" s="44" t="str">
        <f>MID(Tabla1[[#This Row],[Aplicación]],9,4)</f>
        <v>2412</v>
      </c>
      <c r="V1310" s="44" t="str">
        <f>VLOOKUP(Tabla1[[#This Row],[PROGRAMA]],Hoja1!A:B,2,FALSE)</f>
        <v>2412. Formación para el empleo</v>
      </c>
      <c r="W1310" s="44" t="str">
        <f>MID(Tabla1[[#This Row],[Aplicación]],14,2)</f>
        <v>22</v>
      </c>
      <c r="X1310" s="44" t="str">
        <f>MID(Tabla1[[#This Row],[Aplicación]],14,6)</f>
        <v>22199</v>
      </c>
    </row>
    <row r="1311" spans="1:24" x14ac:dyDescent="0.25">
      <c r="A1311" s="33">
        <v>220199000788</v>
      </c>
      <c r="B1311" s="34" t="s">
        <v>9</v>
      </c>
      <c r="C1311" s="35">
        <v>43832</v>
      </c>
      <c r="D1311" s="33">
        <v>22020000971</v>
      </c>
      <c r="E1311" s="34" t="s">
        <v>1305</v>
      </c>
      <c r="F1311" s="36">
        <v>557.70000000000005</v>
      </c>
      <c r="G1311" s="34" t="s">
        <v>118</v>
      </c>
      <c r="H1311" s="34" t="s">
        <v>2339</v>
      </c>
      <c r="I1311" s="33" t="s">
        <v>209</v>
      </c>
      <c r="J1311" s="34" t="s">
        <v>211</v>
      </c>
      <c r="K1311" s="34" t="s">
        <v>211</v>
      </c>
      <c r="L1311" s="34" t="s">
        <v>12</v>
      </c>
      <c r="M1311" s="34" t="s">
        <v>10</v>
      </c>
      <c r="N1311" s="34" t="s">
        <v>11</v>
      </c>
      <c r="O1311" s="37" t="s">
        <v>3146</v>
      </c>
      <c r="P1311" s="37" t="s">
        <v>674</v>
      </c>
      <c r="Q1311" s="44" t="str">
        <f>MID(Tabla1[[#This Row],[Aplicación]],14,1)</f>
        <v>2</v>
      </c>
      <c r="R1311" s="44" t="s">
        <v>662</v>
      </c>
      <c r="S1311" s="44" t="str">
        <f>MID(Tabla1[[#This Row],[Aplicación]],6,2)</f>
        <v>10</v>
      </c>
      <c r="T1311" s="44" t="str">
        <f>VLOOKUP(Tabla1[[#This Row],[AREA]],Hoja1!A:B,2,FALSE)</f>
        <v>10. Servicios sociales y mediación comunitaria</v>
      </c>
      <c r="U1311" s="44" t="str">
        <f>MID(Tabla1[[#This Row],[Aplicación]],9,4)</f>
        <v>2412</v>
      </c>
      <c r="V1311" s="44" t="str">
        <f>VLOOKUP(Tabla1[[#This Row],[PROGRAMA]],Hoja1!A:B,2,FALSE)</f>
        <v>2412. Formación para el empleo</v>
      </c>
      <c r="W1311" s="44" t="str">
        <f>MID(Tabla1[[#This Row],[Aplicación]],14,2)</f>
        <v>21</v>
      </c>
      <c r="X1311" s="44" t="str">
        <f>MID(Tabla1[[#This Row],[Aplicación]],14,6)</f>
        <v>213</v>
      </c>
    </row>
    <row r="1312" spans="1:24" x14ac:dyDescent="0.25">
      <c r="A1312" s="33">
        <v>220199000789</v>
      </c>
      <c r="B1312" s="34" t="s">
        <v>9</v>
      </c>
      <c r="C1312" s="35">
        <v>43832</v>
      </c>
      <c r="D1312" s="33">
        <v>22020000972</v>
      </c>
      <c r="E1312" s="34" t="s">
        <v>1305</v>
      </c>
      <c r="F1312" s="36">
        <v>250.62</v>
      </c>
      <c r="G1312" s="34" t="s">
        <v>118</v>
      </c>
      <c r="H1312" s="34" t="s">
        <v>2339</v>
      </c>
      <c r="I1312" s="33" t="s">
        <v>209</v>
      </c>
      <c r="J1312" s="34" t="s">
        <v>211</v>
      </c>
      <c r="K1312" s="34" t="s">
        <v>211</v>
      </c>
      <c r="L1312" s="34" t="s">
        <v>12</v>
      </c>
      <c r="M1312" s="34" t="s">
        <v>10</v>
      </c>
      <c r="N1312" s="34" t="s">
        <v>11</v>
      </c>
      <c r="O1312" s="37" t="s">
        <v>3146</v>
      </c>
      <c r="P1312" s="37" t="s">
        <v>674</v>
      </c>
      <c r="Q1312" s="44" t="str">
        <f>MID(Tabla1[[#This Row],[Aplicación]],14,1)</f>
        <v>2</v>
      </c>
      <c r="R1312" s="44" t="s">
        <v>662</v>
      </c>
      <c r="S1312" s="44" t="str">
        <f>MID(Tabla1[[#This Row],[Aplicación]],6,2)</f>
        <v>10</v>
      </c>
      <c r="T1312" s="44" t="str">
        <f>VLOOKUP(Tabla1[[#This Row],[AREA]],Hoja1!A:B,2,FALSE)</f>
        <v>10. Servicios sociales y mediación comunitaria</v>
      </c>
      <c r="U1312" s="44" t="str">
        <f>MID(Tabla1[[#This Row],[Aplicación]],9,4)</f>
        <v>2412</v>
      </c>
      <c r="V1312" s="44" t="str">
        <f>VLOOKUP(Tabla1[[#This Row],[PROGRAMA]],Hoja1!A:B,2,FALSE)</f>
        <v>2412. Formación para el empleo</v>
      </c>
      <c r="W1312" s="44" t="str">
        <f>MID(Tabla1[[#This Row],[Aplicación]],14,2)</f>
        <v>21</v>
      </c>
      <c r="X1312" s="44" t="str">
        <f>MID(Tabla1[[#This Row],[Aplicación]],14,6)</f>
        <v>213</v>
      </c>
    </row>
    <row r="1313" spans="1:24" x14ac:dyDescent="0.25">
      <c r="A1313" s="33">
        <v>220199000791</v>
      </c>
      <c r="B1313" s="34" t="s">
        <v>9</v>
      </c>
      <c r="C1313" s="35">
        <v>43832</v>
      </c>
      <c r="D1313" s="33">
        <v>22020000974</v>
      </c>
      <c r="E1313" s="34" t="s">
        <v>1305</v>
      </c>
      <c r="F1313" s="36">
        <v>204.72</v>
      </c>
      <c r="G1313" s="34" t="s">
        <v>118</v>
      </c>
      <c r="H1313" s="34" t="s">
        <v>2339</v>
      </c>
      <c r="I1313" s="33" t="s">
        <v>209</v>
      </c>
      <c r="J1313" s="34" t="s">
        <v>211</v>
      </c>
      <c r="K1313" s="34" t="s">
        <v>211</v>
      </c>
      <c r="L1313" s="34" t="s">
        <v>12</v>
      </c>
      <c r="M1313" s="34" t="s">
        <v>10</v>
      </c>
      <c r="N1313" s="34" t="s">
        <v>11</v>
      </c>
      <c r="O1313" s="37" t="s">
        <v>3146</v>
      </c>
      <c r="P1313" s="37" t="s">
        <v>674</v>
      </c>
      <c r="Q1313" s="44" t="str">
        <f>MID(Tabla1[[#This Row],[Aplicación]],14,1)</f>
        <v>2</v>
      </c>
      <c r="R1313" s="44" t="s">
        <v>662</v>
      </c>
      <c r="S1313" s="44" t="str">
        <f>MID(Tabla1[[#This Row],[Aplicación]],6,2)</f>
        <v>10</v>
      </c>
      <c r="T1313" s="44" t="str">
        <f>VLOOKUP(Tabla1[[#This Row],[AREA]],Hoja1!A:B,2,FALSE)</f>
        <v>10. Servicios sociales y mediación comunitaria</v>
      </c>
      <c r="U1313" s="44" t="str">
        <f>MID(Tabla1[[#This Row],[Aplicación]],9,4)</f>
        <v>2412</v>
      </c>
      <c r="V1313" s="44" t="str">
        <f>VLOOKUP(Tabla1[[#This Row],[PROGRAMA]],Hoja1!A:B,2,FALSE)</f>
        <v>2412. Formación para el empleo</v>
      </c>
      <c r="W1313" s="44" t="str">
        <f>MID(Tabla1[[#This Row],[Aplicación]],14,2)</f>
        <v>21</v>
      </c>
      <c r="X1313" s="44" t="str">
        <f>MID(Tabla1[[#This Row],[Aplicación]],14,6)</f>
        <v>213</v>
      </c>
    </row>
    <row r="1314" spans="1:24" x14ac:dyDescent="0.25">
      <c r="A1314" s="33">
        <v>220199000790</v>
      </c>
      <c r="B1314" s="34" t="s">
        <v>9</v>
      </c>
      <c r="C1314" s="35">
        <v>43832</v>
      </c>
      <c r="D1314" s="33">
        <v>22020000973</v>
      </c>
      <c r="E1314" s="34" t="s">
        <v>1305</v>
      </c>
      <c r="F1314" s="36">
        <v>187.98</v>
      </c>
      <c r="G1314" s="34" t="s">
        <v>118</v>
      </c>
      <c r="H1314" s="34" t="s">
        <v>2339</v>
      </c>
      <c r="I1314" s="33" t="s">
        <v>209</v>
      </c>
      <c r="J1314" s="34" t="s">
        <v>211</v>
      </c>
      <c r="K1314" s="34" t="s">
        <v>211</v>
      </c>
      <c r="L1314" s="34" t="s">
        <v>12</v>
      </c>
      <c r="M1314" s="34" t="s">
        <v>10</v>
      </c>
      <c r="N1314" s="34" t="s">
        <v>11</v>
      </c>
      <c r="O1314" s="37" t="s">
        <v>3146</v>
      </c>
      <c r="P1314" s="37" t="s">
        <v>674</v>
      </c>
      <c r="Q1314" s="44" t="str">
        <f>MID(Tabla1[[#This Row],[Aplicación]],14,1)</f>
        <v>2</v>
      </c>
      <c r="R1314" s="44" t="s">
        <v>662</v>
      </c>
      <c r="S1314" s="44" t="str">
        <f>MID(Tabla1[[#This Row],[Aplicación]],6,2)</f>
        <v>10</v>
      </c>
      <c r="T1314" s="44" t="str">
        <f>VLOOKUP(Tabla1[[#This Row],[AREA]],Hoja1!A:B,2,FALSE)</f>
        <v>10. Servicios sociales y mediación comunitaria</v>
      </c>
      <c r="U1314" s="44" t="str">
        <f>MID(Tabla1[[#This Row],[Aplicación]],9,4)</f>
        <v>2412</v>
      </c>
      <c r="V1314" s="44" t="str">
        <f>VLOOKUP(Tabla1[[#This Row],[PROGRAMA]],Hoja1!A:B,2,FALSE)</f>
        <v>2412. Formación para el empleo</v>
      </c>
      <c r="W1314" s="44" t="str">
        <f>MID(Tabla1[[#This Row],[Aplicación]],14,2)</f>
        <v>21</v>
      </c>
      <c r="X1314" s="44" t="str">
        <f>MID(Tabla1[[#This Row],[Aplicación]],14,6)</f>
        <v>213</v>
      </c>
    </row>
    <row r="1315" spans="1:24" x14ac:dyDescent="0.25">
      <c r="A1315" s="33">
        <v>220199000787</v>
      </c>
      <c r="B1315" s="34" t="s">
        <v>9</v>
      </c>
      <c r="C1315" s="35">
        <v>43832</v>
      </c>
      <c r="D1315" s="33">
        <v>22020000970</v>
      </c>
      <c r="E1315" s="34" t="s">
        <v>1305</v>
      </c>
      <c r="F1315" s="36">
        <v>27.3</v>
      </c>
      <c r="G1315" s="34" t="s">
        <v>118</v>
      </c>
      <c r="H1315" s="34" t="s">
        <v>2340</v>
      </c>
      <c r="I1315" s="33" t="s">
        <v>209</v>
      </c>
      <c r="J1315" s="34" t="s">
        <v>211</v>
      </c>
      <c r="K1315" s="34" t="s">
        <v>211</v>
      </c>
      <c r="L1315" s="34" t="s">
        <v>12</v>
      </c>
      <c r="M1315" s="34" t="s">
        <v>10</v>
      </c>
      <c r="N1315" s="34" t="s">
        <v>11</v>
      </c>
      <c r="O1315" s="37" t="s">
        <v>3146</v>
      </c>
      <c r="P1315" s="37" t="s">
        <v>674</v>
      </c>
      <c r="Q1315" s="44" t="str">
        <f>MID(Tabla1[[#This Row],[Aplicación]],14,1)</f>
        <v>2</v>
      </c>
      <c r="R1315" s="44" t="s">
        <v>662</v>
      </c>
      <c r="S1315" s="44" t="str">
        <f>MID(Tabla1[[#This Row],[Aplicación]],6,2)</f>
        <v>10</v>
      </c>
      <c r="T1315" s="44" t="str">
        <f>VLOOKUP(Tabla1[[#This Row],[AREA]],Hoja1!A:B,2,FALSE)</f>
        <v>10. Servicios sociales y mediación comunitaria</v>
      </c>
      <c r="U1315" s="44" t="str">
        <f>MID(Tabla1[[#This Row],[Aplicación]],9,4)</f>
        <v>2412</v>
      </c>
      <c r="V1315" s="44" t="str">
        <f>VLOOKUP(Tabla1[[#This Row],[PROGRAMA]],Hoja1!A:B,2,FALSE)</f>
        <v>2412. Formación para el empleo</v>
      </c>
      <c r="W1315" s="44" t="str">
        <f>MID(Tabla1[[#This Row],[Aplicación]],14,2)</f>
        <v>21</v>
      </c>
      <c r="X1315" s="44" t="str">
        <f>MID(Tabla1[[#This Row],[Aplicación]],14,6)</f>
        <v>213</v>
      </c>
    </row>
    <row r="1316" spans="1:24" x14ac:dyDescent="0.25">
      <c r="A1316" s="33">
        <v>220199000017</v>
      </c>
      <c r="B1316" s="34" t="s">
        <v>9</v>
      </c>
      <c r="C1316" s="35">
        <v>43832</v>
      </c>
      <c r="D1316" s="33">
        <v>22020000542</v>
      </c>
      <c r="E1316" s="34" t="s">
        <v>1325</v>
      </c>
      <c r="F1316" s="36">
        <v>367</v>
      </c>
      <c r="G1316" s="34" t="s">
        <v>144</v>
      </c>
      <c r="H1316" s="34" t="s">
        <v>1326</v>
      </c>
      <c r="I1316" s="33" t="s">
        <v>209</v>
      </c>
      <c r="J1316" s="34" t="s">
        <v>802</v>
      </c>
      <c r="K1316" s="34" t="s">
        <v>210</v>
      </c>
      <c r="L1316" s="34" t="s">
        <v>12</v>
      </c>
      <c r="M1316" s="34" t="s">
        <v>13</v>
      </c>
      <c r="N1316" s="34" t="s">
        <v>14</v>
      </c>
      <c r="O1316" s="37" t="s">
        <v>3127</v>
      </c>
      <c r="P1316" s="37" t="s">
        <v>674</v>
      </c>
      <c r="Q1316" s="44" t="str">
        <f>MID(Tabla1[[#This Row],[Aplicación]],14,1)</f>
        <v>2</v>
      </c>
      <c r="R1316" s="44" t="s">
        <v>662</v>
      </c>
      <c r="S1316" s="44" t="str">
        <f>MID(Tabla1[[#This Row],[Aplicación]],6,2)</f>
        <v>10</v>
      </c>
      <c r="T1316" s="44" t="str">
        <f>VLOOKUP(Tabla1[[#This Row],[AREA]],Hoja1!A:B,2,FALSE)</f>
        <v>10. Servicios sociales y mediación comunitaria</v>
      </c>
      <c r="U1316" s="44" t="str">
        <f>MID(Tabla1[[#This Row],[Aplicación]],9,4)</f>
        <v>2312</v>
      </c>
      <c r="V1316" s="44" t="str">
        <f>VLOOKUP(Tabla1[[#This Row],[PROGRAMA]],Hoja1!A:B,2,FALSE)</f>
        <v>2312. Iniciativas sociales</v>
      </c>
      <c r="W1316" s="44" t="str">
        <f>MID(Tabla1[[#This Row],[Aplicación]],14,2)</f>
        <v>21</v>
      </c>
      <c r="X1316" s="44" t="str">
        <f>MID(Tabla1[[#This Row],[Aplicación]],14,6)</f>
        <v>213</v>
      </c>
    </row>
    <row r="1317" spans="1:24" x14ac:dyDescent="0.25">
      <c r="A1317" s="33">
        <v>220200003837</v>
      </c>
      <c r="B1317" s="34" t="s">
        <v>9</v>
      </c>
      <c r="C1317" s="35">
        <v>43894</v>
      </c>
      <c r="D1317" s="33">
        <v>22020002210</v>
      </c>
      <c r="E1317" s="34" t="s">
        <v>2343</v>
      </c>
      <c r="F1317" s="36">
        <v>376.3</v>
      </c>
      <c r="G1317" s="34" t="s">
        <v>913</v>
      </c>
      <c r="H1317" s="34" t="s">
        <v>2344</v>
      </c>
      <c r="I1317" s="33" t="s">
        <v>209</v>
      </c>
      <c r="J1317" s="34" t="s">
        <v>211</v>
      </c>
      <c r="K1317" s="34" t="s">
        <v>211</v>
      </c>
      <c r="L1317" s="34" t="s">
        <v>12</v>
      </c>
      <c r="M1317" s="34" t="s">
        <v>10</v>
      </c>
      <c r="N1317" s="34" t="s">
        <v>11</v>
      </c>
      <c r="O1317" s="37" t="s">
        <v>3146</v>
      </c>
      <c r="P1317" s="37" t="s">
        <v>674</v>
      </c>
      <c r="Q1317" s="44" t="str">
        <f>MID(Tabla1[[#This Row],[Aplicación]],14,1)</f>
        <v>2</v>
      </c>
      <c r="R1317" s="44" t="s">
        <v>662</v>
      </c>
      <c r="S1317" s="44" t="str">
        <f>MID(Tabla1[[#This Row],[Aplicación]],6,2)</f>
        <v>10</v>
      </c>
      <c r="T1317" s="44" t="str">
        <f>VLOOKUP(Tabla1[[#This Row],[AREA]],Hoja1!A:B,2,FALSE)</f>
        <v>10. Servicios sociales y mediación comunitaria</v>
      </c>
      <c r="U1317" s="44" t="str">
        <f>MID(Tabla1[[#This Row],[Aplicación]],9,4)</f>
        <v>2312</v>
      </c>
      <c r="V1317" s="44" t="str">
        <f>VLOOKUP(Tabla1[[#This Row],[PROGRAMA]],Hoja1!A:B,2,FALSE)</f>
        <v>2312. Iniciativas sociales</v>
      </c>
      <c r="W1317" s="44" t="str">
        <f>MID(Tabla1[[#This Row],[Aplicación]],14,2)</f>
        <v>22</v>
      </c>
      <c r="X1317" s="44" t="str">
        <f>MID(Tabla1[[#This Row],[Aplicación]],14,6)</f>
        <v>22615</v>
      </c>
    </row>
    <row r="1318" spans="1:24" x14ac:dyDescent="0.25">
      <c r="A1318" s="33">
        <v>220200003072</v>
      </c>
      <c r="B1318" s="34" t="s">
        <v>9</v>
      </c>
      <c r="C1318" s="35">
        <v>43893</v>
      </c>
      <c r="D1318" s="33">
        <v>22020002034</v>
      </c>
      <c r="E1318" s="34" t="s">
        <v>1460</v>
      </c>
      <c r="F1318" s="36">
        <v>54.83</v>
      </c>
      <c r="G1318" s="34" t="s">
        <v>208</v>
      </c>
      <c r="H1318" s="34" t="s">
        <v>2291</v>
      </c>
      <c r="I1318" s="33" t="s">
        <v>209</v>
      </c>
      <c r="J1318" s="34" t="s">
        <v>210</v>
      </c>
      <c r="K1318" s="34" t="s">
        <v>210</v>
      </c>
      <c r="L1318" s="34" t="s">
        <v>15</v>
      </c>
      <c r="M1318" s="34" t="s">
        <v>13</v>
      </c>
      <c r="N1318" s="34" t="s">
        <v>14</v>
      </c>
      <c r="O1318" s="37" t="s">
        <v>3127</v>
      </c>
      <c r="P1318" s="37" t="s">
        <v>674</v>
      </c>
      <c r="Q1318" s="44" t="str">
        <f>MID(Tabla1[[#This Row],[Aplicación]],14,1)</f>
        <v>2</v>
      </c>
      <c r="R1318" s="44" t="s">
        <v>662</v>
      </c>
      <c r="S1318" s="44" t="str">
        <f>MID(Tabla1[[#This Row],[Aplicación]],6,2)</f>
        <v>10</v>
      </c>
      <c r="T1318" s="44" t="str">
        <f>VLOOKUP(Tabla1[[#This Row],[AREA]],Hoja1!A:B,2,FALSE)</f>
        <v>10. Servicios sociales y mediación comunitaria</v>
      </c>
      <c r="U1318" s="44" t="str">
        <f>MID(Tabla1[[#This Row],[Aplicación]],9,4)</f>
        <v>2412</v>
      </c>
      <c r="V1318" s="44" t="str">
        <f>VLOOKUP(Tabla1[[#This Row],[PROGRAMA]],Hoja1!A:B,2,FALSE)</f>
        <v>2412. Formación para el empleo</v>
      </c>
      <c r="W1318" s="44" t="str">
        <f>MID(Tabla1[[#This Row],[Aplicación]],14,2)</f>
        <v>22</v>
      </c>
      <c r="X1318" s="44" t="str">
        <f>MID(Tabla1[[#This Row],[Aplicación]],14,6)</f>
        <v>22200</v>
      </c>
    </row>
    <row r="1319" spans="1:24" x14ac:dyDescent="0.25">
      <c r="A1319" s="33">
        <v>220200003072</v>
      </c>
      <c r="B1319" s="34" t="s">
        <v>9</v>
      </c>
      <c r="C1319" s="35">
        <v>43893</v>
      </c>
      <c r="D1319" s="33">
        <v>22020002035</v>
      </c>
      <c r="E1319" s="34" t="s">
        <v>1460</v>
      </c>
      <c r="F1319" s="36">
        <v>321.47000000000003</v>
      </c>
      <c r="G1319" s="34" t="s">
        <v>208</v>
      </c>
      <c r="H1319" s="34" t="s">
        <v>2291</v>
      </c>
      <c r="I1319" s="33" t="s">
        <v>209</v>
      </c>
      <c r="J1319" s="34" t="s">
        <v>210</v>
      </c>
      <c r="K1319" s="34" t="s">
        <v>210</v>
      </c>
      <c r="L1319" s="34" t="s">
        <v>15</v>
      </c>
      <c r="M1319" s="34" t="s">
        <v>13</v>
      </c>
      <c r="N1319" s="34" t="s">
        <v>14</v>
      </c>
      <c r="O1319" s="37" t="s">
        <v>3127</v>
      </c>
      <c r="P1319" s="37" t="s">
        <v>674</v>
      </c>
      <c r="Q1319" s="44" t="str">
        <f>MID(Tabla1[[#This Row],[Aplicación]],14,1)</f>
        <v>2</v>
      </c>
      <c r="R1319" s="44" t="s">
        <v>662</v>
      </c>
      <c r="S1319" s="44" t="str">
        <f>MID(Tabla1[[#This Row],[Aplicación]],6,2)</f>
        <v>10</v>
      </c>
      <c r="T1319" s="44" t="str">
        <f>VLOOKUP(Tabla1[[#This Row],[AREA]],Hoja1!A:B,2,FALSE)</f>
        <v>10. Servicios sociales y mediación comunitaria</v>
      </c>
      <c r="U1319" s="44" t="str">
        <f>MID(Tabla1[[#This Row],[Aplicación]],9,4)</f>
        <v>2412</v>
      </c>
      <c r="V1319" s="44" t="str">
        <f>VLOOKUP(Tabla1[[#This Row],[PROGRAMA]],Hoja1!A:B,2,FALSE)</f>
        <v>2412. Formación para el empleo</v>
      </c>
      <c r="W1319" s="44" t="str">
        <f>MID(Tabla1[[#This Row],[Aplicación]],14,2)</f>
        <v>22</v>
      </c>
      <c r="X1319" s="44" t="str">
        <f>MID(Tabla1[[#This Row],[Aplicación]],14,6)</f>
        <v>22200</v>
      </c>
    </row>
    <row r="1320" spans="1:24" x14ac:dyDescent="0.25">
      <c r="A1320" s="33">
        <v>220200002241</v>
      </c>
      <c r="B1320" s="34" t="s">
        <v>316</v>
      </c>
      <c r="C1320" s="35">
        <v>43885</v>
      </c>
      <c r="D1320" s="33">
        <v>22020000910</v>
      </c>
      <c r="E1320" s="34" t="s">
        <v>1305</v>
      </c>
      <c r="F1320" s="36">
        <v>378</v>
      </c>
      <c r="G1320" s="34" t="s">
        <v>133</v>
      </c>
      <c r="H1320" s="34" t="s">
        <v>2346</v>
      </c>
      <c r="I1320" s="33" t="s">
        <v>317</v>
      </c>
      <c r="J1320" s="34" t="s">
        <v>211</v>
      </c>
      <c r="K1320" s="34" t="s">
        <v>211</v>
      </c>
      <c r="L1320" s="34" t="s">
        <v>15</v>
      </c>
      <c r="M1320" s="34" t="s">
        <v>13</v>
      </c>
      <c r="N1320" s="34" t="s">
        <v>14</v>
      </c>
      <c r="O1320" s="37" t="s">
        <v>3127</v>
      </c>
      <c r="P1320" s="37" t="s">
        <v>674</v>
      </c>
      <c r="Q1320" s="44" t="str">
        <f>MID(Tabla1[[#This Row],[Aplicación]],14,1)</f>
        <v>2</v>
      </c>
      <c r="R1320" s="44" t="s">
        <v>662</v>
      </c>
      <c r="S1320" s="44" t="str">
        <f>MID(Tabla1[[#This Row],[Aplicación]],6,2)</f>
        <v>10</v>
      </c>
      <c r="T1320" s="44" t="str">
        <f>VLOOKUP(Tabla1[[#This Row],[AREA]],Hoja1!A:B,2,FALSE)</f>
        <v>10. Servicios sociales y mediación comunitaria</v>
      </c>
      <c r="U1320" s="44" t="str">
        <f>MID(Tabla1[[#This Row],[Aplicación]],9,4)</f>
        <v>2412</v>
      </c>
      <c r="V1320" s="44" t="str">
        <f>VLOOKUP(Tabla1[[#This Row],[PROGRAMA]],Hoja1!A:B,2,FALSE)</f>
        <v>2412. Formación para el empleo</v>
      </c>
      <c r="W1320" s="44" t="str">
        <f>MID(Tabla1[[#This Row],[Aplicación]],14,2)</f>
        <v>21</v>
      </c>
      <c r="X1320" s="44" t="str">
        <f>MID(Tabla1[[#This Row],[Aplicación]],14,6)</f>
        <v>213</v>
      </c>
    </row>
    <row r="1321" spans="1:24" x14ac:dyDescent="0.25">
      <c r="A1321" s="33">
        <v>220199000019</v>
      </c>
      <c r="B1321" s="34" t="s">
        <v>9</v>
      </c>
      <c r="C1321" s="35">
        <v>43832</v>
      </c>
      <c r="D1321" s="33">
        <v>22020000544</v>
      </c>
      <c r="E1321" s="34" t="s">
        <v>1824</v>
      </c>
      <c r="F1321" s="36">
        <v>321.36</v>
      </c>
      <c r="G1321" s="34" t="s">
        <v>144</v>
      </c>
      <c r="H1321" s="34" t="s">
        <v>2348</v>
      </c>
      <c r="I1321" s="33" t="s">
        <v>209</v>
      </c>
      <c r="J1321" s="34" t="s">
        <v>802</v>
      </c>
      <c r="K1321" s="34" t="s">
        <v>210</v>
      </c>
      <c r="L1321" s="34" t="s">
        <v>12</v>
      </c>
      <c r="M1321" s="34" t="s">
        <v>13</v>
      </c>
      <c r="N1321" s="34" t="s">
        <v>14</v>
      </c>
      <c r="O1321" s="37" t="s">
        <v>3127</v>
      </c>
      <c r="P1321" s="37" t="s">
        <v>674</v>
      </c>
      <c r="Q1321" s="44" t="str">
        <f>MID(Tabla1[[#This Row],[Aplicación]],14,1)</f>
        <v>2</v>
      </c>
      <c r="R1321" s="44" t="s">
        <v>662</v>
      </c>
      <c r="S1321" s="44" t="str">
        <f>MID(Tabla1[[#This Row],[Aplicación]],6,2)</f>
        <v>10</v>
      </c>
      <c r="T1321" s="44" t="str">
        <f>VLOOKUP(Tabla1[[#This Row],[AREA]],Hoja1!A:B,2,FALSE)</f>
        <v>10. Servicios sociales y mediación comunitaria</v>
      </c>
      <c r="U1321" s="44" t="str">
        <f>MID(Tabla1[[#This Row],[Aplicación]],9,4)</f>
        <v>2313</v>
      </c>
      <c r="V1321" s="44" t="str">
        <f>VLOOKUP(Tabla1[[#This Row],[PROGRAMA]],Hoja1!A:B,2,FALSE)</f>
        <v>2313. Dirección del área de servicios sociales</v>
      </c>
      <c r="W1321" s="44" t="str">
        <f>MID(Tabla1[[#This Row],[Aplicación]],14,2)</f>
        <v>21</v>
      </c>
      <c r="X1321" s="44" t="str">
        <f>MID(Tabla1[[#This Row],[Aplicación]],14,6)</f>
        <v>213</v>
      </c>
    </row>
    <row r="1322" spans="1:24" x14ac:dyDescent="0.25">
      <c r="A1322" s="33">
        <v>220200007683</v>
      </c>
      <c r="B1322" s="34" t="s">
        <v>316</v>
      </c>
      <c r="C1322" s="35">
        <v>43909</v>
      </c>
      <c r="D1322" s="33">
        <v>22020001539</v>
      </c>
      <c r="E1322" s="34" t="s">
        <v>1480</v>
      </c>
      <c r="F1322" s="36">
        <v>200.84</v>
      </c>
      <c r="G1322" s="34" t="s">
        <v>361</v>
      </c>
      <c r="H1322" s="34" t="s">
        <v>2352</v>
      </c>
      <c r="I1322" s="33" t="s">
        <v>317</v>
      </c>
      <c r="J1322" s="34" t="s">
        <v>211</v>
      </c>
      <c r="K1322" s="34" t="s">
        <v>211</v>
      </c>
      <c r="L1322" s="34" t="s">
        <v>15</v>
      </c>
      <c r="M1322" s="34" t="s">
        <v>13</v>
      </c>
      <c r="N1322" s="34" t="s">
        <v>14</v>
      </c>
      <c r="O1322" s="37" t="s">
        <v>3145</v>
      </c>
      <c r="P1322" s="37" t="s">
        <v>674</v>
      </c>
      <c r="Q1322" s="44" t="str">
        <f>MID(Tabla1[[#This Row],[Aplicación]],14,1)</f>
        <v>2</v>
      </c>
      <c r="R1322" s="44" t="s">
        <v>662</v>
      </c>
      <c r="S1322" s="44" t="str">
        <f>MID(Tabla1[[#This Row],[Aplicación]],6,2)</f>
        <v>10</v>
      </c>
      <c r="T1322" s="44" t="str">
        <f>VLOOKUP(Tabla1[[#This Row],[AREA]],Hoja1!A:B,2,FALSE)</f>
        <v>10. Servicios sociales y mediación comunitaria</v>
      </c>
      <c r="U1322" s="44" t="str">
        <f>MID(Tabla1[[#This Row],[Aplicación]],9,4)</f>
        <v>2412</v>
      </c>
      <c r="V1322" s="44" t="str">
        <f>VLOOKUP(Tabla1[[#This Row],[PROGRAMA]],Hoja1!A:B,2,FALSE)</f>
        <v>2412. Formación para el empleo</v>
      </c>
      <c r="W1322" s="44" t="str">
        <f>MID(Tabla1[[#This Row],[Aplicación]],14,2)</f>
        <v>22</v>
      </c>
      <c r="X1322" s="44" t="str">
        <f>MID(Tabla1[[#This Row],[Aplicación]],14,6)</f>
        <v>22199</v>
      </c>
    </row>
    <row r="1323" spans="1:24" x14ac:dyDescent="0.25">
      <c r="A1323" s="33">
        <v>220200003816</v>
      </c>
      <c r="B1323" s="34" t="s">
        <v>9</v>
      </c>
      <c r="C1323" s="35">
        <v>43894</v>
      </c>
      <c r="D1323" s="33">
        <v>22020002146</v>
      </c>
      <c r="E1323" s="34" t="s">
        <v>1423</v>
      </c>
      <c r="F1323" s="36">
        <v>84.4</v>
      </c>
      <c r="G1323" s="34" t="s">
        <v>144</v>
      </c>
      <c r="H1323" s="34" t="s">
        <v>2355</v>
      </c>
      <c r="I1323" s="33" t="s">
        <v>209</v>
      </c>
      <c r="J1323" s="34" t="s">
        <v>802</v>
      </c>
      <c r="K1323" s="34" t="s">
        <v>210</v>
      </c>
      <c r="L1323" s="34" t="s">
        <v>12</v>
      </c>
      <c r="M1323" s="34" t="s">
        <v>13</v>
      </c>
      <c r="N1323" s="34" t="s">
        <v>14</v>
      </c>
      <c r="O1323" s="37" t="s">
        <v>3127</v>
      </c>
      <c r="P1323" s="37" t="s">
        <v>674</v>
      </c>
      <c r="Q1323" s="44" t="str">
        <f>MID(Tabla1[[#This Row],[Aplicación]],14,1)</f>
        <v>2</v>
      </c>
      <c r="R1323" s="44" t="s">
        <v>662</v>
      </c>
      <c r="S1323" s="44" t="str">
        <f>MID(Tabla1[[#This Row],[Aplicación]],6,2)</f>
        <v>10</v>
      </c>
      <c r="T1323" s="44" t="str">
        <f>VLOOKUP(Tabla1[[#This Row],[AREA]],Hoja1!A:B,2,FALSE)</f>
        <v>10. Servicios sociales y mediación comunitaria</v>
      </c>
      <c r="U1323" s="44" t="str">
        <f>MID(Tabla1[[#This Row],[Aplicación]],9,4)</f>
        <v>2311</v>
      </c>
      <c r="V1323" s="44" t="str">
        <f>VLOOKUP(Tabla1[[#This Row],[PROGRAMA]],Hoja1!A:B,2,FALSE)</f>
        <v>2311. Intervención social</v>
      </c>
      <c r="W1323" s="44" t="str">
        <f>MID(Tabla1[[#This Row],[Aplicación]],14,2)</f>
        <v>21</v>
      </c>
      <c r="X1323" s="44" t="str">
        <f>MID(Tabla1[[#This Row],[Aplicación]],14,6)</f>
        <v>213</v>
      </c>
    </row>
    <row r="1324" spans="1:24" x14ac:dyDescent="0.25">
      <c r="A1324" s="33">
        <v>220190053914</v>
      </c>
      <c r="B1324" s="34" t="s">
        <v>9</v>
      </c>
      <c r="C1324" s="35">
        <v>43908</v>
      </c>
      <c r="D1324" s="33">
        <v>22019006889</v>
      </c>
      <c r="E1324" s="34" t="s">
        <v>1250</v>
      </c>
      <c r="F1324" s="36">
        <v>338.4</v>
      </c>
      <c r="G1324" s="34" t="s">
        <v>205</v>
      </c>
      <c r="H1324" s="34" t="s">
        <v>2358</v>
      </c>
      <c r="I1324" s="33" t="s">
        <v>209</v>
      </c>
      <c r="J1324" s="34" t="s">
        <v>1249</v>
      </c>
      <c r="K1324" s="34" t="s">
        <v>211</v>
      </c>
      <c r="L1324" s="34" t="s">
        <v>12</v>
      </c>
      <c r="M1324" s="34" t="s">
        <v>13</v>
      </c>
      <c r="N1324" s="34" t="s">
        <v>14</v>
      </c>
      <c r="O1324" s="37" t="s">
        <v>3127</v>
      </c>
      <c r="P1324" s="37" t="s">
        <v>674</v>
      </c>
      <c r="Q1324" s="44" t="str">
        <f>MID(Tabla1[[#This Row],[Aplicación]],14,1)</f>
        <v>6</v>
      </c>
      <c r="R1324" s="44" t="s">
        <v>663</v>
      </c>
      <c r="S1324" s="44" t="str">
        <f>MID(Tabla1[[#This Row],[Aplicación]],6,2)</f>
        <v>10</v>
      </c>
      <c r="T1324" s="44" t="str">
        <f>VLOOKUP(Tabla1[[#This Row],[AREA]],Hoja1!A:B,2,FALSE)</f>
        <v>10. Servicios sociales y mediación comunitaria</v>
      </c>
      <c r="U1324" s="44" t="str">
        <f>MID(Tabla1[[#This Row],[Aplicación]],9,4)</f>
        <v>2311</v>
      </c>
      <c r="V1324" s="44" t="str">
        <f>VLOOKUP(Tabla1[[#This Row],[PROGRAMA]],Hoja1!A:B,2,FALSE)</f>
        <v>2311. Intervención social</v>
      </c>
      <c r="W1324" s="44" t="str">
        <f>MID(Tabla1[[#This Row],[Aplicación]],14,2)</f>
        <v>63</v>
      </c>
      <c r="X1324" s="44" t="str">
        <f>MID(Tabla1[[#This Row],[Aplicación]],14,6)</f>
        <v>632</v>
      </c>
    </row>
    <row r="1325" spans="1:24" x14ac:dyDescent="0.25">
      <c r="A1325" s="33">
        <v>220200003816</v>
      </c>
      <c r="B1325" s="34" t="s">
        <v>9</v>
      </c>
      <c r="C1325" s="35">
        <v>43894</v>
      </c>
      <c r="D1325" s="33">
        <v>22020002147</v>
      </c>
      <c r="E1325" s="34" t="s">
        <v>1423</v>
      </c>
      <c r="F1325" s="36">
        <v>2773.68</v>
      </c>
      <c r="G1325" s="34" t="s">
        <v>144</v>
      </c>
      <c r="H1325" s="34" t="s">
        <v>2355</v>
      </c>
      <c r="I1325" s="33" t="s">
        <v>209</v>
      </c>
      <c r="J1325" s="34" t="s">
        <v>802</v>
      </c>
      <c r="K1325" s="34" t="s">
        <v>210</v>
      </c>
      <c r="L1325" s="34" t="s">
        <v>12</v>
      </c>
      <c r="M1325" s="34" t="s">
        <v>13</v>
      </c>
      <c r="N1325" s="34" t="s">
        <v>14</v>
      </c>
      <c r="O1325" s="37" t="s">
        <v>3127</v>
      </c>
      <c r="P1325" s="37" t="s">
        <v>674</v>
      </c>
      <c r="Q1325" s="44" t="str">
        <f>MID(Tabla1[[#This Row],[Aplicación]],14,1)</f>
        <v>2</v>
      </c>
      <c r="R1325" s="44" t="s">
        <v>662</v>
      </c>
      <c r="S1325" s="44" t="str">
        <f>MID(Tabla1[[#This Row],[Aplicación]],6,2)</f>
        <v>10</v>
      </c>
      <c r="T1325" s="44" t="str">
        <f>VLOOKUP(Tabla1[[#This Row],[AREA]],Hoja1!A:B,2,FALSE)</f>
        <v>10. Servicios sociales y mediación comunitaria</v>
      </c>
      <c r="U1325" s="44" t="str">
        <f>MID(Tabla1[[#This Row],[Aplicación]],9,4)</f>
        <v>2311</v>
      </c>
      <c r="V1325" s="44" t="str">
        <f>VLOOKUP(Tabla1[[#This Row],[PROGRAMA]],Hoja1!A:B,2,FALSE)</f>
        <v>2311. Intervención social</v>
      </c>
      <c r="W1325" s="44" t="str">
        <f>MID(Tabla1[[#This Row],[Aplicación]],14,2)</f>
        <v>21</v>
      </c>
      <c r="X1325" s="44" t="str">
        <f>MID(Tabla1[[#This Row],[Aplicación]],14,6)</f>
        <v>213</v>
      </c>
    </row>
    <row r="1326" spans="1:24" x14ac:dyDescent="0.25">
      <c r="A1326" s="33">
        <v>220200004238</v>
      </c>
      <c r="B1326" s="34" t="s">
        <v>9</v>
      </c>
      <c r="C1326" s="35">
        <v>43896</v>
      </c>
      <c r="D1326" s="33">
        <v>22020002368</v>
      </c>
      <c r="E1326" s="34" t="s">
        <v>1339</v>
      </c>
      <c r="F1326" s="36">
        <v>6000</v>
      </c>
      <c r="G1326" s="34" t="s">
        <v>169</v>
      </c>
      <c r="H1326" s="34" t="s">
        <v>2363</v>
      </c>
      <c r="I1326" s="33" t="s">
        <v>209</v>
      </c>
      <c r="J1326" s="34" t="s">
        <v>211</v>
      </c>
      <c r="K1326" s="34" t="s">
        <v>211</v>
      </c>
      <c r="L1326" s="34" t="s">
        <v>12</v>
      </c>
      <c r="M1326" s="34" t="s">
        <v>10</v>
      </c>
      <c r="N1326" s="34" t="s">
        <v>11</v>
      </c>
      <c r="O1326" s="37" t="s">
        <v>3146</v>
      </c>
      <c r="P1326" s="37" t="s">
        <v>674</v>
      </c>
      <c r="Q1326" s="44" t="str">
        <f>MID(Tabla1[[#This Row],[Aplicación]],14,1)</f>
        <v>2</v>
      </c>
      <c r="R1326" s="44" t="s">
        <v>662</v>
      </c>
      <c r="S1326" s="44" t="str">
        <f>MID(Tabla1[[#This Row],[Aplicación]],6,2)</f>
        <v>10</v>
      </c>
      <c r="T1326" s="44" t="str">
        <f>VLOOKUP(Tabla1[[#This Row],[AREA]],Hoja1!A:B,2,FALSE)</f>
        <v>10. Servicios sociales y mediación comunitaria</v>
      </c>
      <c r="U1326" s="44" t="str">
        <f>MID(Tabla1[[#This Row],[Aplicación]],9,4)</f>
        <v>2313</v>
      </c>
      <c r="V1326" s="44" t="str">
        <f>VLOOKUP(Tabla1[[#This Row],[PROGRAMA]],Hoja1!A:B,2,FALSE)</f>
        <v>2313. Dirección del área de servicios sociales</v>
      </c>
      <c r="W1326" s="44" t="str">
        <f>MID(Tabla1[[#This Row],[Aplicación]],14,2)</f>
        <v>22</v>
      </c>
      <c r="X1326" s="44" t="str">
        <f>MID(Tabla1[[#This Row],[Aplicación]],14,6)</f>
        <v>22799</v>
      </c>
    </row>
    <row r="1327" spans="1:24" x14ac:dyDescent="0.25">
      <c r="A1327" s="33">
        <v>220200003925</v>
      </c>
      <c r="B1327" s="34" t="s">
        <v>316</v>
      </c>
      <c r="C1327" s="35">
        <v>43895</v>
      </c>
      <c r="D1327" s="33">
        <v>22020001539</v>
      </c>
      <c r="E1327" s="34" t="s">
        <v>1480</v>
      </c>
      <c r="F1327" s="36">
        <v>2118.6999999999998</v>
      </c>
      <c r="G1327" s="34" t="s">
        <v>388</v>
      </c>
      <c r="H1327" s="34" t="s">
        <v>2364</v>
      </c>
      <c r="I1327" s="33" t="s">
        <v>317</v>
      </c>
      <c r="J1327" s="34" t="s">
        <v>211</v>
      </c>
      <c r="K1327" s="34" t="s">
        <v>211</v>
      </c>
      <c r="L1327" s="34" t="s">
        <v>15</v>
      </c>
      <c r="M1327" s="34" t="s">
        <v>13</v>
      </c>
      <c r="N1327" s="34" t="s">
        <v>14</v>
      </c>
      <c r="O1327" s="37" t="s">
        <v>3145</v>
      </c>
      <c r="P1327" s="37" t="s">
        <v>674</v>
      </c>
      <c r="Q1327" s="44" t="str">
        <f>MID(Tabla1[[#This Row],[Aplicación]],14,1)</f>
        <v>2</v>
      </c>
      <c r="R1327" s="44" t="s">
        <v>662</v>
      </c>
      <c r="S1327" s="44" t="str">
        <f>MID(Tabla1[[#This Row],[Aplicación]],6,2)</f>
        <v>10</v>
      </c>
      <c r="T1327" s="44" t="str">
        <f>VLOOKUP(Tabla1[[#This Row],[AREA]],Hoja1!A:B,2,FALSE)</f>
        <v>10. Servicios sociales y mediación comunitaria</v>
      </c>
      <c r="U1327" s="44" t="str">
        <f>MID(Tabla1[[#This Row],[Aplicación]],9,4)</f>
        <v>2412</v>
      </c>
      <c r="V1327" s="44" t="str">
        <f>VLOOKUP(Tabla1[[#This Row],[PROGRAMA]],Hoja1!A:B,2,FALSE)</f>
        <v>2412. Formación para el empleo</v>
      </c>
      <c r="W1327" s="44" t="str">
        <f>MID(Tabla1[[#This Row],[Aplicación]],14,2)</f>
        <v>22</v>
      </c>
      <c r="X1327" s="44" t="str">
        <f>MID(Tabla1[[#This Row],[Aplicación]],14,6)</f>
        <v>22199</v>
      </c>
    </row>
    <row r="1328" spans="1:24" x14ac:dyDescent="0.25">
      <c r="A1328" s="33">
        <v>220200003943</v>
      </c>
      <c r="B1328" s="34" t="s">
        <v>316</v>
      </c>
      <c r="C1328" s="35">
        <v>43895</v>
      </c>
      <c r="D1328" s="33">
        <v>22020001539</v>
      </c>
      <c r="E1328" s="34" t="s">
        <v>1480</v>
      </c>
      <c r="F1328" s="36">
        <v>441.14</v>
      </c>
      <c r="G1328" s="34" t="s">
        <v>388</v>
      </c>
      <c r="H1328" s="34" t="s">
        <v>2374</v>
      </c>
      <c r="I1328" s="33" t="s">
        <v>317</v>
      </c>
      <c r="J1328" s="34" t="s">
        <v>211</v>
      </c>
      <c r="K1328" s="34" t="s">
        <v>211</v>
      </c>
      <c r="L1328" s="34" t="s">
        <v>15</v>
      </c>
      <c r="M1328" s="34" t="s">
        <v>13</v>
      </c>
      <c r="N1328" s="34" t="s">
        <v>14</v>
      </c>
      <c r="O1328" s="37" t="s">
        <v>3145</v>
      </c>
      <c r="P1328" s="37" t="s">
        <v>674</v>
      </c>
      <c r="Q1328" s="44" t="str">
        <f>MID(Tabla1[[#This Row],[Aplicación]],14,1)</f>
        <v>2</v>
      </c>
      <c r="R1328" s="44" t="s">
        <v>662</v>
      </c>
      <c r="S1328" s="44" t="str">
        <f>MID(Tabla1[[#This Row],[Aplicación]],6,2)</f>
        <v>10</v>
      </c>
      <c r="T1328" s="44" t="str">
        <f>VLOOKUP(Tabla1[[#This Row],[AREA]],Hoja1!A:B,2,FALSE)</f>
        <v>10. Servicios sociales y mediación comunitaria</v>
      </c>
      <c r="U1328" s="44" t="str">
        <f>MID(Tabla1[[#This Row],[Aplicación]],9,4)</f>
        <v>2412</v>
      </c>
      <c r="V1328" s="44" t="str">
        <f>VLOOKUP(Tabla1[[#This Row],[PROGRAMA]],Hoja1!A:B,2,FALSE)</f>
        <v>2412. Formación para el empleo</v>
      </c>
      <c r="W1328" s="44" t="str">
        <f>MID(Tabla1[[#This Row],[Aplicación]],14,2)</f>
        <v>22</v>
      </c>
      <c r="X1328" s="44" t="str">
        <f>MID(Tabla1[[#This Row],[Aplicación]],14,6)</f>
        <v>22199</v>
      </c>
    </row>
    <row r="1329" spans="1:24" x14ac:dyDescent="0.25">
      <c r="A1329" s="33">
        <v>220200009300</v>
      </c>
      <c r="B1329" s="34" t="s">
        <v>316</v>
      </c>
      <c r="C1329" s="35">
        <v>43915</v>
      </c>
      <c r="D1329" s="33">
        <v>22020001539</v>
      </c>
      <c r="E1329" s="34" t="s">
        <v>1480</v>
      </c>
      <c r="F1329" s="36">
        <v>171.42</v>
      </c>
      <c r="G1329" s="34" t="s">
        <v>388</v>
      </c>
      <c r="H1329" s="34" t="s">
        <v>2375</v>
      </c>
      <c r="I1329" s="33" t="s">
        <v>317</v>
      </c>
      <c r="J1329" s="34" t="s">
        <v>211</v>
      </c>
      <c r="K1329" s="34" t="s">
        <v>211</v>
      </c>
      <c r="L1329" s="34" t="s">
        <v>15</v>
      </c>
      <c r="M1329" s="34" t="s">
        <v>13</v>
      </c>
      <c r="N1329" s="34" t="s">
        <v>14</v>
      </c>
      <c r="O1329" s="37" t="s">
        <v>3145</v>
      </c>
      <c r="P1329" s="37" t="s">
        <v>674</v>
      </c>
      <c r="Q1329" s="44" t="str">
        <f>MID(Tabla1[[#This Row],[Aplicación]],14,1)</f>
        <v>2</v>
      </c>
      <c r="R1329" s="44" t="s">
        <v>662</v>
      </c>
      <c r="S1329" s="44" t="str">
        <f>MID(Tabla1[[#This Row],[Aplicación]],6,2)</f>
        <v>10</v>
      </c>
      <c r="T1329" s="44" t="str">
        <f>VLOOKUP(Tabla1[[#This Row],[AREA]],Hoja1!A:B,2,FALSE)</f>
        <v>10. Servicios sociales y mediación comunitaria</v>
      </c>
      <c r="U1329" s="44" t="str">
        <f>MID(Tabla1[[#This Row],[Aplicación]],9,4)</f>
        <v>2412</v>
      </c>
      <c r="V1329" s="44" t="str">
        <f>VLOOKUP(Tabla1[[#This Row],[PROGRAMA]],Hoja1!A:B,2,FALSE)</f>
        <v>2412. Formación para el empleo</v>
      </c>
      <c r="W1329" s="44" t="str">
        <f>MID(Tabla1[[#This Row],[Aplicación]],14,2)</f>
        <v>22</v>
      </c>
      <c r="X1329" s="44" t="str">
        <f>MID(Tabla1[[#This Row],[Aplicación]],14,6)</f>
        <v>22199</v>
      </c>
    </row>
    <row r="1330" spans="1:24" x14ac:dyDescent="0.25">
      <c r="A1330" s="33">
        <v>220200009302</v>
      </c>
      <c r="B1330" s="34" t="s">
        <v>316</v>
      </c>
      <c r="C1330" s="35">
        <v>43915</v>
      </c>
      <c r="D1330" s="33">
        <v>22020001540</v>
      </c>
      <c r="E1330" s="34" t="s">
        <v>1480</v>
      </c>
      <c r="F1330" s="36">
        <v>372.92</v>
      </c>
      <c r="G1330" s="34" t="s">
        <v>388</v>
      </c>
      <c r="H1330" s="34" t="s">
        <v>2376</v>
      </c>
      <c r="I1330" s="33" t="s">
        <v>317</v>
      </c>
      <c r="J1330" s="34" t="s">
        <v>211</v>
      </c>
      <c r="K1330" s="34" t="s">
        <v>211</v>
      </c>
      <c r="L1330" s="34" t="s">
        <v>15</v>
      </c>
      <c r="M1330" s="34" t="s">
        <v>13</v>
      </c>
      <c r="N1330" s="34" t="s">
        <v>14</v>
      </c>
      <c r="O1330" s="37" t="s">
        <v>3145</v>
      </c>
      <c r="P1330" s="37" t="s">
        <v>674</v>
      </c>
      <c r="Q1330" s="44" t="str">
        <f>MID(Tabla1[[#This Row],[Aplicación]],14,1)</f>
        <v>2</v>
      </c>
      <c r="R1330" s="44" t="s">
        <v>662</v>
      </c>
      <c r="S1330" s="44" t="str">
        <f>MID(Tabla1[[#This Row],[Aplicación]],6,2)</f>
        <v>10</v>
      </c>
      <c r="T1330" s="44" t="str">
        <f>VLOOKUP(Tabla1[[#This Row],[AREA]],Hoja1!A:B,2,FALSE)</f>
        <v>10. Servicios sociales y mediación comunitaria</v>
      </c>
      <c r="U1330" s="44" t="str">
        <f>MID(Tabla1[[#This Row],[Aplicación]],9,4)</f>
        <v>2412</v>
      </c>
      <c r="V1330" s="44" t="str">
        <f>VLOOKUP(Tabla1[[#This Row],[PROGRAMA]],Hoja1!A:B,2,FALSE)</f>
        <v>2412. Formación para el empleo</v>
      </c>
      <c r="W1330" s="44" t="str">
        <f>MID(Tabla1[[#This Row],[Aplicación]],14,2)</f>
        <v>22</v>
      </c>
      <c r="X1330" s="44" t="str">
        <f>MID(Tabla1[[#This Row],[Aplicación]],14,6)</f>
        <v>22199</v>
      </c>
    </row>
    <row r="1331" spans="1:24" x14ac:dyDescent="0.25">
      <c r="A1331" s="33">
        <v>220200001098</v>
      </c>
      <c r="B1331" s="34" t="s">
        <v>9</v>
      </c>
      <c r="C1331" s="35">
        <v>43871</v>
      </c>
      <c r="D1331" s="33">
        <v>22020001449</v>
      </c>
      <c r="E1331" s="34" t="s">
        <v>1457</v>
      </c>
      <c r="F1331" s="36">
        <v>300</v>
      </c>
      <c r="G1331" s="34" t="s">
        <v>104</v>
      </c>
      <c r="H1331" s="34" t="s">
        <v>1592</v>
      </c>
      <c r="I1331" s="33" t="s">
        <v>209</v>
      </c>
      <c r="J1331" s="34" t="s">
        <v>233</v>
      </c>
      <c r="K1331" s="34" t="s">
        <v>233</v>
      </c>
      <c r="L1331" s="34" t="s">
        <v>15</v>
      </c>
      <c r="M1331" s="34" t="s">
        <v>13</v>
      </c>
      <c r="N1331" s="34" t="s">
        <v>16</v>
      </c>
      <c r="O1331" s="37" t="s">
        <v>3127</v>
      </c>
      <c r="P1331" s="37" t="s">
        <v>674</v>
      </c>
      <c r="Q1331" s="44" t="str">
        <f>MID(Tabla1[[#This Row],[Aplicación]],14,1)</f>
        <v>2</v>
      </c>
      <c r="R1331" s="44" t="s">
        <v>662</v>
      </c>
      <c r="S1331" s="44" t="str">
        <f>MID(Tabla1[[#This Row],[Aplicación]],6,2)</f>
        <v>10</v>
      </c>
      <c r="T1331" s="44" t="str">
        <f>VLOOKUP(Tabla1[[#This Row],[AREA]],Hoja1!A:B,2,FALSE)</f>
        <v>10. Servicios sociales y mediación comunitaria</v>
      </c>
      <c r="U1331" s="44" t="str">
        <f>MID(Tabla1[[#This Row],[Aplicación]],9,4)</f>
        <v>2412</v>
      </c>
      <c r="V1331" s="44" t="str">
        <f>VLOOKUP(Tabla1[[#This Row],[PROGRAMA]],Hoja1!A:B,2,FALSE)</f>
        <v>2412. Formación para el empleo</v>
      </c>
      <c r="W1331" s="44" t="str">
        <f>MID(Tabla1[[#This Row],[Aplicación]],14,2)</f>
        <v>22</v>
      </c>
      <c r="X1331" s="44" t="str">
        <f>MID(Tabla1[[#This Row],[Aplicación]],14,6)</f>
        <v>22102</v>
      </c>
    </row>
    <row r="1332" spans="1:24" x14ac:dyDescent="0.25">
      <c r="A1332" s="33">
        <v>220199000753</v>
      </c>
      <c r="B1332" s="34" t="s">
        <v>9</v>
      </c>
      <c r="C1332" s="35">
        <v>43832</v>
      </c>
      <c r="D1332" s="33">
        <v>22020001007</v>
      </c>
      <c r="E1332" s="34" t="s">
        <v>1600</v>
      </c>
      <c r="F1332" s="36">
        <v>300</v>
      </c>
      <c r="G1332" s="34" t="s">
        <v>108</v>
      </c>
      <c r="H1332" s="34" t="s">
        <v>1601</v>
      </c>
      <c r="I1332" s="33" t="s">
        <v>209</v>
      </c>
      <c r="J1332" s="34" t="s">
        <v>236</v>
      </c>
      <c r="K1332" s="34" t="s">
        <v>236</v>
      </c>
      <c r="L1332" s="34" t="s">
        <v>15</v>
      </c>
      <c r="M1332" s="34" t="s">
        <v>13</v>
      </c>
      <c r="N1332" s="34" t="s">
        <v>14</v>
      </c>
      <c r="O1332" s="37" t="s">
        <v>3127</v>
      </c>
      <c r="P1332" s="37" t="s">
        <v>674</v>
      </c>
      <c r="Q1332" s="44" t="str">
        <f>MID(Tabla1[[#This Row],[Aplicación]],14,1)</f>
        <v>2</v>
      </c>
      <c r="R1332" s="44" t="s">
        <v>662</v>
      </c>
      <c r="S1332" s="44" t="str">
        <f>MID(Tabla1[[#This Row],[Aplicación]],6,2)</f>
        <v>10</v>
      </c>
      <c r="T1332" s="44" t="str">
        <f>VLOOKUP(Tabla1[[#This Row],[AREA]],Hoja1!A:B,2,FALSE)</f>
        <v>10. Servicios sociales y mediación comunitaria</v>
      </c>
      <c r="U1332" s="44" t="str">
        <f>MID(Tabla1[[#This Row],[Aplicación]],9,4)</f>
        <v>2412</v>
      </c>
      <c r="V1332" s="44" t="str">
        <f>VLOOKUP(Tabla1[[#This Row],[PROGRAMA]],Hoja1!A:B,2,FALSE)</f>
        <v>2412. Formación para el empleo</v>
      </c>
      <c r="W1332" s="44" t="str">
        <f>MID(Tabla1[[#This Row],[Aplicación]],14,2)</f>
        <v>22</v>
      </c>
      <c r="X1332" s="44" t="str">
        <f>MID(Tabla1[[#This Row],[Aplicación]],14,6)</f>
        <v>22100</v>
      </c>
    </row>
    <row r="1333" spans="1:24" x14ac:dyDescent="0.25">
      <c r="A1333" s="33">
        <v>220200004247</v>
      </c>
      <c r="B1333" s="34" t="s">
        <v>9</v>
      </c>
      <c r="C1333" s="35">
        <v>43896</v>
      </c>
      <c r="D1333" s="33">
        <v>22020002017</v>
      </c>
      <c r="E1333" s="34" t="s">
        <v>1325</v>
      </c>
      <c r="F1333" s="36">
        <f>1122.88+1053.91</f>
        <v>2176.79</v>
      </c>
      <c r="G1333" s="34" t="s">
        <v>385</v>
      </c>
      <c r="H1333" s="34" t="s">
        <v>2384</v>
      </c>
      <c r="I1333" s="33" t="s">
        <v>209</v>
      </c>
      <c r="J1333" s="34" t="s">
        <v>211</v>
      </c>
      <c r="K1333" s="34" t="s">
        <v>211</v>
      </c>
      <c r="L1333" s="34" t="s">
        <v>1982</v>
      </c>
      <c r="M1333" s="34" t="s">
        <v>10</v>
      </c>
      <c r="N1333" s="34" t="s">
        <v>11</v>
      </c>
      <c r="O1333" s="37" t="s">
        <v>3146</v>
      </c>
      <c r="P1333" s="37" t="s">
        <v>674</v>
      </c>
      <c r="Q1333" s="44" t="str">
        <f>MID(Tabla1[[#This Row],[Aplicación]],14,1)</f>
        <v>2</v>
      </c>
      <c r="R1333" s="44" t="s">
        <v>662</v>
      </c>
      <c r="S1333" s="44" t="str">
        <f>MID(Tabla1[[#This Row],[Aplicación]],6,2)</f>
        <v>10</v>
      </c>
      <c r="T1333" s="44" t="str">
        <f>VLOOKUP(Tabla1[[#This Row],[AREA]],Hoja1!A:B,2,FALSE)</f>
        <v>10. Servicios sociales y mediación comunitaria</v>
      </c>
      <c r="U1333" s="44" t="str">
        <f>MID(Tabla1[[#This Row],[Aplicación]],9,4)</f>
        <v>2312</v>
      </c>
      <c r="V1333" s="44" t="str">
        <f>VLOOKUP(Tabla1[[#This Row],[PROGRAMA]],Hoja1!A:B,2,FALSE)</f>
        <v>2312. Iniciativas sociales</v>
      </c>
      <c r="W1333" s="44" t="str">
        <f>MID(Tabla1[[#This Row],[Aplicación]],14,2)</f>
        <v>21</v>
      </c>
      <c r="X1333" s="44" t="str">
        <f>MID(Tabla1[[#This Row],[Aplicación]],14,6)</f>
        <v>213</v>
      </c>
    </row>
    <row r="1334" spans="1:24" x14ac:dyDescent="0.25">
      <c r="A1334" s="33">
        <v>220200004249</v>
      </c>
      <c r="B1334" s="34" t="s">
        <v>9</v>
      </c>
      <c r="C1334" s="35">
        <v>43896</v>
      </c>
      <c r="D1334" s="33">
        <v>22020002430</v>
      </c>
      <c r="E1334" s="34" t="s">
        <v>2235</v>
      </c>
      <c r="F1334" s="36">
        <v>196.72</v>
      </c>
      <c r="G1334" s="34" t="s">
        <v>823</v>
      </c>
      <c r="H1334" s="34" t="s">
        <v>2387</v>
      </c>
      <c r="I1334" s="33" t="s">
        <v>209</v>
      </c>
      <c r="J1334" s="34" t="s">
        <v>211</v>
      </c>
      <c r="K1334" s="34" t="s">
        <v>211</v>
      </c>
      <c r="L1334" s="34" t="s">
        <v>15</v>
      </c>
      <c r="M1334" s="34" t="s">
        <v>10</v>
      </c>
      <c r="N1334" s="34" t="s">
        <v>11</v>
      </c>
      <c r="O1334" s="37" t="s">
        <v>3146</v>
      </c>
      <c r="P1334" s="37" t="s">
        <v>674</v>
      </c>
      <c r="Q1334" s="44" t="str">
        <f>MID(Tabla1[[#This Row],[Aplicación]],14,1)</f>
        <v>2</v>
      </c>
      <c r="R1334" s="44" t="s">
        <v>662</v>
      </c>
      <c r="S1334" s="44" t="str">
        <f>MID(Tabla1[[#This Row],[Aplicación]],6,2)</f>
        <v>10</v>
      </c>
      <c r="T1334" s="44" t="str">
        <f>VLOOKUP(Tabla1[[#This Row],[AREA]],Hoja1!A:B,2,FALSE)</f>
        <v>10. Servicios sociales y mediación comunitaria</v>
      </c>
      <c r="U1334" s="44" t="str">
        <f>MID(Tabla1[[#This Row],[Aplicación]],9,4)</f>
        <v>2412</v>
      </c>
      <c r="V1334" s="44" t="str">
        <f>VLOOKUP(Tabla1[[#This Row],[PROGRAMA]],Hoja1!A:B,2,FALSE)</f>
        <v>2412. Formación para el empleo</v>
      </c>
      <c r="W1334" s="44" t="str">
        <f>MID(Tabla1[[#This Row],[Aplicación]],14,2)</f>
        <v>21</v>
      </c>
      <c r="X1334" s="44" t="str">
        <f>MID(Tabla1[[#This Row],[Aplicación]],14,6)</f>
        <v>214</v>
      </c>
    </row>
    <row r="1335" spans="1:24" x14ac:dyDescent="0.25">
      <c r="A1335" s="33">
        <v>220200003879</v>
      </c>
      <c r="B1335" s="34" t="s">
        <v>316</v>
      </c>
      <c r="C1335" s="35">
        <v>43895</v>
      </c>
      <c r="D1335" s="33">
        <v>22020001346</v>
      </c>
      <c r="E1335" s="34" t="s">
        <v>1655</v>
      </c>
      <c r="F1335" s="36">
        <v>35.479999999999997</v>
      </c>
      <c r="G1335" s="34" t="s">
        <v>182</v>
      </c>
      <c r="H1335" s="34" t="s">
        <v>2389</v>
      </c>
      <c r="I1335" s="33" t="s">
        <v>317</v>
      </c>
      <c r="J1335" s="34" t="s">
        <v>211</v>
      </c>
      <c r="K1335" s="34" t="s">
        <v>211</v>
      </c>
      <c r="L1335" s="34" t="s">
        <v>15</v>
      </c>
      <c r="M1335" s="34" t="s">
        <v>13</v>
      </c>
      <c r="N1335" s="34" t="s">
        <v>14</v>
      </c>
      <c r="O1335" s="37" t="s">
        <v>3145</v>
      </c>
      <c r="P1335" s="37" t="s">
        <v>674</v>
      </c>
      <c r="Q1335" s="44" t="str">
        <f>MID(Tabla1[[#This Row],[Aplicación]],14,1)</f>
        <v>2</v>
      </c>
      <c r="R1335" s="44" t="s">
        <v>662</v>
      </c>
      <c r="S1335" s="44" t="str">
        <f>MID(Tabla1[[#This Row],[Aplicación]],6,2)</f>
        <v>10</v>
      </c>
      <c r="T1335" s="44" t="str">
        <f>VLOOKUP(Tabla1[[#This Row],[AREA]],Hoja1!A:B,2,FALSE)</f>
        <v>10. Servicios sociales y mediación comunitaria</v>
      </c>
      <c r="U1335" s="44" t="str">
        <f>MID(Tabla1[[#This Row],[Aplicación]],9,4)</f>
        <v>2312</v>
      </c>
      <c r="V1335" s="44" t="str">
        <f>VLOOKUP(Tabla1[[#This Row],[PROGRAMA]],Hoja1!A:B,2,FALSE)</f>
        <v>2312. Iniciativas sociales</v>
      </c>
      <c r="W1335" s="44" t="str">
        <f>MID(Tabla1[[#This Row],[Aplicación]],14,2)</f>
        <v>21</v>
      </c>
      <c r="X1335" s="44" t="str">
        <f>MID(Tabla1[[#This Row],[Aplicación]],14,6)</f>
        <v>212</v>
      </c>
    </row>
    <row r="1336" spans="1:24" x14ac:dyDescent="0.25">
      <c r="A1336" s="33">
        <v>220200004260</v>
      </c>
      <c r="B1336" s="34" t="s">
        <v>9</v>
      </c>
      <c r="C1336" s="35">
        <v>43896</v>
      </c>
      <c r="D1336" s="33">
        <v>22020002371</v>
      </c>
      <c r="E1336" s="34" t="s">
        <v>926</v>
      </c>
      <c r="F1336" s="36">
        <v>4000</v>
      </c>
      <c r="G1336" s="34" t="s">
        <v>169</v>
      </c>
      <c r="H1336" s="34" t="s">
        <v>2404</v>
      </c>
      <c r="I1336" s="33" t="s">
        <v>209</v>
      </c>
      <c r="J1336" s="34" t="s">
        <v>211</v>
      </c>
      <c r="K1336" s="34" t="s">
        <v>211</v>
      </c>
      <c r="L1336" s="34" t="s">
        <v>12</v>
      </c>
      <c r="M1336" s="34" t="s">
        <v>10</v>
      </c>
      <c r="N1336" s="34" t="s">
        <v>11</v>
      </c>
      <c r="O1336" s="37" t="s">
        <v>3146</v>
      </c>
      <c r="P1336" s="37" t="s">
        <v>674</v>
      </c>
      <c r="Q1336" s="44" t="str">
        <f>MID(Tabla1[[#This Row],[Aplicación]],14,1)</f>
        <v>2</v>
      </c>
      <c r="R1336" s="44" t="s">
        <v>662</v>
      </c>
      <c r="S1336" s="44" t="str">
        <f>MID(Tabla1[[#This Row],[Aplicación]],6,2)</f>
        <v>10</v>
      </c>
      <c r="T1336" s="44" t="str">
        <f>VLOOKUP(Tabla1[[#This Row],[AREA]],Hoja1!A:B,2,FALSE)</f>
        <v>10. Servicios sociales y mediación comunitaria</v>
      </c>
      <c r="U1336" s="44" t="str">
        <f>MID(Tabla1[[#This Row],[Aplicación]],9,4)</f>
        <v>2311</v>
      </c>
      <c r="V1336" s="44" t="str">
        <f>VLOOKUP(Tabla1[[#This Row],[PROGRAMA]],Hoja1!A:B,2,FALSE)</f>
        <v>2311. Intervención social</v>
      </c>
      <c r="W1336" s="44" t="str">
        <f>MID(Tabla1[[#This Row],[Aplicación]],14,2)</f>
        <v>22</v>
      </c>
      <c r="X1336" s="44" t="str">
        <f>MID(Tabla1[[#This Row],[Aplicación]],14,6)</f>
        <v>22799</v>
      </c>
    </row>
    <row r="1337" spans="1:24" x14ac:dyDescent="0.25">
      <c r="A1337" s="33">
        <v>220200005681</v>
      </c>
      <c r="B1337" s="34" t="s">
        <v>9</v>
      </c>
      <c r="C1337" s="35">
        <v>43901</v>
      </c>
      <c r="D1337" s="33">
        <v>22020002432</v>
      </c>
      <c r="E1337" s="34" t="s">
        <v>1631</v>
      </c>
      <c r="F1337" s="36">
        <v>136.13</v>
      </c>
      <c r="G1337" s="34" t="s">
        <v>696</v>
      </c>
      <c r="H1337" s="34" t="s">
        <v>2512</v>
      </c>
      <c r="I1337" s="33" t="s">
        <v>209</v>
      </c>
      <c r="J1337" s="34" t="s">
        <v>211</v>
      </c>
      <c r="K1337" s="34" t="s">
        <v>211</v>
      </c>
      <c r="L1337" s="34" t="s">
        <v>15</v>
      </c>
      <c r="M1337" s="34" t="s">
        <v>10</v>
      </c>
      <c r="N1337" s="34" t="s">
        <v>11</v>
      </c>
      <c r="O1337" s="37" t="s">
        <v>3146</v>
      </c>
      <c r="P1337" s="37" t="s">
        <v>674</v>
      </c>
      <c r="Q1337" s="44" t="str">
        <f>MID(Tabla1[[#This Row],[Aplicación]],14,1)</f>
        <v>2</v>
      </c>
      <c r="R1337" s="44" t="s">
        <v>662</v>
      </c>
      <c r="S1337" s="44" t="str">
        <f>MID(Tabla1[[#This Row],[Aplicación]],6,2)</f>
        <v>10</v>
      </c>
      <c r="T1337" s="44" t="str">
        <f>VLOOKUP(Tabla1[[#This Row],[AREA]],Hoja1!A:B,2,FALSE)</f>
        <v>10. Servicios sociales y mediación comunitaria</v>
      </c>
      <c r="U1337" s="44" t="str">
        <f>MID(Tabla1[[#This Row],[Aplicación]],9,4)</f>
        <v>2312</v>
      </c>
      <c r="V1337" s="44" t="str">
        <f>VLOOKUP(Tabla1[[#This Row],[PROGRAMA]],Hoja1!A:B,2,FALSE)</f>
        <v>2312. Iniciativas sociales</v>
      </c>
      <c r="W1337" s="44" t="str">
        <f>MID(Tabla1[[#This Row],[Aplicación]],14,2)</f>
        <v>22</v>
      </c>
      <c r="X1337" s="44" t="str">
        <f>MID(Tabla1[[#This Row],[Aplicación]],14,6)</f>
        <v>22199</v>
      </c>
    </row>
    <row r="1338" spans="1:24" x14ac:dyDescent="0.25">
      <c r="A1338" s="33">
        <v>220200005682</v>
      </c>
      <c r="B1338" s="34" t="s">
        <v>9</v>
      </c>
      <c r="C1338" s="35">
        <v>43901</v>
      </c>
      <c r="D1338" s="33">
        <v>22020002433</v>
      </c>
      <c r="E1338" s="34" t="s">
        <v>1655</v>
      </c>
      <c r="F1338" s="36">
        <v>229.97</v>
      </c>
      <c r="G1338" s="34" t="s">
        <v>444</v>
      </c>
      <c r="H1338" s="34" t="s">
        <v>2514</v>
      </c>
      <c r="I1338" s="33" t="s">
        <v>209</v>
      </c>
      <c r="J1338" s="34" t="s">
        <v>211</v>
      </c>
      <c r="K1338" s="34" t="s">
        <v>211</v>
      </c>
      <c r="L1338" s="34" t="s">
        <v>15</v>
      </c>
      <c r="M1338" s="34" t="s">
        <v>10</v>
      </c>
      <c r="N1338" s="34" t="s">
        <v>11</v>
      </c>
      <c r="O1338" s="37" t="s">
        <v>3146</v>
      </c>
      <c r="P1338" s="37" t="s">
        <v>674</v>
      </c>
      <c r="Q1338" s="44" t="str">
        <f>MID(Tabla1[[#This Row],[Aplicación]],14,1)</f>
        <v>2</v>
      </c>
      <c r="R1338" s="44" t="s">
        <v>662</v>
      </c>
      <c r="S1338" s="44" t="str">
        <f>MID(Tabla1[[#This Row],[Aplicación]],6,2)</f>
        <v>10</v>
      </c>
      <c r="T1338" s="44" t="str">
        <f>VLOOKUP(Tabla1[[#This Row],[AREA]],Hoja1!A:B,2,FALSE)</f>
        <v>10. Servicios sociales y mediación comunitaria</v>
      </c>
      <c r="U1338" s="44" t="str">
        <f>MID(Tabla1[[#This Row],[Aplicación]],9,4)</f>
        <v>2312</v>
      </c>
      <c r="V1338" s="44" t="str">
        <f>VLOOKUP(Tabla1[[#This Row],[PROGRAMA]],Hoja1!A:B,2,FALSE)</f>
        <v>2312. Iniciativas sociales</v>
      </c>
      <c r="W1338" s="44" t="str">
        <f>MID(Tabla1[[#This Row],[Aplicación]],14,2)</f>
        <v>21</v>
      </c>
      <c r="X1338" s="44" t="str">
        <f>MID(Tabla1[[#This Row],[Aplicación]],14,6)</f>
        <v>212</v>
      </c>
    </row>
    <row r="1339" spans="1:24" x14ac:dyDescent="0.25">
      <c r="A1339" s="33">
        <v>220200005685</v>
      </c>
      <c r="B1339" s="34" t="s">
        <v>9</v>
      </c>
      <c r="C1339" s="35">
        <v>43901</v>
      </c>
      <c r="D1339" s="33">
        <v>22020002472</v>
      </c>
      <c r="E1339" s="34" t="s">
        <v>1423</v>
      </c>
      <c r="F1339" s="36">
        <v>78.239999999999995</v>
      </c>
      <c r="G1339" s="34" t="s">
        <v>432</v>
      </c>
      <c r="H1339" s="34" t="s">
        <v>2519</v>
      </c>
      <c r="I1339" s="33" t="s">
        <v>209</v>
      </c>
      <c r="J1339" s="34" t="s">
        <v>211</v>
      </c>
      <c r="K1339" s="34" t="s">
        <v>211</v>
      </c>
      <c r="L1339" s="34" t="s">
        <v>12</v>
      </c>
      <c r="M1339" s="34" t="s">
        <v>10</v>
      </c>
      <c r="N1339" s="34" t="s">
        <v>11</v>
      </c>
      <c r="O1339" s="37" t="s">
        <v>3146</v>
      </c>
      <c r="P1339" s="37" t="s">
        <v>674</v>
      </c>
      <c r="Q1339" s="44" t="str">
        <f>MID(Tabla1[[#This Row],[Aplicación]],14,1)</f>
        <v>2</v>
      </c>
      <c r="R1339" s="44" t="s">
        <v>662</v>
      </c>
      <c r="S1339" s="44" t="str">
        <f>MID(Tabla1[[#This Row],[Aplicación]],6,2)</f>
        <v>10</v>
      </c>
      <c r="T1339" s="44" t="str">
        <f>VLOOKUP(Tabla1[[#This Row],[AREA]],Hoja1!A:B,2,FALSE)</f>
        <v>10. Servicios sociales y mediación comunitaria</v>
      </c>
      <c r="U1339" s="44" t="str">
        <f>MID(Tabla1[[#This Row],[Aplicación]],9,4)</f>
        <v>2311</v>
      </c>
      <c r="V1339" s="44" t="str">
        <f>VLOOKUP(Tabla1[[#This Row],[PROGRAMA]],Hoja1!A:B,2,FALSE)</f>
        <v>2311. Intervención social</v>
      </c>
      <c r="W1339" s="44" t="str">
        <f>MID(Tabla1[[#This Row],[Aplicación]],14,2)</f>
        <v>21</v>
      </c>
      <c r="X1339" s="44" t="str">
        <f>MID(Tabla1[[#This Row],[Aplicación]],14,6)</f>
        <v>213</v>
      </c>
    </row>
    <row r="1340" spans="1:24" x14ac:dyDescent="0.25">
      <c r="A1340" s="33">
        <v>220200005688</v>
      </c>
      <c r="B1340" s="34" t="s">
        <v>9</v>
      </c>
      <c r="C1340" s="35">
        <v>43901</v>
      </c>
      <c r="D1340" s="33">
        <v>22020002447</v>
      </c>
      <c r="E1340" s="34" t="s">
        <v>926</v>
      </c>
      <c r="F1340" s="36">
        <v>5800</v>
      </c>
      <c r="G1340" s="34" t="s">
        <v>695</v>
      </c>
      <c r="H1340" s="34" t="s">
        <v>2520</v>
      </c>
      <c r="I1340" s="33" t="s">
        <v>209</v>
      </c>
      <c r="J1340" s="34" t="s">
        <v>211</v>
      </c>
      <c r="K1340" s="34" t="s">
        <v>211</v>
      </c>
      <c r="L1340" s="34" t="s">
        <v>12</v>
      </c>
      <c r="M1340" s="34" t="s">
        <v>10</v>
      </c>
      <c r="N1340" s="34" t="s">
        <v>11</v>
      </c>
      <c r="O1340" s="37" t="s">
        <v>3146</v>
      </c>
      <c r="P1340" s="37" t="s">
        <v>674</v>
      </c>
      <c r="Q1340" s="44" t="str">
        <f>MID(Tabla1[[#This Row],[Aplicación]],14,1)</f>
        <v>2</v>
      </c>
      <c r="R1340" s="44" t="s">
        <v>662</v>
      </c>
      <c r="S1340" s="44" t="str">
        <f>MID(Tabla1[[#This Row],[Aplicación]],6,2)</f>
        <v>10</v>
      </c>
      <c r="T1340" s="44" t="str">
        <f>VLOOKUP(Tabla1[[#This Row],[AREA]],Hoja1!A:B,2,FALSE)</f>
        <v>10. Servicios sociales y mediación comunitaria</v>
      </c>
      <c r="U1340" s="44" t="str">
        <f>MID(Tabla1[[#This Row],[Aplicación]],9,4)</f>
        <v>2311</v>
      </c>
      <c r="V1340" s="44" t="str">
        <f>VLOOKUP(Tabla1[[#This Row],[PROGRAMA]],Hoja1!A:B,2,FALSE)</f>
        <v>2311. Intervención social</v>
      </c>
      <c r="W1340" s="44" t="str">
        <f>MID(Tabla1[[#This Row],[Aplicación]],14,2)</f>
        <v>22</v>
      </c>
      <c r="X1340" s="44" t="str">
        <f>MID(Tabla1[[#This Row],[Aplicación]],14,6)</f>
        <v>22799</v>
      </c>
    </row>
    <row r="1341" spans="1:24" x14ac:dyDescent="0.25">
      <c r="A1341" s="33">
        <v>220200003882</v>
      </c>
      <c r="B1341" s="34" t="s">
        <v>316</v>
      </c>
      <c r="C1341" s="35">
        <v>43895</v>
      </c>
      <c r="D1341" s="33">
        <v>22020001347</v>
      </c>
      <c r="E1341" s="34" t="s">
        <v>1655</v>
      </c>
      <c r="F1341" s="36">
        <v>261.77</v>
      </c>
      <c r="G1341" s="34" t="s">
        <v>182</v>
      </c>
      <c r="H1341" s="34" t="s">
        <v>2531</v>
      </c>
      <c r="I1341" s="33" t="s">
        <v>317</v>
      </c>
      <c r="J1341" s="34" t="s">
        <v>211</v>
      </c>
      <c r="K1341" s="34" t="s">
        <v>211</v>
      </c>
      <c r="L1341" s="34" t="s">
        <v>15</v>
      </c>
      <c r="M1341" s="34" t="s">
        <v>13</v>
      </c>
      <c r="N1341" s="34" t="s">
        <v>14</v>
      </c>
      <c r="O1341" s="37" t="s">
        <v>3145</v>
      </c>
      <c r="P1341" s="37" t="s">
        <v>674</v>
      </c>
      <c r="Q1341" s="44" t="str">
        <f>MID(Tabla1[[#This Row],[Aplicación]],14,1)</f>
        <v>2</v>
      </c>
      <c r="R1341" s="44" t="s">
        <v>662</v>
      </c>
      <c r="S1341" s="44" t="str">
        <f>MID(Tabla1[[#This Row],[Aplicación]],6,2)</f>
        <v>10</v>
      </c>
      <c r="T1341" s="44" t="str">
        <f>VLOOKUP(Tabla1[[#This Row],[AREA]],Hoja1!A:B,2,FALSE)</f>
        <v>10. Servicios sociales y mediación comunitaria</v>
      </c>
      <c r="U1341" s="44" t="str">
        <f>MID(Tabla1[[#This Row],[Aplicación]],9,4)</f>
        <v>2312</v>
      </c>
      <c r="V1341" s="44" t="str">
        <f>VLOOKUP(Tabla1[[#This Row],[PROGRAMA]],Hoja1!A:B,2,FALSE)</f>
        <v>2312. Iniciativas sociales</v>
      </c>
      <c r="W1341" s="44" t="str">
        <f>MID(Tabla1[[#This Row],[Aplicación]],14,2)</f>
        <v>21</v>
      </c>
      <c r="X1341" s="44" t="str">
        <f>MID(Tabla1[[#This Row],[Aplicación]],14,6)</f>
        <v>212</v>
      </c>
    </row>
    <row r="1342" spans="1:24" x14ac:dyDescent="0.25">
      <c r="A1342" s="33">
        <v>220200003073</v>
      </c>
      <c r="B1342" s="34" t="s">
        <v>9</v>
      </c>
      <c r="C1342" s="35">
        <v>43893</v>
      </c>
      <c r="D1342" s="33">
        <v>22020002043</v>
      </c>
      <c r="E1342" s="34" t="s">
        <v>1478</v>
      </c>
      <c r="F1342" s="36">
        <v>700.47</v>
      </c>
      <c r="G1342" s="34" t="s">
        <v>99</v>
      </c>
      <c r="H1342" s="34" t="s">
        <v>1518</v>
      </c>
      <c r="I1342" s="33" t="s">
        <v>209</v>
      </c>
      <c r="J1342" s="34" t="s">
        <v>210</v>
      </c>
      <c r="K1342" s="34" t="s">
        <v>210</v>
      </c>
      <c r="L1342" s="34" t="s">
        <v>15</v>
      </c>
      <c r="M1342" s="34" t="s">
        <v>13</v>
      </c>
      <c r="N1342" s="34" t="s">
        <v>14</v>
      </c>
      <c r="O1342" s="37" t="s">
        <v>3127</v>
      </c>
      <c r="P1342" s="37" t="s">
        <v>674</v>
      </c>
      <c r="Q1342" s="44" t="str">
        <f>MID(Tabla1[[#This Row],[Aplicación]],14,1)</f>
        <v>2</v>
      </c>
      <c r="R1342" s="44" t="s">
        <v>662</v>
      </c>
      <c r="S1342" s="44" t="str">
        <f>MID(Tabla1[[#This Row],[Aplicación]],6,2)</f>
        <v>10</v>
      </c>
      <c r="T1342" s="44" t="str">
        <f>VLOOKUP(Tabla1[[#This Row],[AREA]],Hoja1!A:B,2,FALSE)</f>
        <v>10. Servicios sociales y mediación comunitaria</v>
      </c>
      <c r="U1342" s="44" t="str">
        <f>MID(Tabla1[[#This Row],[Aplicación]],9,4)</f>
        <v>2412</v>
      </c>
      <c r="V1342" s="44" t="str">
        <f>VLOOKUP(Tabla1[[#This Row],[PROGRAMA]],Hoja1!A:B,2,FALSE)</f>
        <v>2412. Formación para el empleo</v>
      </c>
      <c r="W1342" s="44" t="str">
        <f>MID(Tabla1[[#This Row],[Aplicación]],14,2)</f>
        <v>22</v>
      </c>
      <c r="X1342" s="44" t="str">
        <f>MID(Tabla1[[#This Row],[Aplicación]],14,6)</f>
        <v>22103</v>
      </c>
    </row>
    <row r="1343" spans="1:24" x14ac:dyDescent="0.25">
      <c r="A1343" s="33">
        <v>220200004239</v>
      </c>
      <c r="B1343" s="34" t="s">
        <v>9</v>
      </c>
      <c r="C1343" s="35">
        <v>43896</v>
      </c>
      <c r="D1343" s="33">
        <v>22020002367</v>
      </c>
      <c r="E1343" s="34" t="s">
        <v>1824</v>
      </c>
      <c r="F1343" s="36">
        <v>334.36</v>
      </c>
      <c r="G1343" s="34" t="s">
        <v>144</v>
      </c>
      <c r="H1343" s="34" t="s">
        <v>2544</v>
      </c>
      <c r="I1343" s="33" t="s">
        <v>209</v>
      </c>
      <c r="J1343" s="34" t="s">
        <v>802</v>
      </c>
      <c r="K1343" s="34" t="s">
        <v>210</v>
      </c>
      <c r="L1343" s="34" t="s">
        <v>12</v>
      </c>
      <c r="M1343" s="34" t="s">
        <v>13</v>
      </c>
      <c r="N1343" s="34" t="s">
        <v>14</v>
      </c>
      <c r="O1343" s="37" t="s">
        <v>3127</v>
      </c>
      <c r="P1343" s="37" t="s">
        <v>674</v>
      </c>
      <c r="Q1343" s="44" t="str">
        <f>MID(Tabla1[[#This Row],[Aplicación]],14,1)</f>
        <v>2</v>
      </c>
      <c r="R1343" s="44" t="s">
        <v>662</v>
      </c>
      <c r="S1343" s="44" t="str">
        <f>MID(Tabla1[[#This Row],[Aplicación]],6,2)</f>
        <v>10</v>
      </c>
      <c r="T1343" s="44" t="str">
        <f>VLOOKUP(Tabla1[[#This Row],[AREA]],Hoja1!A:B,2,FALSE)</f>
        <v>10. Servicios sociales y mediación comunitaria</v>
      </c>
      <c r="U1343" s="44" t="str">
        <f>MID(Tabla1[[#This Row],[Aplicación]],9,4)</f>
        <v>2313</v>
      </c>
      <c r="V1343" s="44" t="str">
        <f>VLOOKUP(Tabla1[[#This Row],[PROGRAMA]],Hoja1!A:B,2,FALSE)</f>
        <v>2313. Dirección del área de servicios sociales</v>
      </c>
      <c r="W1343" s="44" t="str">
        <f>MID(Tabla1[[#This Row],[Aplicación]],14,2)</f>
        <v>21</v>
      </c>
      <c r="X1343" s="44" t="str">
        <f>MID(Tabla1[[#This Row],[Aplicación]],14,6)</f>
        <v>213</v>
      </c>
    </row>
    <row r="1344" spans="1:24" x14ac:dyDescent="0.25">
      <c r="A1344" s="33">
        <v>220200010389</v>
      </c>
      <c r="B1344" s="34" t="s">
        <v>316</v>
      </c>
      <c r="C1344" s="35">
        <v>43920</v>
      </c>
      <c r="D1344" s="33">
        <v>22020001347</v>
      </c>
      <c r="E1344" s="34" t="s">
        <v>1655</v>
      </c>
      <c r="F1344" s="36">
        <v>106.42</v>
      </c>
      <c r="G1344" s="34" t="s">
        <v>182</v>
      </c>
      <c r="H1344" s="34" t="s">
        <v>2551</v>
      </c>
      <c r="I1344" s="33" t="s">
        <v>317</v>
      </c>
      <c r="J1344" s="34" t="s">
        <v>211</v>
      </c>
      <c r="K1344" s="34" t="s">
        <v>211</v>
      </c>
      <c r="L1344" s="34" t="s">
        <v>15</v>
      </c>
      <c r="M1344" s="34" t="s">
        <v>13</v>
      </c>
      <c r="N1344" s="34" t="s">
        <v>14</v>
      </c>
      <c r="O1344" s="37" t="s">
        <v>3145</v>
      </c>
      <c r="P1344" s="37" t="s">
        <v>674</v>
      </c>
      <c r="Q1344" s="44" t="str">
        <f>MID(Tabla1[[#This Row],[Aplicación]],14,1)</f>
        <v>2</v>
      </c>
      <c r="R1344" s="44" t="s">
        <v>662</v>
      </c>
      <c r="S1344" s="44" t="str">
        <f>MID(Tabla1[[#This Row],[Aplicación]],6,2)</f>
        <v>10</v>
      </c>
      <c r="T1344" s="44" t="str">
        <f>VLOOKUP(Tabla1[[#This Row],[AREA]],Hoja1!A:B,2,FALSE)</f>
        <v>10. Servicios sociales y mediación comunitaria</v>
      </c>
      <c r="U1344" s="44" t="str">
        <f>MID(Tabla1[[#This Row],[Aplicación]],9,4)</f>
        <v>2312</v>
      </c>
      <c r="V1344" s="44" t="str">
        <f>VLOOKUP(Tabla1[[#This Row],[PROGRAMA]],Hoja1!A:B,2,FALSE)</f>
        <v>2312. Iniciativas sociales</v>
      </c>
      <c r="W1344" s="44" t="str">
        <f>MID(Tabla1[[#This Row],[Aplicación]],14,2)</f>
        <v>21</v>
      </c>
      <c r="X1344" s="44" t="str">
        <f>MID(Tabla1[[#This Row],[Aplicación]],14,6)</f>
        <v>212</v>
      </c>
    </row>
    <row r="1345" spans="1:24" x14ac:dyDescent="0.25">
      <c r="A1345" s="33">
        <v>220200003073</v>
      </c>
      <c r="B1345" s="34" t="s">
        <v>9</v>
      </c>
      <c r="C1345" s="35">
        <v>43893</v>
      </c>
      <c r="D1345" s="33">
        <v>22020002041</v>
      </c>
      <c r="E1345" s="34" t="s">
        <v>1478</v>
      </c>
      <c r="F1345" s="36">
        <v>602.6</v>
      </c>
      <c r="G1345" s="34" t="s">
        <v>99</v>
      </c>
      <c r="H1345" s="34" t="s">
        <v>1518</v>
      </c>
      <c r="I1345" s="33" t="s">
        <v>209</v>
      </c>
      <c r="J1345" s="34" t="s">
        <v>210</v>
      </c>
      <c r="K1345" s="34" t="s">
        <v>210</v>
      </c>
      <c r="L1345" s="34" t="s">
        <v>15</v>
      </c>
      <c r="M1345" s="34" t="s">
        <v>13</v>
      </c>
      <c r="N1345" s="34" t="s">
        <v>14</v>
      </c>
      <c r="O1345" s="37" t="s">
        <v>3127</v>
      </c>
      <c r="P1345" s="37" t="s">
        <v>674</v>
      </c>
      <c r="Q1345" s="44" t="str">
        <f>MID(Tabla1[[#This Row],[Aplicación]],14,1)</f>
        <v>2</v>
      </c>
      <c r="R1345" s="44" t="s">
        <v>662</v>
      </c>
      <c r="S1345" s="44" t="str">
        <f>MID(Tabla1[[#This Row],[Aplicación]],6,2)</f>
        <v>10</v>
      </c>
      <c r="T1345" s="44" t="str">
        <f>VLOOKUP(Tabla1[[#This Row],[AREA]],Hoja1!A:B,2,FALSE)</f>
        <v>10. Servicios sociales y mediación comunitaria</v>
      </c>
      <c r="U1345" s="44" t="str">
        <f>MID(Tabla1[[#This Row],[Aplicación]],9,4)</f>
        <v>2412</v>
      </c>
      <c r="V1345" s="44" t="str">
        <f>VLOOKUP(Tabla1[[#This Row],[PROGRAMA]],Hoja1!A:B,2,FALSE)</f>
        <v>2412. Formación para el empleo</v>
      </c>
      <c r="W1345" s="44" t="str">
        <f>MID(Tabla1[[#This Row],[Aplicación]],14,2)</f>
        <v>22</v>
      </c>
      <c r="X1345" s="44" t="str">
        <f>MID(Tabla1[[#This Row],[Aplicación]],14,6)</f>
        <v>22103</v>
      </c>
    </row>
    <row r="1346" spans="1:24" x14ac:dyDescent="0.25">
      <c r="A1346" s="33">
        <v>220200003882</v>
      </c>
      <c r="B1346" s="34" t="s">
        <v>316</v>
      </c>
      <c r="C1346" s="35">
        <v>43895</v>
      </c>
      <c r="D1346" s="33">
        <v>22020001346</v>
      </c>
      <c r="E1346" s="34" t="s">
        <v>1655</v>
      </c>
      <c r="F1346" s="36">
        <v>15.8</v>
      </c>
      <c r="G1346" s="34" t="s">
        <v>182</v>
      </c>
      <c r="H1346" s="34" t="s">
        <v>2531</v>
      </c>
      <c r="I1346" s="33" t="s">
        <v>317</v>
      </c>
      <c r="J1346" s="34" t="s">
        <v>211</v>
      </c>
      <c r="K1346" s="34" t="s">
        <v>211</v>
      </c>
      <c r="L1346" s="34" t="s">
        <v>15</v>
      </c>
      <c r="M1346" s="34" t="s">
        <v>13</v>
      </c>
      <c r="N1346" s="34" t="s">
        <v>14</v>
      </c>
      <c r="O1346" s="37" t="s">
        <v>3145</v>
      </c>
      <c r="P1346" s="37" t="s">
        <v>674</v>
      </c>
      <c r="Q1346" s="44" t="str">
        <f>MID(Tabla1[[#This Row],[Aplicación]],14,1)</f>
        <v>2</v>
      </c>
      <c r="R1346" s="44" t="s">
        <v>662</v>
      </c>
      <c r="S1346" s="44" t="str">
        <f>MID(Tabla1[[#This Row],[Aplicación]],6,2)</f>
        <v>10</v>
      </c>
      <c r="T1346" s="44" t="str">
        <f>VLOOKUP(Tabla1[[#This Row],[AREA]],Hoja1!A:B,2,FALSE)</f>
        <v>10. Servicios sociales y mediación comunitaria</v>
      </c>
      <c r="U1346" s="44" t="str">
        <f>MID(Tabla1[[#This Row],[Aplicación]],9,4)</f>
        <v>2312</v>
      </c>
      <c r="V1346" s="44" t="str">
        <f>VLOOKUP(Tabla1[[#This Row],[PROGRAMA]],Hoja1!A:B,2,FALSE)</f>
        <v>2312. Iniciativas sociales</v>
      </c>
      <c r="W1346" s="44" t="str">
        <f>MID(Tabla1[[#This Row],[Aplicación]],14,2)</f>
        <v>21</v>
      </c>
      <c r="X1346" s="44" t="str">
        <f>MID(Tabla1[[#This Row],[Aplicación]],14,6)</f>
        <v>212</v>
      </c>
    </row>
    <row r="1347" spans="1:24" x14ac:dyDescent="0.25">
      <c r="A1347" s="33">
        <v>220200003863</v>
      </c>
      <c r="B1347" s="34" t="s">
        <v>316</v>
      </c>
      <c r="C1347" s="35">
        <v>43895</v>
      </c>
      <c r="D1347" s="33">
        <v>22020001346</v>
      </c>
      <c r="E1347" s="34" t="s">
        <v>1655</v>
      </c>
      <c r="F1347" s="36">
        <v>233.59</v>
      </c>
      <c r="G1347" s="34" t="s">
        <v>430</v>
      </c>
      <c r="H1347" s="34" t="s">
        <v>2586</v>
      </c>
      <c r="I1347" s="33" t="s">
        <v>317</v>
      </c>
      <c r="J1347" s="34" t="s">
        <v>1357</v>
      </c>
      <c r="K1347" s="34" t="s">
        <v>211</v>
      </c>
      <c r="L1347" s="34" t="s">
        <v>15</v>
      </c>
      <c r="M1347" s="34" t="s">
        <v>13</v>
      </c>
      <c r="N1347" s="34" t="s">
        <v>14</v>
      </c>
      <c r="O1347" s="37" t="s">
        <v>3145</v>
      </c>
      <c r="P1347" s="37" t="s">
        <v>674</v>
      </c>
      <c r="Q1347" s="44" t="str">
        <f>MID(Tabla1[[#This Row],[Aplicación]],14,1)</f>
        <v>2</v>
      </c>
      <c r="R1347" s="44" t="s">
        <v>662</v>
      </c>
      <c r="S1347" s="44" t="str">
        <f>MID(Tabla1[[#This Row],[Aplicación]],6,2)</f>
        <v>10</v>
      </c>
      <c r="T1347" s="44" t="str">
        <f>VLOOKUP(Tabla1[[#This Row],[AREA]],Hoja1!A:B,2,FALSE)</f>
        <v>10. Servicios sociales y mediación comunitaria</v>
      </c>
      <c r="U1347" s="44" t="str">
        <f>MID(Tabla1[[#This Row],[Aplicación]],9,4)</f>
        <v>2312</v>
      </c>
      <c r="V1347" s="44" t="str">
        <f>VLOOKUP(Tabla1[[#This Row],[PROGRAMA]],Hoja1!A:B,2,FALSE)</f>
        <v>2312. Iniciativas sociales</v>
      </c>
      <c r="W1347" s="44" t="str">
        <f>MID(Tabla1[[#This Row],[Aplicación]],14,2)</f>
        <v>21</v>
      </c>
      <c r="X1347" s="44" t="str">
        <f>MID(Tabla1[[#This Row],[Aplicación]],14,6)</f>
        <v>212</v>
      </c>
    </row>
    <row r="1348" spans="1:24" x14ac:dyDescent="0.25">
      <c r="A1348" s="33">
        <v>220200003073</v>
      </c>
      <c r="B1348" s="34" t="s">
        <v>9</v>
      </c>
      <c r="C1348" s="35">
        <v>43893</v>
      </c>
      <c r="D1348" s="33">
        <v>22020002042</v>
      </c>
      <c r="E1348" s="34" t="s">
        <v>1478</v>
      </c>
      <c r="F1348" s="36">
        <v>39.39</v>
      </c>
      <c r="G1348" s="34" t="s">
        <v>99</v>
      </c>
      <c r="H1348" s="34" t="s">
        <v>1518</v>
      </c>
      <c r="I1348" s="33" t="s">
        <v>209</v>
      </c>
      <c r="J1348" s="34" t="s">
        <v>210</v>
      </c>
      <c r="K1348" s="34" t="s">
        <v>210</v>
      </c>
      <c r="L1348" s="34" t="s">
        <v>15</v>
      </c>
      <c r="M1348" s="34" t="s">
        <v>13</v>
      </c>
      <c r="N1348" s="34" t="s">
        <v>14</v>
      </c>
      <c r="O1348" s="37" t="s">
        <v>3127</v>
      </c>
      <c r="P1348" s="37" t="s">
        <v>674</v>
      </c>
      <c r="Q1348" s="44" t="str">
        <f>MID(Tabla1[[#This Row],[Aplicación]],14,1)</f>
        <v>2</v>
      </c>
      <c r="R1348" s="44" t="s">
        <v>662</v>
      </c>
      <c r="S1348" s="44" t="str">
        <f>MID(Tabla1[[#This Row],[Aplicación]],6,2)</f>
        <v>10</v>
      </c>
      <c r="T1348" s="44" t="str">
        <f>VLOOKUP(Tabla1[[#This Row],[AREA]],Hoja1!A:B,2,FALSE)</f>
        <v>10. Servicios sociales y mediación comunitaria</v>
      </c>
      <c r="U1348" s="44" t="str">
        <f>MID(Tabla1[[#This Row],[Aplicación]],9,4)</f>
        <v>2412</v>
      </c>
      <c r="V1348" s="44" t="str">
        <f>VLOOKUP(Tabla1[[#This Row],[PROGRAMA]],Hoja1!A:B,2,FALSE)</f>
        <v>2412. Formación para el empleo</v>
      </c>
      <c r="W1348" s="44" t="str">
        <f>MID(Tabla1[[#This Row],[Aplicación]],14,2)</f>
        <v>22</v>
      </c>
      <c r="X1348" s="44" t="str">
        <f>MID(Tabla1[[#This Row],[Aplicación]],14,6)</f>
        <v>22103</v>
      </c>
    </row>
    <row r="1349" spans="1:24" x14ac:dyDescent="0.25">
      <c r="A1349" s="33">
        <v>220200008873</v>
      </c>
      <c r="B1349" s="34" t="s">
        <v>9</v>
      </c>
      <c r="C1349" s="35">
        <v>43910</v>
      </c>
      <c r="D1349" s="33">
        <v>22020002754</v>
      </c>
      <c r="E1349" s="34" t="s">
        <v>1593</v>
      </c>
      <c r="F1349" s="36">
        <v>43.72</v>
      </c>
      <c r="G1349" s="34" t="s">
        <v>160</v>
      </c>
      <c r="H1349" s="34" t="s">
        <v>2610</v>
      </c>
      <c r="I1349" s="33" t="s">
        <v>209</v>
      </c>
      <c r="J1349" s="34" t="s">
        <v>211</v>
      </c>
      <c r="K1349" s="34" t="s">
        <v>211</v>
      </c>
      <c r="L1349" s="34" t="s">
        <v>15</v>
      </c>
      <c r="M1349" s="34" t="s">
        <v>10</v>
      </c>
      <c r="N1349" s="34" t="s">
        <v>11</v>
      </c>
      <c r="O1349" s="37" t="s">
        <v>3146</v>
      </c>
      <c r="P1349" s="37" t="s">
        <v>674</v>
      </c>
      <c r="Q1349" s="44" t="str">
        <f>MID(Tabla1[[#This Row],[Aplicación]],14,1)</f>
        <v>2</v>
      </c>
      <c r="R1349" s="44" t="s">
        <v>662</v>
      </c>
      <c r="S1349" s="44" t="str">
        <f>MID(Tabla1[[#This Row],[Aplicación]],6,2)</f>
        <v>10</v>
      </c>
      <c r="T1349" s="44" t="str">
        <f>VLOOKUP(Tabla1[[#This Row],[AREA]],Hoja1!A:B,2,FALSE)</f>
        <v>10. Servicios sociales y mediación comunitaria</v>
      </c>
      <c r="U1349" s="44" t="str">
        <f>MID(Tabla1[[#This Row],[Aplicación]],9,4)</f>
        <v>2312</v>
      </c>
      <c r="V1349" s="44" t="str">
        <f>VLOOKUP(Tabla1[[#This Row],[PROGRAMA]],Hoja1!A:B,2,FALSE)</f>
        <v>2312. Iniciativas sociales</v>
      </c>
      <c r="W1349" s="44" t="str">
        <f>MID(Tabla1[[#This Row],[Aplicación]],14,2)</f>
        <v>22</v>
      </c>
      <c r="X1349" s="44" t="str">
        <f>MID(Tabla1[[#This Row],[Aplicación]],14,6)</f>
        <v>22699</v>
      </c>
    </row>
    <row r="1350" spans="1:24" x14ac:dyDescent="0.25">
      <c r="A1350" s="33">
        <v>220200008874</v>
      </c>
      <c r="B1350" s="34" t="s">
        <v>9</v>
      </c>
      <c r="C1350" s="35">
        <v>43910</v>
      </c>
      <c r="D1350" s="33">
        <v>22020002755</v>
      </c>
      <c r="E1350" s="34" t="s">
        <v>1631</v>
      </c>
      <c r="F1350" s="36">
        <v>349.23</v>
      </c>
      <c r="G1350" s="34" t="s">
        <v>384</v>
      </c>
      <c r="H1350" s="34" t="s">
        <v>2611</v>
      </c>
      <c r="I1350" s="33" t="s">
        <v>209</v>
      </c>
      <c r="J1350" s="34" t="s">
        <v>211</v>
      </c>
      <c r="K1350" s="34" t="s">
        <v>211</v>
      </c>
      <c r="L1350" s="34" t="s">
        <v>15</v>
      </c>
      <c r="M1350" s="34" t="s">
        <v>10</v>
      </c>
      <c r="N1350" s="34" t="s">
        <v>11</v>
      </c>
      <c r="O1350" s="37" t="s">
        <v>3146</v>
      </c>
      <c r="P1350" s="37" t="s">
        <v>674</v>
      </c>
      <c r="Q1350" s="44" t="str">
        <f>MID(Tabla1[[#This Row],[Aplicación]],14,1)</f>
        <v>2</v>
      </c>
      <c r="R1350" s="44" t="s">
        <v>662</v>
      </c>
      <c r="S1350" s="44" t="str">
        <f>MID(Tabla1[[#This Row],[Aplicación]],6,2)</f>
        <v>10</v>
      </c>
      <c r="T1350" s="44" t="str">
        <f>VLOOKUP(Tabla1[[#This Row],[AREA]],Hoja1!A:B,2,FALSE)</f>
        <v>10. Servicios sociales y mediación comunitaria</v>
      </c>
      <c r="U1350" s="44" t="str">
        <f>MID(Tabla1[[#This Row],[Aplicación]],9,4)</f>
        <v>2312</v>
      </c>
      <c r="V1350" s="44" t="str">
        <f>VLOOKUP(Tabla1[[#This Row],[PROGRAMA]],Hoja1!A:B,2,FALSE)</f>
        <v>2312. Iniciativas sociales</v>
      </c>
      <c r="W1350" s="44" t="str">
        <f>MID(Tabla1[[#This Row],[Aplicación]],14,2)</f>
        <v>22</v>
      </c>
      <c r="X1350" s="44" t="str">
        <f>MID(Tabla1[[#This Row],[Aplicación]],14,6)</f>
        <v>22199</v>
      </c>
    </row>
    <row r="1351" spans="1:24" x14ac:dyDescent="0.25">
      <c r="A1351" s="33">
        <v>220200005241</v>
      </c>
      <c r="B1351" s="34" t="s">
        <v>83</v>
      </c>
      <c r="C1351" s="35">
        <v>43900</v>
      </c>
      <c r="D1351" s="33">
        <v>22020002423</v>
      </c>
      <c r="E1351" s="34" t="s">
        <v>2595</v>
      </c>
      <c r="F1351" s="36">
        <v>6.35</v>
      </c>
      <c r="G1351" s="34" t="s">
        <v>144</v>
      </c>
      <c r="H1351" s="34" t="s">
        <v>2635</v>
      </c>
      <c r="I1351" s="33" t="s">
        <v>358</v>
      </c>
      <c r="J1351" s="34" t="s">
        <v>802</v>
      </c>
      <c r="K1351" s="34" t="s">
        <v>210</v>
      </c>
      <c r="L1351" s="34" t="s">
        <v>12</v>
      </c>
      <c r="M1351" s="34" t="s">
        <v>13</v>
      </c>
      <c r="N1351" s="34" t="s">
        <v>14</v>
      </c>
      <c r="O1351" s="37" t="s">
        <v>3127</v>
      </c>
      <c r="P1351" s="37" t="s">
        <v>674</v>
      </c>
      <c r="Q1351" s="44" t="str">
        <f>MID(Tabla1[[#This Row],[Aplicación]],14,1)</f>
        <v>2</v>
      </c>
      <c r="R1351" s="44" t="s">
        <v>662</v>
      </c>
      <c r="S1351" s="44" t="str">
        <f>MID(Tabla1[[#This Row],[Aplicación]],6,2)</f>
        <v>05</v>
      </c>
      <c r="T1351" s="44" t="str">
        <f>VLOOKUP(Tabla1[[#This Row],[AREA]],Hoja1!A:B,2,FALSE)</f>
        <v>05. Innovación, desarrollo económico, empleo y comercio</v>
      </c>
      <c r="U1351" s="44" t="str">
        <f>MID(Tabla1[[#This Row],[Aplicación]],9,4)</f>
        <v>4301</v>
      </c>
      <c r="V1351" s="44" t="str">
        <f>VLOOKUP(Tabla1[[#This Row],[PROGRAMA]],Hoja1!A:B,2,FALSE)</f>
        <v>4301. Dirección del área de innovación</v>
      </c>
      <c r="W1351" s="44" t="str">
        <f>MID(Tabla1[[#This Row],[Aplicación]],14,2)</f>
        <v>20</v>
      </c>
      <c r="X1351" s="44" t="str">
        <f>MID(Tabla1[[#This Row],[Aplicación]],14,6)</f>
        <v>203</v>
      </c>
    </row>
    <row r="1352" spans="1:24" x14ac:dyDescent="0.25">
      <c r="A1352" s="33">
        <v>220200005242</v>
      </c>
      <c r="B1352" s="34" t="s">
        <v>83</v>
      </c>
      <c r="C1352" s="35">
        <v>43900</v>
      </c>
      <c r="D1352" s="33">
        <v>22020002425</v>
      </c>
      <c r="E1352" s="34" t="s">
        <v>2595</v>
      </c>
      <c r="F1352" s="36">
        <v>100.44</v>
      </c>
      <c r="G1352" s="34" t="s">
        <v>144</v>
      </c>
      <c r="H1352" s="34" t="s">
        <v>2649</v>
      </c>
      <c r="I1352" s="33" t="s">
        <v>358</v>
      </c>
      <c r="J1352" s="34" t="s">
        <v>802</v>
      </c>
      <c r="K1352" s="34" t="s">
        <v>210</v>
      </c>
      <c r="L1352" s="34" t="s">
        <v>12</v>
      </c>
      <c r="M1352" s="34" t="s">
        <v>13</v>
      </c>
      <c r="N1352" s="34" t="s">
        <v>14</v>
      </c>
      <c r="O1352" s="37" t="s">
        <v>3127</v>
      </c>
      <c r="P1352" s="37" t="s">
        <v>674</v>
      </c>
      <c r="Q1352" s="44" t="str">
        <f>MID(Tabla1[[#This Row],[Aplicación]],14,1)</f>
        <v>2</v>
      </c>
      <c r="R1352" s="44" t="s">
        <v>662</v>
      </c>
      <c r="S1352" s="44" t="str">
        <f>MID(Tabla1[[#This Row],[Aplicación]],6,2)</f>
        <v>05</v>
      </c>
      <c r="T1352" s="44" t="str">
        <f>VLOOKUP(Tabla1[[#This Row],[AREA]],Hoja1!A:B,2,FALSE)</f>
        <v>05. Innovación, desarrollo económico, empleo y comercio</v>
      </c>
      <c r="U1352" s="44" t="str">
        <f>MID(Tabla1[[#This Row],[Aplicación]],9,4)</f>
        <v>4301</v>
      </c>
      <c r="V1352" s="44" t="str">
        <f>VLOOKUP(Tabla1[[#This Row],[PROGRAMA]],Hoja1!A:B,2,FALSE)</f>
        <v>4301. Dirección del área de innovación</v>
      </c>
      <c r="W1352" s="44" t="str">
        <f>MID(Tabla1[[#This Row],[Aplicación]],14,2)</f>
        <v>20</v>
      </c>
      <c r="X1352" s="44" t="str">
        <f>MID(Tabla1[[#This Row],[Aplicación]],14,6)</f>
        <v>203</v>
      </c>
    </row>
    <row r="1353" spans="1:24" x14ac:dyDescent="0.25">
      <c r="A1353" s="33">
        <v>220200005243</v>
      </c>
      <c r="B1353" s="34" t="s">
        <v>83</v>
      </c>
      <c r="C1353" s="35">
        <v>43900</v>
      </c>
      <c r="D1353" s="33">
        <v>22020002426</v>
      </c>
      <c r="E1353" s="34" t="s">
        <v>2595</v>
      </c>
      <c r="F1353" s="36">
        <v>197.65</v>
      </c>
      <c r="G1353" s="34" t="s">
        <v>144</v>
      </c>
      <c r="H1353" s="34" t="s">
        <v>2664</v>
      </c>
      <c r="I1353" s="33" t="s">
        <v>358</v>
      </c>
      <c r="J1353" s="34" t="s">
        <v>802</v>
      </c>
      <c r="K1353" s="34" t="s">
        <v>210</v>
      </c>
      <c r="L1353" s="34" t="s">
        <v>12</v>
      </c>
      <c r="M1353" s="34" t="s">
        <v>13</v>
      </c>
      <c r="N1353" s="34" t="s">
        <v>14</v>
      </c>
      <c r="O1353" s="37" t="s">
        <v>3127</v>
      </c>
      <c r="P1353" s="37" t="s">
        <v>674</v>
      </c>
      <c r="Q1353" s="44" t="str">
        <f>MID(Tabla1[[#This Row],[Aplicación]],14,1)</f>
        <v>2</v>
      </c>
      <c r="R1353" s="44" t="s">
        <v>662</v>
      </c>
      <c r="S1353" s="44" t="str">
        <f>MID(Tabla1[[#This Row],[Aplicación]],6,2)</f>
        <v>05</v>
      </c>
      <c r="T1353" s="44" t="str">
        <f>VLOOKUP(Tabla1[[#This Row],[AREA]],Hoja1!A:B,2,FALSE)</f>
        <v>05. Innovación, desarrollo económico, empleo y comercio</v>
      </c>
      <c r="U1353" s="44" t="str">
        <f>MID(Tabla1[[#This Row],[Aplicación]],9,4)</f>
        <v>4301</v>
      </c>
      <c r="V1353" s="44" t="str">
        <f>VLOOKUP(Tabla1[[#This Row],[PROGRAMA]],Hoja1!A:B,2,FALSE)</f>
        <v>4301. Dirección del área de innovación</v>
      </c>
      <c r="W1353" s="44" t="str">
        <f>MID(Tabla1[[#This Row],[Aplicación]],14,2)</f>
        <v>20</v>
      </c>
      <c r="X1353" s="44" t="str">
        <f>MID(Tabla1[[#This Row],[Aplicación]],14,6)</f>
        <v>203</v>
      </c>
    </row>
    <row r="1354" spans="1:24" x14ac:dyDescent="0.25">
      <c r="A1354" s="33">
        <v>220199000315</v>
      </c>
      <c r="B1354" s="34" t="s">
        <v>9</v>
      </c>
      <c r="C1354" s="35">
        <v>43832</v>
      </c>
      <c r="D1354" s="33">
        <v>22020002133</v>
      </c>
      <c r="E1354" s="34" t="s">
        <v>1894</v>
      </c>
      <c r="F1354" s="36">
        <v>1910</v>
      </c>
      <c r="G1354" s="34" t="s">
        <v>104</v>
      </c>
      <c r="H1354" s="34" t="s">
        <v>1895</v>
      </c>
      <c r="I1354" s="33" t="s">
        <v>209</v>
      </c>
      <c r="J1354" s="34" t="s">
        <v>233</v>
      </c>
      <c r="K1354" s="34" t="s">
        <v>233</v>
      </c>
      <c r="L1354" s="34" t="s">
        <v>15</v>
      </c>
      <c r="M1354" s="34" t="s">
        <v>13</v>
      </c>
      <c r="N1354" s="34" t="s">
        <v>16</v>
      </c>
      <c r="O1354" s="37" t="s">
        <v>3127</v>
      </c>
      <c r="P1354" s="37" t="s">
        <v>674</v>
      </c>
      <c r="Q1354" s="44" t="str">
        <f>MID(Tabla1[[#This Row],[Aplicación]],14,1)</f>
        <v>2</v>
      </c>
      <c r="R1354" s="44" t="s">
        <v>662</v>
      </c>
      <c r="S1354" s="44" t="str">
        <f>MID(Tabla1[[#This Row],[Aplicación]],6,2)</f>
        <v>11</v>
      </c>
      <c r="T1354" s="44" t="str">
        <f>VLOOKUP(Tabla1[[#This Row],[AREA]],Hoja1!A:B,2,FALSE)</f>
        <v>11. Salud pública y seguridad ciudadana</v>
      </c>
      <c r="U1354" s="44" t="str">
        <f>MID(Tabla1[[#This Row],[Aplicación]],9,4)</f>
        <v>4315</v>
      </c>
      <c r="V1354" s="44" t="str">
        <f>VLOOKUP(Tabla1[[#This Row],[PROGRAMA]],Hoja1!A:B,2,FALSE)</f>
        <v>4315. Actuaciones en materia de consumo</v>
      </c>
      <c r="W1354" s="44" t="str">
        <f>MID(Tabla1[[#This Row],[Aplicación]],14,2)</f>
        <v>22</v>
      </c>
      <c r="X1354" s="44" t="str">
        <f>MID(Tabla1[[#This Row],[Aplicación]],14,6)</f>
        <v>22102</v>
      </c>
    </row>
    <row r="1355" spans="1:24" x14ac:dyDescent="0.25">
      <c r="A1355" s="33">
        <v>220200008904</v>
      </c>
      <c r="B1355" s="34" t="s">
        <v>9</v>
      </c>
      <c r="C1355" s="35">
        <v>43910</v>
      </c>
      <c r="D1355" s="33">
        <v>22020002496</v>
      </c>
      <c r="E1355" s="34" t="s">
        <v>926</v>
      </c>
      <c r="F1355" s="36">
        <v>720.1</v>
      </c>
      <c r="G1355" s="34" t="s">
        <v>121</v>
      </c>
      <c r="H1355" s="34" t="s">
        <v>2650</v>
      </c>
      <c r="I1355" s="33" t="s">
        <v>209</v>
      </c>
      <c r="J1355" s="34" t="s">
        <v>211</v>
      </c>
      <c r="K1355" s="34" t="s">
        <v>211</v>
      </c>
      <c r="L1355" s="34" t="s">
        <v>12</v>
      </c>
      <c r="M1355" s="34" t="s">
        <v>10</v>
      </c>
      <c r="N1355" s="34" t="s">
        <v>11</v>
      </c>
      <c r="O1355" s="37" t="s">
        <v>3146</v>
      </c>
      <c r="P1355" s="37" t="s">
        <v>674</v>
      </c>
      <c r="Q1355" s="44" t="str">
        <f>MID(Tabla1[[#This Row],[Aplicación]],14,1)</f>
        <v>2</v>
      </c>
      <c r="R1355" s="44" t="s">
        <v>662</v>
      </c>
      <c r="S1355" s="44" t="str">
        <f>MID(Tabla1[[#This Row],[Aplicación]],6,2)</f>
        <v>10</v>
      </c>
      <c r="T1355" s="44" t="str">
        <f>VLOOKUP(Tabla1[[#This Row],[AREA]],Hoja1!A:B,2,FALSE)</f>
        <v>10. Servicios sociales y mediación comunitaria</v>
      </c>
      <c r="U1355" s="44" t="str">
        <f>MID(Tabla1[[#This Row],[Aplicación]],9,4)</f>
        <v>2311</v>
      </c>
      <c r="V1355" s="44" t="str">
        <f>VLOOKUP(Tabla1[[#This Row],[PROGRAMA]],Hoja1!A:B,2,FALSE)</f>
        <v>2311. Intervención social</v>
      </c>
      <c r="W1355" s="44" t="str">
        <f>MID(Tabla1[[#This Row],[Aplicación]],14,2)</f>
        <v>22</v>
      </c>
      <c r="X1355" s="44" t="str">
        <f>MID(Tabla1[[#This Row],[Aplicación]],14,6)</f>
        <v>22799</v>
      </c>
    </row>
    <row r="1356" spans="1:24" x14ac:dyDescent="0.25">
      <c r="A1356" s="33">
        <v>220200008906</v>
      </c>
      <c r="B1356" s="34" t="s">
        <v>9</v>
      </c>
      <c r="C1356" s="35">
        <v>43910</v>
      </c>
      <c r="D1356" s="33">
        <v>22020002491</v>
      </c>
      <c r="E1356" s="34" t="s">
        <v>1423</v>
      </c>
      <c r="F1356" s="36">
        <v>188.3</v>
      </c>
      <c r="G1356" s="34" t="s">
        <v>2653</v>
      </c>
      <c r="H1356" s="34" t="s">
        <v>2654</v>
      </c>
      <c r="I1356" s="33" t="s">
        <v>209</v>
      </c>
      <c r="J1356" s="34" t="s">
        <v>1357</v>
      </c>
      <c r="K1356" s="34" t="s">
        <v>211</v>
      </c>
      <c r="L1356" s="34" t="s">
        <v>15</v>
      </c>
      <c r="M1356" s="34" t="s">
        <v>10</v>
      </c>
      <c r="N1356" s="34" t="s">
        <v>11</v>
      </c>
      <c r="O1356" s="37" t="s">
        <v>3146</v>
      </c>
      <c r="P1356" s="37" t="s">
        <v>674</v>
      </c>
      <c r="Q1356" s="44" t="str">
        <f>MID(Tabla1[[#This Row],[Aplicación]],14,1)</f>
        <v>2</v>
      </c>
      <c r="R1356" s="44" t="s">
        <v>662</v>
      </c>
      <c r="S1356" s="44" t="str">
        <f>MID(Tabla1[[#This Row],[Aplicación]],6,2)</f>
        <v>10</v>
      </c>
      <c r="T1356" s="44" t="str">
        <f>VLOOKUP(Tabla1[[#This Row],[AREA]],Hoja1!A:B,2,FALSE)</f>
        <v>10. Servicios sociales y mediación comunitaria</v>
      </c>
      <c r="U1356" s="44" t="str">
        <f>MID(Tabla1[[#This Row],[Aplicación]],9,4)</f>
        <v>2311</v>
      </c>
      <c r="V1356" s="44" t="str">
        <f>VLOOKUP(Tabla1[[#This Row],[PROGRAMA]],Hoja1!A:B,2,FALSE)</f>
        <v>2311. Intervención social</v>
      </c>
      <c r="W1356" s="44" t="str">
        <f>MID(Tabla1[[#This Row],[Aplicación]],14,2)</f>
        <v>21</v>
      </c>
      <c r="X1356" s="44" t="str">
        <f>MID(Tabla1[[#This Row],[Aplicación]],14,6)</f>
        <v>213</v>
      </c>
    </row>
    <row r="1357" spans="1:24" x14ac:dyDescent="0.25">
      <c r="A1357" s="33">
        <v>220200008908</v>
      </c>
      <c r="B1357" s="34" t="s">
        <v>9</v>
      </c>
      <c r="C1357" s="35">
        <v>43910</v>
      </c>
      <c r="D1357" s="33">
        <v>22020002479</v>
      </c>
      <c r="E1357" s="34" t="s">
        <v>1593</v>
      </c>
      <c r="F1357" s="36">
        <v>38.840000000000003</v>
      </c>
      <c r="G1357" s="34" t="s">
        <v>442</v>
      </c>
      <c r="H1357" s="34" t="s">
        <v>2657</v>
      </c>
      <c r="I1357" s="33" t="s">
        <v>209</v>
      </c>
      <c r="J1357" s="34" t="s">
        <v>211</v>
      </c>
      <c r="K1357" s="34" t="s">
        <v>211</v>
      </c>
      <c r="L1357" s="34" t="s">
        <v>12</v>
      </c>
      <c r="M1357" s="34" t="s">
        <v>10</v>
      </c>
      <c r="N1357" s="34" t="s">
        <v>11</v>
      </c>
      <c r="O1357" s="37" t="s">
        <v>3146</v>
      </c>
      <c r="P1357" s="37" t="s">
        <v>674</v>
      </c>
      <c r="Q1357" s="44" t="str">
        <f>MID(Tabla1[[#This Row],[Aplicación]],14,1)</f>
        <v>2</v>
      </c>
      <c r="R1357" s="44" t="s">
        <v>662</v>
      </c>
      <c r="S1357" s="44" t="str">
        <f>MID(Tabla1[[#This Row],[Aplicación]],6,2)</f>
        <v>10</v>
      </c>
      <c r="T1357" s="44" t="str">
        <f>VLOOKUP(Tabla1[[#This Row],[AREA]],Hoja1!A:B,2,FALSE)</f>
        <v>10. Servicios sociales y mediación comunitaria</v>
      </c>
      <c r="U1357" s="44" t="str">
        <f>MID(Tabla1[[#This Row],[Aplicación]],9,4)</f>
        <v>2312</v>
      </c>
      <c r="V1357" s="44" t="str">
        <f>VLOOKUP(Tabla1[[#This Row],[PROGRAMA]],Hoja1!A:B,2,FALSE)</f>
        <v>2312. Iniciativas sociales</v>
      </c>
      <c r="W1357" s="44" t="str">
        <f>MID(Tabla1[[#This Row],[Aplicación]],14,2)</f>
        <v>22</v>
      </c>
      <c r="X1357" s="44" t="str">
        <f>MID(Tabla1[[#This Row],[Aplicación]],14,6)</f>
        <v>22699</v>
      </c>
    </row>
    <row r="1358" spans="1:24" x14ac:dyDescent="0.25">
      <c r="A1358" s="33">
        <v>220200009195</v>
      </c>
      <c r="B1358" s="34" t="s">
        <v>316</v>
      </c>
      <c r="C1358" s="35">
        <v>43915</v>
      </c>
      <c r="D1358" s="33">
        <v>22020001347</v>
      </c>
      <c r="E1358" s="34" t="s">
        <v>1655</v>
      </c>
      <c r="F1358" s="36">
        <v>4.46</v>
      </c>
      <c r="G1358" s="34" t="s">
        <v>182</v>
      </c>
      <c r="H1358" s="34" t="s">
        <v>2012</v>
      </c>
      <c r="I1358" s="33" t="s">
        <v>317</v>
      </c>
      <c r="J1358" s="34" t="s">
        <v>211</v>
      </c>
      <c r="K1358" s="34" t="s">
        <v>211</v>
      </c>
      <c r="L1358" s="34" t="s">
        <v>15</v>
      </c>
      <c r="M1358" s="34" t="s">
        <v>13</v>
      </c>
      <c r="N1358" s="34" t="s">
        <v>14</v>
      </c>
      <c r="O1358" s="37" t="s">
        <v>3145</v>
      </c>
      <c r="P1358" s="37" t="s">
        <v>674</v>
      </c>
      <c r="Q1358" s="44" t="str">
        <f>MID(Tabla1[[#This Row],[Aplicación]],14,1)</f>
        <v>2</v>
      </c>
      <c r="R1358" s="44" t="s">
        <v>662</v>
      </c>
      <c r="S1358" s="44" t="str">
        <f>MID(Tabla1[[#This Row],[Aplicación]],6,2)</f>
        <v>10</v>
      </c>
      <c r="T1358" s="44" t="str">
        <f>VLOOKUP(Tabla1[[#This Row],[AREA]],Hoja1!A:B,2,FALSE)</f>
        <v>10. Servicios sociales y mediación comunitaria</v>
      </c>
      <c r="U1358" s="44" t="str">
        <f>MID(Tabla1[[#This Row],[Aplicación]],9,4)</f>
        <v>2312</v>
      </c>
      <c r="V1358" s="44" t="str">
        <f>VLOOKUP(Tabla1[[#This Row],[PROGRAMA]],Hoja1!A:B,2,FALSE)</f>
        <v>2312. Iniciativas sociales</v>
      </c>
      <c r="W1358" s="44" t="str">
        <f>MID(Tabla1[[#This Row],[Aplicación]],14,2)</f>
        <v>21</v>
      </c>
      <c r="X1358" s="44" t="str">
        <f>MID(Tabla1[[#This Row],[Aplicación]],14,6)</f>
        <v>212</v>
      </c>
    </row>
    <row r="1359" spans="1:24" x14ac:dyDescent="0.25">
      <c r="A1359" s="33">
        <v>220200003869</v>
      </c>
      <c r="B1359" s="34" t="s">
        <v>316</v>
      </c>
      <c r="C1359" s="35">
        <v>43895</v>
      </c>
      <c r="D1359" s="33">
        <v>22020001347</v>
      </c>
      <c r="E1359" s="34" t="s">
        <v>1655</v>
      </c>
      <c r="F1359" s="36">
        <v>27.44</v>
      </c>
      <c r="G1359" s="34" t="s">
        <v>361</v>
      </c>
      <c r="H1359" s="34" t="s">
        <v>2665</v>
      </c>
      <c r="I1359" s="33" t="s">
        <v>317</v>
      </c>
      <c r="J1359" s="34" t="s">
        <v>211</v>
      </c>
      <c r="K1359" s="34" t="s">
        <v>211</v>
      </c>
      <c r="L1359" s="34" t="s">
        <v>15</v>
      </c>
      <c r="M1359" s="34" t="s">
        <v>13</v>
      </c>
      <c r="N1359" s="34" t="s">
        <v>14</v>
      </c>
      <c r="O1359" s="37" t="s">
        <v>3145</v>
      </c>
      <c r="P1359" s="37" t="s">
        <v>674</v>
      </c>
      <c r="Q1359" s="44" t="str">
        <f>MID(Tabla1[[#This Row],[Aplicación]],14,1)</f>
        <v>2</v>
      </c>
      <c r="R1359" s="44" t="s">
        <v>662</v>
      </c>
      <c r="S1359" s="44" t="str">
        <f>MID(Tabla1[[#This Row],[Aplicación]],6,2)</f>
        <v>10</v>
      </c>
      <c r="T1359" s="44" t="str">
        <f>VLOOKUP(Tabla1[[#This Row],[AREA]],Hoja1!A:B,2,FALSE)</f>
        <v>10. Servicios sociales y mediación comunitaria</v>
      </c>
      <c r="U1359" s="44" t="str">
        <f>MID(Tabla1[[#This Row],[Aplicación]],9,4)</f>
        <v>2312</v>
      </c>
      <c r="V1359" s="44" t="str">
        <f>VLOOKUP(Tabla1[[#This Row],[PROGRAMA]],Hoja1!A:B,2,FALSE)</f>
        <v>2312. Iniciativas sociales</v>
      </c>
      <c r="W1359" s="44" t="str">
        <f>MID(Tabla1[[#This Row],[Aplicación]],14,2)</f>
        <v>21</v>
      </c>
      <c r="X1359" s="44" t="str">
        <f>MID(Tabla1[[#This Row],[Aplicación]],14,6)</f>
        <v>212</v>
      </c>
    </row>
    <row r="1360" spans="1:24" x14ac:dyDescent="0.25">
      <c r="A1360" s="33">
        <v>220190058565</v>
      </c>
      <c r="B1360" s="34" t="s">
        <v>9</v>
      </c>
      <c r="C1360" s="35">
        <v>43908</v>
      </c>
      <c r="D1360" s="33">
        <v>22019007933</v>
      </c>
      <c r="E1360" s="34" t="s">
        <v>1259</v>
      </c>
      <c r="F1360" s="36">
        <v>113.31</v>
      </c>
      <c r="G1360" s="34" t="s">
        <v>204</v>
      </c>
      <c r="H1360" s="34" t="s">
        <v>883</v>
      </c>
      <c r="I1360" s="33" t="s">
        <v>209</v>
      </c>
      <c r="J1360" s="34" t="s">
        <v>210</v>
      </c>
      <c r="K1360" s="34" t="s">
        <v>210</v>
      </c>
      <c r="L1360" s="34" t="s">
        <v>12</v>
      </c>
      <c r="M1360" s="34" t="s">
        <v>13</v>
      </c>
      <c r="N1360" s="34" t="s">
        <v>14</v>
      </c>
      <c r="O1360" s="37" t="s">
        <v>3127</v>
      </c>
      <c r="P1360" s="37" t="s">
        <v>674</v>
      </c>
      <c r="Q1360" s="44" t="str">
        <f>MID(Tabla1[[#This Row],[Aplicación]],14,1)</f>
        <v>6</v>
      </c>
      <c r="R1360" s="44" t="s">
        <v>663</v>
      </c>
      <c r="S1360" s="44" t="str">
        <f>MID(Tabla1[[#This Row],[Aplicación]],6,2)</f>
        <v>10</v>
      </c>
      <c r="T1360" s="44" t="str">
        <f>VLOOKUP(Tabla1[[#This Row],[AREA]],Hoja1!A:B,2,FALSE)</f>
        <v>10. Servicios sociales y mediación comunitaria</v>
      </c>
      <c r="U1360" s="44" t="str">
        <f>MID(Tabla1[[#This Row],[Aplicación]],9,4)</f>
        <v>2312</v>
      </c>
      <c r="V1360" s="44" t="str">
        <f>VLOOKUP(Tabla1[[#This Row],[PROGRAMA]],Hoja1!A:B,2,FALSE)</f>
        <v>2312. Iniciativas sociales</v>
      </c>
      <c r="W1360" s="44" t="str">
        <f>MID(Tabla1[[#This Row],[Aplicación]],14,2)</f>
        <v>62</v>
      </c>
      <c r="X1360" s="44" t="str">
        <f>MID(Tabla1[[#This Row],[Aplicación]],14,6)</f>
        <v>623</v>
      </c>
    </row>
    <row r="1361" spans="1:24" x14ac:dyDescent="0.25">
      <c r="A1361" s="33">
        <v>220199000200</v>
      </c>
      <c r="B1361" s="34" t="s">
        <v>9</v>
      </c>
      <c r="C1361" s="35">
        <v>43832</v>
      </c>
      <c r="D1361" s="33">
        <v>22020002411</v>
      </c>
      <c r="E1361" s="34" t="s">
        <v>2311</v>
      </c>
      <c r="F1361" s="36">
        <v>4234.3900000000003</v>
      </c>
      <c r="G1361" s="34" t="s">
        <v>306</v>
      </c>
      <c r="H1361" s="34" t="s">
        <v>2312</v>
      </c>
      <c r="I1361" s="33" t="s">
        <v>209</v>
      </c>
      <c r="J1361" s="34" t="s">
        <v>983</v>
      </c>
      <c r="K1361" s="34" t="s">
        <v>307</v>
      </c>
      <c r="L1361" s="34" t="s">
        <v>12</v>
      </c>
      <c r="M1361" s="34" t="s">
        <v>13</v>
      </c>
      <c r="N1361" s="34" t="s">
        <v>14</v>
      </c>
      <c r="O1361" s="37" t="s">
        <v>3127</v>
      </c>
      <c r="P1361" s="37" t="s">
        <v>674</v>
      </c>
      <c r="Q1361" s="44" t="str">
        <f>MID(Tabla1[[#This Row],[Aplicación]],14,1)</f>
        <v>2</v>
      </c>
      <c r="R1361" s="44" t="s">
        <v>662</v>
      </c>
      <c r="S1361" s="44" t="str">
        <f>MID(Tabla1[[#This Row],[Aplicación]],6,2)</f>
        <v>11</v>
      </c>
      <c r="T1361" s="44" t="str">
        <f>VLOOKUP(Tabla1[[#This Row],[AREA]],Hoja1!A:B,2,FALSE)</f>
        <v>11. Salud pública y seguridad ciudadana</v>
      </c>
      <c r="U1361" s="44" t="str">
        <f>MID(Tabla1[[#This Row],[Aplicación]],9,4)</f>
        <v>4315</v>
      </c>
      <c r="V1361" s="44" t="str">
        <f>VLOOKUP(Tabla1[[#This Row],[PROGRAMA]],Hoja1!A:B,2,FALSE)</f>
        <v>4315. Actuaciones en materia de consumo</v>
      </c>
      <c r="W1361" s="44" t="str">
        <f>MID(Tabla1[[#This Row],[Aplicación]],14,2)</f>
        <v>22</v>
      </c>
      <c r="X1361" s="44" t="str">
        <f>MID(Tabla1[[#This Row],[Aplicación]],14,6)</f>
        <v>22700</v>
      </c>
    </row>
    <row r="1362" spans="1:24" x14ac:dyDescent="0.25">
      <c r="A1362" s="33">
        <v>220199000026</v>
      </c>
      <c r="B1362" s="34" t="s">
        <v>9</v>
      </c>
      <c r="C1362" s="35">
        <v>43832</v>
      </c>
      <c r="D1362" s="33">
        <v>22020000551</v>
      </c>
      <c r="E1362" s="34" t="s">
        <v>1423</v>
      </c>
      <c r="F1362" s="36">
        <v>63</v>
      </c>
      <c r="G1362" s="34" t="s">
        <v>144</v>
      </c>
      <c r="H1362" s="34" t="s">
        <v>2682</v>
      </c>
      <c r="I1362" s="33" t="s">
        <v>209</v>
      </c>
      <c r="J1362" s="34" t="s">
        <v>802</v>
      </c>
      <c r="K1362" s="34" t="s">
        <v>210</v>
      </c>
      <c r="L1362" s="34" t="s">
        <v>12</v>
      </c>
      <c r="M1362" s="34" t="s">
        <v>13</v>
      </c>
      <c r="N1362" s="34" t="s">
        <v>14</v>
      </c>
      <c r="O1362" s="37" t="s">
        <v>3127</v>
      </c>
      <c r="P1362" s="37" t="s">
        <v>674</v>
      </c>
      <c r="Q1362" s="44" t="str">
        <f>MID(Tabla1[[#This Row],[Aplicación]],14,1)</f>
        <v>2</v>
      </c>
      <c r="R1362" s="44" t="s">
        <v>662</v>
      </c>
      <c r="S1362" s="44" t="str">
        <f>MID(Tabla1[[#This Row],[Aplicación]],6,2)</f>
        <v>10</v>
      </c>
      <c r="T1362" s="44" t="str">
        <f>VLOOKUP(Tabla1[[#This Row],[AREA]],Hoja1!A:B,2,FALSE)</f>
        <v>10. Servicios sociales y mediación comunitaria</v>
      </c>
      <c r="U1362" s="44" t="str">
        <f>MID(Tabla1[[#This Row],[Aplicación]],9,4)</f>
        <v>2311</v>
      </c>
      <c r="V1362" s="44" t="str">
        <f>VLOOKUP(Tabla1[[#This Row],[PROGRAMA]],Hoja1!A:B,2,FALSE)</f>
        <v>2311. Intervención social</v>
      </c>
      <c r="W1362" s="44" t="str">
        <f>MID(Tabla1[[#This Row],[Aplicación]],14,2)</f>
        <v>21</v>
      </c>
      <c r="X1362" s="44" t="str">
        <f>MID(Tabla1[[#This Row],[Aplicación]],14,6)</f>
        <v>213</v>
      </c>
    </row>
    <row r="1363" spans="1:24" x14ac:dyDescent="0.25">
      <c r="A1363" s="33">
        <v>220200009067</v>
      </c>
      <c r="B1363" s="34" t="s">
        <v>9</v>
      </c>
      <c r="C1363" s="35">
        <v>43913</v>
      </c>
      <c r="D1363" s="33">
        <v>22020002784</v>
      </c>
      <c r="E1363" s="34" t="s">
        <v>2029</v>
      </c>
      <c r="F1363" s="36">
        <v>421.53</v>
      </c>
      <c r="G1363" s="34" t="s">
        <v>444</v>
      </c>
      <c r="H1363" s="34" t="s">
        <v>2741</v>
      </c>
      <c r="I1363" s="33" t="s">
        <v>209</v>
      </c>
      <c r="J1363" s="34" t="s">
        <v>211</v>
      </c>
      <c r="K1363" s="34" t="s">
        <v>211</v>
      </c>
      <c r="L1363" s="34" t="s">
        <v>15</v>
      </c>
      <c r="M1363" s="34" t="s">
        <v>10</v>
      </c>
      <c r="N1363" s="34" t="s">
        <v>11</v>
      </c>
      <c r="O1363" s="37" t="s">
        <v>3146</v>
      </c>
      <c r="P1363" s="37" t="s">
        <v>674</v>
      </c>
      <c r="Q1363" s="44" t="str">
        <f>MID(Tabla1[[#This Row],[Aplicación]],14,1)</f>
        <v>2</v>
      </c>
      <c r="R1363" s="44" t="s">
        <v>662</v>
      </c>
      <c r="S1363" s="44" t="str">
        <f>MID(Tabla1[[#This Row],[Aplicación]],6,2)</f>
        <v>10</v>
      </c>
      <c r="T1363" s="44" t="str">
        <f>VLOOKUP(Tabla1[[#This Row],[AREA]],Hoja1!A:B,2,FALSE)</f>
        <v>10. Servicios sociales y mediación comunitaria</v>
      </c>
      <c r="U1363" s="44" t="str">
        <f>MID(Tabla1[[#This Row],[Aplicación]],9,4)</f>
        <v>2311</v>
      </c>
      <c r="V1363" s="44" t="str">
        <f>VLOOKUP(Tabla1[[#This Row],[PROGRAMA]],Hoja1!A:B,2,FALSE)</f>
        <v>2311. Intervención social</v>
      </c>
      <c r="W1363" s="44" t="str">
        <f>MID(Tabla1[[#This Row],[Aplicación]],14,2)</f>
        <v>22</v>
      </c>
      <c r="X1363" s="44" t="str">
        <f>MID(Tabla1[[#This Row],[Aplicación]],14,6)</f>
        <v>22199</v>
      </c>
    </row>
    <row r="1364" spans="1:24" x14ac:dyDescent="0.25">
      <c r="A1364" s="33">
        <v>220190045679</v>
      </c>
      <c r="B1364" s="34" t="s">
        <v>9</v>
      </c>
      <c r="C1364" s="35">
        <v>43908</v>
      </c>
      <c r="D1364" s="33">
        <v>22019007210</v>
      </c>
      <c r="E1364" s="34" t="s">
        <v>1227</v>
      </c>
      <c r="F1364" s="36">
        <v>98.3</v>
      </c>
      <c r="G1364" s="34" t="s">
        <v>205</v>
      </c>
      <c r="H1364" s="34" t="s">
        <v>2751</v>
      </c>
      <c r="I1364" s="33" t="s">
        <v>209</v>
      </c>
      <c r="J1364" s="34" t="s">
        <v>1249</v>
      </c>
      <c r="K1364" s="34" t="s">
        <v>211</v>
      </c>
      <c r="L1364" s="34" t="s">
        <v>12</v>
      </c>
      <c r="M1364" s="34" t="s">
        <v>13</v>
      </c>
      <c r="N1364" s="34" t="s">
        <v>14</v>
      </c>
      <c r="O1364" s="37" t="s">
        <v>3127</v>
      </c>
      <c r="P1364" s="37" t="s">
        <v>674</v>
      </c>
      <c r="Q1364" s="44" t="str">
        <f>MID(Tabla1[[#This Row],[Aplicación]],14,1)</f>
        <v>6</v>
      </c>
      <c r="R1364" s="44" t="s">
        <v>663</v>
      </c>
      <c r="S1364" s="44" t="str">
        <f>MID(Tabla1[[#This Row],[Aplicación]],6,2)</f>
        <v>10</v>
      </c>
      <c r="T1364" s="44" t="str">
        <f>VLOOKUP(Tabla1[[#This Row],[AREA]],Hoja1!A:B,2,FALSE)</f>
        <v>10. Servicios sociales y mediación comunitaria</v>
      </c>
      <c r="U1364" s="44" t="str">
        <f>MID(Tabla1[[#This Row],[Aplicación]],9,4)</f>
        <v>2312</v>
      </c>
      <c r="V1364" s="44" t="str">
        <f>VLOOKUP(Tabla1[[#This Row],[PROGRAMA]],Hoja1!A:B,2,FALSE)</f>
        <v>2312. Iniciativas sociales</v>
      </c>
      <c r="W1364" s="44" t="str">
        <f>MID(Tabla1[[#This Row],[Aplicación]],14,2)</f>
        <v>62</v>
      </c>
      <c r="X1364" s="44" t="str">
        <f>MID(Tabla1[[#This Row],[Aplicación]],14,6)</f>
        <v>622</v>
      </c>
    </row>
    <row r="1365" spans="1:24" x14ac:dyDescent="0.25">
      <c r="A1365" s="33">
        <v>220200007648</v>
      </c>
      <c r="B1365" s="34" t="s">
        <v>316</v>
      </c>
      <c r="C1365" s="35">
        <v>43909</v>
      </c>
      <c r="D1365" s="33">
        <v>22020001347</v>
      </c>
      <c r="E1365" s="34" t="s">
        <v>1655</v>
      </c>
      <c r="F1365" s="36">
        <v>240.04</v>
      </c>
      <c r="G1365" s="34" t="s">
        <v>342</v>
      </c>
      <c r="H1365" s="34" t="s">
        <v>2755</v>
      </c>
      <c r="I1365" s="33" t="s">
        <v>317</v>
      </c>
      <c r="J1365" s="34" t="s">
        <v>211</v>
      </c>
      <c r="K1365" s="34" t="s">
        <v>211</v>
      </c>
      <c r="L1365" s="34" t="s">
        <v>15</v>
      </c>
      <c r="M1365" s="34" t="s">
        <v>13</v>
      </c>
      <c r="N1365" s="34" t="s">
        <v>14</v>
      </c>
      <c r="O1365" s="37" t="s">
        <v>3145</v>
      </c>
      <c r="P1365" s="37" t="s">
        <v>674</v>
      </c>
      <c r="Q1365" s="44" t="str">
        <f>MID(Tabla1[[#This Row],[Aplicación]],14,1)</f>
        <v>2</v>
      </c>
      <c r="R1365" s="44" t="s">
        <v>662</v>
      </c>
      <c r="S1365" s="44" t="str">
        <f>MID(Tabla1[[#This Row],[Aplicación]],6,2)</f>
        <v>10</v>
      </c>
      <c r="T1365" s="44" t="str">
        <f>VLOOKUP(Tabla1[[#This Row],[AREA]],Hoja1!A:B,2,FALSE)</f>
        <v>10. Servicios sociales y mediación comunitaria</v>
      </c>
      <c r="U1365" s="44" t="str">
        <f>MID(Tabla1[[#This Row],[Aplicación]],9,4)</f>
        <v>2312</v>
      </c>
      <c r="V1365" s="44" t="str">
        <f>VLOOKUP(Tabla1[[#This Row],[PROGRAMA]],Hoja1!A:B,2,FALSE)</f>
        <v>2312. Iniciativas sociales</v>
      </c>
      <c r="W1365" s="44" t="str">
        <f>MID(Tabla1[[#This Row],[Aplicación]],14,2)</f>
        <v>21</v>
      </c>
      <c r="X1365" s="44" t="str">
        <f>MID(Tabla1[[#This Row],[Aplicación]],14,6)</f>
        <v>212</v>
      </c>
    </row>
    <row r="1366" spans="1:24" x14ac:dyDescent="0.25">
      <c r="A1366" s="33">
        <v>220200009073</v>
      </c>
      <c r="B1366" s="34" t="s">
        <v>9</v>
      </c>
      <c r="C1366" s="35">
        <v>43913</v>
      </c>
      <c r="D1366" s="33">
        <v>22020002774</v>
      </c>
      <c r="E1366" s="34" t="s">
        <v>2029</v>
      </c>
      <c r="F1366" s="36">
        <f>3533.2+1585.59</f>
        <v>5118.79</v>
      </c>
      <c r="G1366" s="34" t="s">
        <v>2761</v>
      </c>
      <c r="H1366" s="34" t="s">
        <v>2762</v>
      </c>
      <c r="I1366" s="33" t="s">
        <v>209</v>
      </c>
      <c r="J1366" s="34" t="s">
        <v>210</v>
      </c>
      <c r="K1366" s="34" t="s">
        <v>210</v>
      </c>
      <c r="L1366" s="34" t="s">
        <v>1982</v>
      </c>
      <c r="M1366" s="34" t="s">
        <v>10</v>
      </c>
      <c r="N1366" s="34" t="s">
        <v>11</v>
      </c>
      <c r="O1366" s="37" t="s">
        <v>3146</v>
      </c>
      <c r="P1366" s="37" t="s">
        <v>674</v>
      </c>
      <c r="Q1366" s="44" t="str">
        <f>MID(Tabla1[[#This Row],[Aplicación]],14,1)</f>
        <v>2</v>
      </c>
      <c r="R1366" s="44" t="s">
        <v>662</v>
      </c>
      <c r="S1366" s="44" t="str">
        <f>MID(Tabla1[[#This Row],[Aplicación]],6,2)</f>
        <v>10</v>
      </c>
      <c r="T1366" s="44" t="str">
        <f>VLOOKUP(Tabla1[[#This Row],[AREA]],Hoja1!A:B,2,FALSE)</f>
        <v>10. Servicios sociales y mediación comunitaria</v>
      </c>
      <c r="U1366" s="44" t="str">
        <f>MID(Tabla1[[#This Row],[Aplicación]],9,4)</f>
        <v>2311</v>
      </c>
      <c r="V1366" s="44" t="str">
        <f>VLOOKUP(Tabla1[[#This Row],[PROGRAMA]],Hoja1!A:B,2,FALSE)</f>
        <v>2311. Intervención social</v>
      </c>
      <c r="W1366" s="44" t="str">
        <f>MID(Tabla1[[#This Row],[Aplicación]],14,2)</f>
        <v>22</v>
      </c>
      <c r="X1366" s="44" t="str">
        <f>MID(Tabla1[[#This Row],[Aplicación]],14,6)</f>
        <v>22199</v>
      </c>
    </row>
    <row r="1367" spans="1:24" x14ac:dyDescent="0.25">
      <c r="A1367" s="33">
        <v>220200003911</v>
      </c>
      <c r="B1367" s="34" t="s">
        <v>316</v>
      </c>
      <c r="C1367" s="35">
        <v>43895</v>
      </c>
      <c r="D1367" s="33">
        <v>22020001346</v>
      </c>
      <c r="E1367" s="34" t="s">
        <v>1655</v>
      </c>
      <c r="F1367" s="36">
        <v>1823.63</v>
      </c>
      <c r="G1367" s="34" t="s">
        <v>364</v>
      </c>
      <c r="H1367" s="34" t="s">
        <v>2768</v>
      </c>
      <c r="I1367" s="33" t="s">
        <v>317</v>
      </c>
      <c r="J1367" s="34" t="s">
        <v>211</v>
      </c>
      <c r="K1367" s="34" t="s">
        <v>211</v>
      </c>
      <c r="L1367" s="34" t="s">
        <v>15</v>
      </c>
      <c r="M1367" s="34" t="s">
        <v>13</v>
      </c>
      <c r="N1367" s="34" t="s">
        <v>14</v>
      </c>
      <c r="O1367" s="37" t="s">
        <v>3145</v>
      </c>
      <c r="P1367" s="37" t="s">
        <v>674</v>
      </c>
      <c r="Q1367" s="44" t="str">
        <f>MID(Tabla1[[#This Row],[Aplicación]],14,1)</f>
        <v>2</v>
      </c>
      <c r="R1367" s="44" t="s">
        <v>662</v>
      </c>
      <c r="S1367" s="44" t="str">
        <f>MID(Tabla1[[#This Row],[Aplicación]],6,2)</f>
        <v>10</v>
      </c>
      <c r="T1367" s="44" t="str">
        <f>VLOOKUP(Tabla1[[#This Row],[AREA]],Hoja1!A:B,2,FALSE)</f>
        <v>10. Servicios sociales y mediación comunitaria</v>
      </c>
      <c r="U1367" s="44" t="str">
        <f>MID(Tabla1[[#This Row],[Aplicación]],9,4)</f>
        <v>2312</v>
      </c>
      <c r="V1367" s="44" t="str">
        <f>VLOOKUP(Tabla1[[#This Row],[PROGRAMA]],Hoja1!A:B,2,FALSE)</f>
        <v>2312. Iniciativas sociales</v>
      </c>
      <c r="W1367" s="44" t="str">
        <f>MID(Tabla1[[#This Row],[Aplicación]],14,2)</f>
        <v>21</v>
      </c>
      <c r="X1367" s="44" t="str">
        <f>MID(Tabla1[[#This Row],[Aplicación]],14,6)</f>
        <v>212</v>
      </c>
    </row>
    <row r="1368" spans="1:24" x14ac:dyDescent="0.25">
      <c r="A1368" s="33">
        <v>220200007650</v>
      </c>
      <c r="B1368" s="34" t="s">
        <v>316</v>
      </c>
      <c r="C1368" s="35">
        <v>43909</v>
      </c>
      <c r="D1368" s="33">
        <v>22020001346</v>
      </c>
      <c r="E1368" s="34" t="s">
        <v>1655</v>
      </c>
      <c r="F1368" s="36">
        <v>46.74</v>
      </c>
      <c r="G1368" s="34" t="s">
        <v>364</v>
      </c>
      <c r="H1368" s="34" t="s">
        <v>2769</v>
      </c>
      <c r="I1368" s="33" t="s">
        <v>317</v>
      </c>
      <c r="J1368" s="34" t="s">
        <v>211</v>
      </c>
      <c r="K1368" s="34" t="s">
        <v>211</v>
      </c>
      <c r="L1368" s="34" t="s">
        <v>15</v>
      </c>
      <c r="M1368" s="34" t="s">
        <v>13</v>
      </c>
      <c r="N1368" s="34" t="s">
        <v>14</v>
      </c>
      <c r="O1368" s="37" t="s">
        <v>3145</v>
      </c>
      <c r="P1368" s="37" t="s">
        <v>674</v>
      </c>
      <c r="Q1368" s="44" t="str">
        <f>MID(Tabla1[[#This Row],[Aplicación]],14,1)</f>
        <v>2</v>
      </c>
      <c r="R1368" s="44" t="s">
        <v>662</v>
      </c>
      <c r="S1368" s="44" t="str">
        <f>MID(Tabla1[[#This Row],[Aplicación]],6,2)</f>
        <v>10</v>
      </c>
      <c r="T1368" s="44" t="str">
        <f>VLOOKUP(Tabla1[[#This Row],[AREA]],Hoja1!A:B,2,FALSE)</f>
        <v>10. Servicios sociales y mediación comunitaria</v>
      </c>
      <c r="U1368" s="44" t="str">
        <f>MID(Tabla1[[#This Row],[Aplicación]],9,4)</f>
        <v>2312</v>
      </c>
      <c r="V1368" s="44" t="str">
        <f>VLOOKUP(Tabla1[[#This Row],[PROGRAMA]],Hoja1!A:B,2,FALSE)</f>
        <v>2312. Iniciativas sociales</v>
      </c>
      <c r="W1368" s="44" t="str">
        <f>MID(Tabla1[[#This Row],[Aplicación]],14,2)</f>
        <v>21</v>
      </c>
      <c r="X1368" s="44" t="str">
        <f>MID(Tabla1[[#This Row],[Aplicación]],14,6)</f>
        <v>212</v>
      </c>
    </row>
    <row r="1369" spans="1:24" x14ac:dyDescent="0.25">
      <c r="A1369" s="33">
        <v>220200003871</v>
      </c>
      <c r="B1369" s="34" t="s">
        <v>316</v>
      </c>
      <c r="C1369" s="35">
        <v>43895</v>
      </c>
      <c r="D1369" s="33">
        <v>22020001347</v>
      </c>
      <c r="E1369" s="34" t="s">
        <v>1655</v>
      </c>
      <c r="F1369" s="36">
        <v>15.17</v>
      </c>
      <c r="G1369" s="34" t="s">
        <v>364</v>
      </c>
      <c r="H1369" s="34" t="s">
        <v>2784</v>
      </c>
      <c r="I1369" s="33" t="s">
        <v>317</v>
      </c>
      <c r="J1369" s="34" t="s">
        <v>211</v>
      </c>
      <c r="K1369" s="34" t="s">
        <v>211</v>
      </c>
      <c r="L1369" s="34" t="s">
        <v>15</v>
      </c>
      <c r="M1369" s="34" t="s">
        <v>13</v>
      </c>
      <c r="N1369" s="34" t="s">
        <v>14</v>
      </c>
      <c r="O1369" s="37" t="s">
        <v>3145</v>
      </c>
      <c r="P1369" s="37" t="s">
        <v>674</v>
      </c>
      <c r="Q1369" s="44" t="str">
        <f>MID(Tabla1[[#This Row],[Aplicación]],14,1)</f>
        <v>2</v>
      </c>
      <c r="R1369" s="44" t="s">
        <v>662</v>
      </c>
      <c r="S1369" s="44" t="str">
        <f>MID(Tabla1[[#This Row],[Aplicación]],6,2)</f>
        <v>10</v>
      </c>
      <c r="T1369" s="44" t="str">
        <f>VLOOKUP(Tabla1[[#This Row],[AREA]],Hoja1!A:B,2,FALSE)</f>
        <v>10. Servicios sociales y mediación comunitaria</v>
      </c>
      <c r="U1369" s="44" t="str">
        <f>MID(Tabla1[[#This Row],[Aplicación]],9,4)</f>
        <v>2312</v>
      </c>
      <c r="V1369" s="44" t="str">
        <f>VLOOKUP(Tabla1[[#This Row],[PROGRAMA]],Hoja1!A:B,2,FALSE)</f>
        <v>2312. Iniciativas sociales</v>
      </c>
      <c r="W1369" s="44" t="str">
        <f>MID(Tabla1[[#This Row],[Aplicación]],14,2)</f>
        <v>21</v>
      </c>
      <c r="X1369" s="44" t="str">
        <f>MID(Tabla1[[#This Row],[Aplicación]],14,6)</f>
        <v>212</v>
      </c>
    </row>
    <row r="1370" spans="1:24" x14ac:dyDescent="0.25">
      <c r="A1370" s="33">
        <v>220200007723</v>
      </c>
      <c r="B1370" s="34" t="s">
        <v>316</v>
      </c>
      <c r="C1370" s="35">
        <v>43909</v>
      </c>
      <c r="D1370" s="33">
        <v>22020001346</v>
      </c>
      <c r="E1370" s="34" t="s">
        <v>1655</v>
      </c>
      <c r="F1370" s="36">
        <v>212.23</v>
      </c>
      <c r="G1370" s="34" t="s">
        <v>398</v>
      </c>
      <c r="H1370" s="34" t="s">
        <v>2822</v>
      </c>
      <c r="I1370" s="33" t="s">
        <v>317</v>
      </c>
      <c r="J1370" s="34" t="s">
        <v>211</v>
      </c>
      <c r="K1370" s="34" t="s">
        <v>211</v>
      </c>
      <c r="L1370" s="34" t="s">
        <v>15</v>
      </c>
      <c r="M1370" s="34" t="s">
        <v>13</v>
      </c>
      <c r="N1370" s="34" t="s">
        <v>14</v>
      </c>
      <c r="O1370" s="37" t="s">
        <v>3145</v>
      </c>
      <c r="P1370" s="37" t="s">
        <v>674</v>
      </c>
      <c r="Q1370" s="44" t="str">
        <f>MID(Tabla1[[#This Row],[Aplicación]],14,1)</f>
        <v>2</v>
      </c>
      <c r="R1370" s="44" t="s">
        <v>662</v>
      </c>
      <c r="S1370" s="44" t="str">
        <f>MID(Tabla1[[#This Row],[Aplicación]],6,2)</f>
        <v>10</v>
      </c>
      <c r="T1370" s="44" t="str">
        <f>VLOOKUP(Tabla1[[#This Row],[AREA]],Hoja1!A:B,2,FALSE)</f>
        <v>10. Servicios sociales y mediación comunitaria</v>
      </c>
      <c r="U1370" s="44" t="str">
        <f>MID(Tabla1[[#This Row],[Aplicación]],9,4)</f>
        <v>2312</v>
      </c>
      <c r="V1370" s="44" t="str">
        <f>VLOOKUP(Tabla1[[#This Row],[PROGRAMA]],Hoja1!A:B,2,FALSE)</f>
        <v>2312. Iniciativas sociales</v>
      </c>
      <c r="W1370" s="44" t="str">
        <f>MID(Tabla1[[#This Row],[Aplicación]],14,2)</f>
        <v>21</v>
      </c>
      <c r="X1370" s="44" t="str">
        <f>MID(Tabla1[[#This Row],[Aplicación]],14,6)</f>
        <v>212</v>
      </c>
    </row>
    <row r="1371" spans="1:24" x14ac:dyDescent="0.25">
      <c r="A1371" s="33">
        <v>220200002201</v>
      </c>
      <c r="B1371" s="34" t="s">
        <v>9</v>
      </c>
      <c r="C1371" s="35">
        <v>43882</v>
      </c>
      <c r="D1371" s="33">
        <v>22020001761</v>
      </c>
      <c r="E1371" s="34" t="s">
        <v>1655</v>
      </c>
      <c r="F1371" s="36">
        <v>67.58</v>
      </c>
      <c r="G1371" s="34" t="s">
        <v>204</v>
      </c>
      <c r="H1371" s="34" t="s">
        <v>2849</v>
      </c>
      <c r="I1371" s="33" t="s">
        <v>209</v>
      </c>
      <c r="J1371" s="34" t="s">
        <v>210</v>
      </c>
      <c r="K1371" s="34" t="s">
        <v>210</v>
      </c>
      <c r="L1371" s="34" t="s">
        <v>12</v>
      </c>
      <c r="M1371" s="34" t="s">
        <v>13</v>
      </c>
      <c r="N1371" s="34" t="s">
        <v>14</v>
      </c>
      <c r="O1371" s="37" t="s">
        <v>3127</v>
      </c>
      <c r="P1371" s="37" t="s">
        <v>674</v>
      </c>
      <c r="Q1371" s="44" t="str">
        <f>MID(Tabla1[[#This Row],[Aplicación]],14,1)</f>
        <v>2</v>
      </c>
      <c r="R1371" s="44" t="s">
        <v>662</v>
      </c>
      <c r="S1371" s="44" t="str">
        <f>MID(Tabla1[[#This Row],[Aplicación]],6,2)</f>
        <v>10</v>
      </c>
      <c r="T1371" s="44" t="str">
        <f>VLOOKUP(Tabla1[[#This Row],[AREA]],Hoja1!A:B,2,FALSE)</f>
        <v>10. Servicios sociales y mediación comunitaria</v>
      </c>
      <c r="U1371" s="44" t="str">
        <f>MID(Tabla1[[#This Row],[Aplicación]],9,4)</f>
        <v>2312</v>
      </c>
      <c r="V1371" s="44" t="str">
        <f>VLOOKUP(Tabla1[[#This Row],[PROGRAMA]],Hoja1!A:B,2,FALSE)</f>
        <v>2312. Iniciativas sociales</v>
      </c>
      <c r="W1371" s="44" t="str">
        <f>MID(Tabla1[[#This Row],[Aplicación]],14,2)</f>
        <v>21</v>
      </c>
      <c r="X1371" s="44" t="str">
        <f>MID(Tabla1[[#This Row],[Aplicación]],14,6)</f>
        <v>212</v>
      </c>
    </row>
    <row r="1372" spans="1:24" x14ac:dyDescent="0.25">
      <c r="A1372" s="33">
        <v>220200003877</v>
      </c>
      <c r="B1372" s="34" t="s">
        <v>316</v>
      </c>
      <c r="C1372" s="35">
        <v>43895</v>
      </c>
      <c r="D1372" s="33">
        <v>22020001346</v>
      </c>
      <c r="E1372" s="34" t="s">
        <v>1655</v>
      </c>
      <c r="F1372" s="36">
        <v>37.81</v>
      </c>
      <c r="G1372" s="34" t="s">
        <v>398</v>
      </c>
      <c r="H1372" s="34" t="s">
        <v>2850</v>
      </c>
      <c r="I1372" s="33" t="s">
        <v>317</v>
      </c>
      <c r="J1372" s="34" t="s">
        <v>211</v>
      </c>
      <c r="K1372" s="34" t="s">
        <v>211</v>
      </c>
      <c r="L1372" s="34" t="s">
        <v>15</v>
      </c>
      <c r="M1372" s="34" t="s">
        <v>13</v>
      </c>
      <c r="N1372" s="34" t="s">
        <v>14</v>
      </c>
      <c r="O1372" s="37" t="s">
        <v>3145</v>
      </c>
      <c r="P1372" s="37" t="s">
        <v>674</v>
      </c>
      <c r="Q1372" s="44" t="str">
        <f>MID(Tabla1[[#This Row],[Aplicación]],14,1)</f>
        <v>2</v>
      </c>
      <c r="R1372" s="44" t="s">
        <v>662</v>
      </c>
      <c r="S1372" s="44" t="str">
        <f>MID(Tabla1[[#This Row],[Aplicación]],6,2)</f>
        <v>10</v>
      </c>
      <c r="T1372" s="44" t="str">
        <f>VLOOKUP(Tabla1[[#This Row],[AREA]],Hoja1!A:B,2,FALSE)</f>
        <v>10. Servicios sociales y mediación comunitaria</v>
      </c>
      <c r="U1372" s="44" t="str">
        <f>MID(Tabla1[[#This Row],[Aplicación]],9,4)</f>
        <v>2312</v>
      </c>
      <c r="V1372" s="44" t="str">
        <f>VLOOKUP(Tabla1[[#This Row],[PROGRAMA]],Hoja1!A:B,2,FALSE)</f>
        <v>2312. Iniciativas sociales</v>
      </c>
      <c r="W1372" s="44" t="str">
        <f>MID(Tabla1[[#This Row],[Aplicación]],14,2)</f>
        <v>21</v>
      </c>
      <c r="X1372" s="44" t="str">
        <f>MID(Tabla1[[#This Row],[Aplicación]],14,6)</f>
        <v>212</v>
      </c>
    </row>
    <row r="1373" spans="1:24" x14ac:dyDescent="0.25">
      <c r="A1373" s="33">
        <v>220200003877</v>
      </c>
      <c r="B1373" s="34" t="s">
        <v>316</v>
      </c>
      <c r="C1373" s="35">
        <v>43895</v>
      </c>
      <c r="D1373" s="33">
        <v>22020001347</v>
      </c>
      <c r="E1373" s="34" t="s">
        <v>1655</v>
      </c>
      <c r="F1373" s="36">
        <v>132.41999999999999</v>
      </c>
      <c r="G1373" s="34" t="s">
        <v>398</v>
      </c>
      <c r="H1373" s="34" t="s">
        <v>2850</v>
      </c>
      <c r="I1373" s="33" t="s">
        <v>317</v>
      </c>
      <c r="J1373" s="34" t="s">
        <v>211</v>
      </c>
      <c r="K1373" s="34" t="s">
        <v>211</v>
      </c>
      <c r="L1373" s="34" t="s">
        <v>15</v>
      </c>
      <c r="M1373" s="34" t="s">
        <v>13</v>
      </c>
      <c r="N1373" s="34" t="s">
        <v>14</v>
      </c>
      <c r="O1373" s="37" t="s">
        <v>3145</v>
      </c>
      <c r="P1373" s="37" t="s">
        <v>674</v>
      </c>
      <c r="Q1373" s="44" t="str">
        <f>MID(Tabla1[[#This Row],[Aplicación]],14,1)</f>
        <v>2</v>
      </c>
      <c r="R1373" s="44" t="s">
        <v>662</v>
      </c>
      <c r="S1373" s="44" t="str">
        <f>MID(Tabla1[[#This Row],[Aplicación]],6,2)</f>
        <v>10</v>
      </c>
      <c r="T1373" s="44" t="str">
        <f>VLOOKUP(Tabla1[[#This Row],[AREA]],Hoja1!A:B,2,FALSE)</f>
        <v>10. Servicios sociales y mediación comunitaria</v>
      </c>
      <c r="U1373" s="44" t="str">
        <f>MID(Tabla1[[#This Row],[Aplicación]],9,4)</f>
        <v>2312</v>
      </c>
      <c r="V1373" s="44" t="str">
        <f>VLOOKUP(Tabla1[[#This Row],[PROGRAMA]],Hoja1!A:B,2,FALSE)</f>
        <v>2312. Iniciativas sociales</v>
      </c>
      <c r="W1373" s="44" t="str">
        <f>MID(Tabla1[[#This Row],[Aplicación]],14,2)</f>
        <v>21</v>
      </c>
      <c r="X1373" s="44" t="str">
        <f>MID(Tabla1[[#This Row],[Aplicación]],14,6)</f>
        <v>212</v>
      </c>
    </row>
    <row r="1374" spans="1:24" x14ac:dyDescent="0.25">
      <c r="A1374" s="33">
        <v>220200006311</v>
      </c>
      <c r="B1374" s="34" t="s">
        <v>316</v>
      </c>
      <c r="C1374" s="35">
        <v>43903</v>
      </c>
      <c r="D1374" s="33">
        <v>22020001801</v>
      </c>
      <c r="E1374" s="34" t="s">
        <v>2276</v>
      </c>
      <c r="F1374" s="36">
        <v>40.14</v>
      </c>
      <c r="G1374" s="34" t="s">
        <v>182</v>
      </c>
      <c r="H1374" s="34" t="s">
        <v>2856</v>
      </c>
      <c r="I1374" s="33" t="s">
        <v>317</v>
      </c>
      <c r="J1374" s="34" t="s">
        <v>211</v>
      </c>
      <c r="K1374" s="34" t="s">
        <v>211</v>
      </c>
      <c r="L1374" s="34" t="s">
        <v>15</v>
      </c>
      <c r="M1374" s="34" t="s">
        <v>13</v>
      </c>
      <c r="N1374" s="34" t="s">
        <v>14</v>
      </c>
      <c r="O1374" s="37" t="s">
        <v>3145</v>
      </c>
      <c r="P1374" s="37" t="s">
        <v>674</v>
      </c>
      <c r="Q1374" s="44" t="str">
        <f>MID(Tabla1[[#This Row],[Aplicación]],14,1)</f>
        <v>2</v>
      </c>
      <c r="R1374" s="44" t="s">
        <v>662</v>
      </c>
      <c r="S1374" s="44" t="str">
        <f>MID(Tabla1[[#This Row],[Aplicación]],6,2)</f>
        <v>10</v>
      </c>
      <c r="T1374" s="44" t="str">
        <f>VLOOKUP(Tabla1[[#This Row],[AREA]],Hoja1!A:B,2,FALSE)</f>
        <v>10. Servicios sociales y mediación comunitaria</v>
      </c>
      <c r="U1374" s="44" t="str">
        <f>MID(Tabla1[[#This Row],[Aplicación]],9,4)</f>
        <v>2311</v>
      </c>
      <c r="V1374" s="44" t="str">
        <f>VLOOKUP(Tabla1[[#This Row],[PROGRAMA]],Hoja1!A:B,2,FALSE)</f>
        <v>2311. Intervención social</v>
      </c>
      <c r="W1374" s="44" t="str">
        <f>MID(Tabla1[[#This Row],[Aplicación]],14,2)</f>
        <v>21</v>
      </c>
      <c r="X1374" s="44" t="str">
        <f>MID(Tabla1[[#This Row],[Aplicación]],14,6)</f>
        <v>212</v>
      </c>
    </row>
    <row r="1375" spans="1:24" x14ac:dyDescent="0.25">
      <c r="A1375" s="33">
        <v>220200007646</v>
      </c>
      <c r="B1375" s="34" t="s">
        <v>316</v>
      </c>
      <c r="C1375" s="35">
        <v>43909</v>
      </c>
      <c r="D1375" s="33">
        <v>22020001347</v>
      </c>
      <c r="E1375" s="34" t="s">
        <v>1655</v>
      </c>
      <c r="F1375" s="36">
        <v>33.01</v>
      </c>
      <c r="G1375" s="34" t="s">
        <v>398</v>
      </c>
      <c r="H1375" s="34" t="s">
        <v>2860</v>
      </c>
      <c r="I1375" s="33" t="s">
        <v>317</v>
      </c>
      <c r="J1375" s="34" t="s">
        <v>211</v>
      </c>
      <c r="K1375" s="34" t="s">
        <v>211</v>
      </c>
      <c r="L1375" s="34" t="s">
        <v>15</v>
      </c>
      <c r="M1375" s="34" t="s">
        <v>13</v>
      </c>
      <c r="N1375" s="34" t="s">
        <v>14</v>
      </c>
      <c r="O1375" s="37" t="s">
        <v>3145</v>
      </c>
      <c r="P1375" s="37" t="s">
        <v>674</v>
      </c>
      <c r="Q1375" s="44" t="str">
        <f>MID(Tabla1[[#This Row],[Aplicación]],14,1)</f>
        <v>2</v>
      </c>
      <c r="R1375" s="44" t="s">
        <v>662</v>
      </c>
      <c r="S1375" s="44" t="str">
        <f>MID(Tabla1[[#This Row],[Aplicación]],6,2)</f>
        <v>10</v>
      </c>
      <c r="T1375" s="44" t="str">
        <f>VLOOKUP(Tabla1[[#This Row],[AREA]],Hoja1!A:B,2,FALSE)</f>
        <v>10. Servicios sociales y mediación comunitaria</v>
      </c>
      <c r="U1375" s="44" t="str">
        <f>MID(Tabla1[[#This Row],[Aplicación]],9,4)</f>
        <v>2312</v>
      </c>
      <c r="V1375" s="44" t="str">
        <f>VLOOKUP(Tabla1[[#This Row],[PROGRAMA]],Hoja1!A:B,2,FALSE)</f>
        <v>2312. Iniciativas sociales</v>
      </c>
      <c r="W1375" s="44" t="str">
        <f>MID(Tabla1[[#This Row],[Aplicación]],14,2)</f>
        <v>21</v>
      </c>
      <c r="X1375" s="44" t="str">
        <f>MID(Tabla1[[#This Row],[Aplicación]],14,6)</f>
        <v>212</v>
      </c>
    </row>
    <row r="1376" spans="1:24" x14ac:dyDescent="0.25">
      <c r="A1376" s="33">
        <v>220200004365</v>
      </c>
      <c r="B1376" s="34" t="s">
        <v>316</v>
      </c>
      <c r="C1376" s="35">
        <v>43899</v>
      </c>
      <c r="D1376" s="33">
        <v>22020001801</v>
      </c>
      <c r="E1376" s="34" t="s">
        <v>2276</v>
      </c>
      <c r="F1376" s="36">
        <v>38.880000000000003</v>
      </c>
      <c r="G1376" s="34" t="s">
        <v>182</v>
      </c>
      <c r="H1376" s="34" t="s">
        <v>2862</v>
      </c>
      <c r="I1376" s="33" t="s">
        <v>317</v>
      </c>
      <c r="J1376" s="34" t="s">
        <v>211</v>
      </c>
      <c r="K1376" s="34" t="s">
        <v>211</v>
      </c>
      <c r="L1376" s="34" t="s">
        <v>15</v>
      </c>
      <c r="M1376" s="34" t="s">
        <v>13</v>
      </c>
      <c r="N1376" s="34" t="s">
        <v>14</v>
      </c>
      <c r="O1376" s="37" t="s">
        <v>3145</v>
      </c>
      <c r="P1376" s="37" t="s">
        <v>674</v>
      </c>
      <c r="Q1376" s="44" t="str">
        <f>MID(Tabla1[[#This Row],[Aplicación]],14,1)</f>
        <v>2</v>
      </c>
      <c r="R1376" s="44" t="s">
        <v>662</v>
      </c>
      <c r="S1376" s="44" t="str">
        <f>MID(Tabla1[[#This Row],[Aplicación]],6,2)</f>
        <v>10</v>
      </c>
      <c r="T1376" s="44" t="str">
        <f>VLOOKUP(Tabla1[[#This Row],[AREA]],Hoja1!A:B,2,FALSE)</f>
        <v>10. Servicios sociales y mediación comunitaria</v>
      </c>
      <c r="U1376" s="44" t="str">
        <f>MID(Tabla1[[#This Row],[Aplicación]],9,4)</f>
        <v>2311</v>
      </c>
      <c r="V1376" s="44" t="str">
        <f>VLOOKUP(Tabla1[[#This Row],[PROGRAMA]],Hoja1!A:B,2,FALSE)</f>
        <v>2311. Intervención social</v>
      </c>
      <c r="W1376" s="44" t="str">
        <f>MID(Tabla1[[#This Row],[Aplicación]],14,2)</f>
        <v>21</v>
      </c>
      <c r="X1376" s="44" t="str">
        <f>MID(Tabla1[[#This Row],[Aplicación]],14,6)</f>
        <v>212</v>
      </c>
    </row>
    <row r="1377" spans="1:24" x14ac:dyDescent="0.25">
      <c r="A1377" s="33">
        <v>220200010619</v>
      </c>
      <c r="B1377" s="34" t="s">
        <v>316</v>
      </c>
      <c r="C1377" s="35">
        <v>43921</v>
      </c>
      <c r="D1377" s="33">
        <v>22020001801</v>
      </c>
      <c r="E1377" s="34" t="s">
        <v>2276</v>
      </c>
      <c r="F1377" s="36">
        <v>11.5</v>
      </c>
      <c r="G1377" s="34" t="s">
        <v>182</v>
      </c>
      <c r="H1377" s="34" t="s">
        <v>2863</v>
      </c>
      <c r="I1377" s="33" t="s">
        <v>317</v>
      </c>
      <c r="J1377" s="34" t="s">
        <v>211</v>
      </c>
      <c r="K1377" s="34" t="s">
        <v>211</v>
      </c>
      <c r="L1377" s="34" t="s">
        <v>15</v>
      </c>
      <c r="M1377" s="34" t="s">
        <v>13</v>
      </c>
      <c r="N1377" s="34" t="s">
        <v>14</v>
      </c>
      <c r="O1377" s="37" t="s">
        <v>3145</v>
      </c>
      <c r="P1377" s="37" t="s">
        <v>674</v>
      </c>
      <c r="Q1377" s="44" t="str">
        <f>MID(Tabla1[[#This Row],[Aplicación]],14,1)</f>
        <v>2</v>
      </c>
      <c r="R1377" s="44" t="s">
        <v>662</v>
      </c>
      <c r="S1377" s="44" t="str">
        <f>MID(Tabla1[[#This Row],[Aplicación]],6,2)</f>
        <v>10</v>
      </c>
      <c r="T1377" s="44" t="str">
        <f>VLOOKUP(Tabla1[[#This Row],[AREA]],Hoja1!A:B,2,FALSE)</f>
        <v>10. Servicios sociales y mediación comunitaria</v>
      </c>
      <c r="U1377" s="44" t="str">
        <f>MID(Tabla1[[#This Row],[Aplicación]],9,4)</f>
        <v>2311</v>
      </c>
      <c r="V1377" s="44" t="str">
        <f>VLOOKUP(Tabla1[[#This Row],[PROGRAMA]],Hoja1!A:B,2,FALSE)</f>
        <v>2311. Intervención social</v>
      </c>
      <c r="W1377" s="44" t="str">
        <f>MID(Tabla1[[#This Row],[Aplicación]],14,2)</f>
        <v>21</v>
      </c>
      <c r="X1377" s="44" t="str">
        <f>MID(Tabla1[[#This Row],[Aplicación]],14,6)</f>
        <v>212</v>
      </c>
    </row>
    <row r="1378" spans="1:24" x14ac:dyDescent="0.25">
      <c r="A1378" s="33">
        <v>220200008896</v>
      </c>
      <c r="B1378" s="34" t="s">
        <v>9</v>
      </c>
      <c r="C1378" s="35">
        <v>43910</v>
      </c>
      <c r="D1378" s="33">
        <v>22020002558</v>
      </c>
      <c r="E1378" s="34" t="s">
        <v>1325</v>
      </c>
      <c r="F1378" s="36">
        <v>745.42</v>
      </c>
      <c r="G1378" s="34" t="s">
        <v>144</v>
      </c>
      <c r="H1378" s="34" t="s">
        <v>2864</v>
      </c>
      <c r="I1378" s="33" t="s">
        <v>209</v>
      </c>
      <c r="J1378" s="34" t="s">
        <v>802</v>
      </c>
      <c r="K1378" s="34" t="s">
        <v>210</v>
      </c>
      <c r="L1378" s="34" t="s">
        <v>15</v>
      </c>
      <c r="M1378" s="34" t="s">
        <v>13</v>
      </c>
      <c r="N1378" s="34" t="s">
        <v>14</v>
      </c>
      <c r="O1378" s="37" t="s">
        <v>3127</v>
      </c>
      <c r="P1378" s="37" t="s">
        <v>674</v>
      </c>
      <c r="Q1378" s="44" t="str">
        <f>MID(Tabla1[[#This Row],[Aplicación]],14,1)</f>
        <v>2</v>
      </c>
      <c r="R1378" s="44" t="s">
        <v>662</v>
      </c>
      <c r="S1378" s="44" t="str">
        <f>MID(Tabla1[[#This Row],[Aplicación]],6,2)</f>
        <v>10</v>
      </c>
      <c r="T1378" s="44" t="str">
        <f>VLOOKUP(Tabla1[[#This Row],[AREA]],Hoja1!A:B,2,FALSE)</f>
        <v>10. Servicios sociales y mediación comunitaria</v>
      </c>
      <c r="U1378" s="44" t="str">
        <f>MID(Tabla1[[#This Row],[Aplicación]],9,4)</f>
        <v>2312</v>
      </c>
      <c r="V1378" s="44" t="str">
        <f>VLOOKUP(Tabla1[[#This Row],[PROGRAMA]],Hoja1!A:B,2,FALSE)</f>
        <v>2312. Iniciativas sociales</v>
      </c>
      <c r="W1378" s="44" t="str">
        <f>MID(Tabla1[[#This Row],[Aplicación]],14,2)</f>
        <v>21</v>
      </c>
      <c r="X1378" s="44" t="str">
        <f>MID(Tabla1[[#This Row],[Aplicación]],14,6)</f>
        <v>213</v>
      </c>
    </row>
    <row r="1379" spans="1:24" x14ac:dyDescent="0.25">
      <c r="A1379" s="33">
        <v>220200004353</v>
      </c>
      <c r="B1379" s="34" t="s">
        <v>316</v>
      </c>
      <c r="C1379" s="35">
        <v>43899</v>
      </c>
      <c r="D1379" s="33">
        <v>22020001801</v>
      </c>
      <c r="E1379" s="34" t="s">
        <v>2276</v>
      </c>
      <c r="F1379" s="36">
        <v>392.83</v>
      </c>
      <c r="G1379" s="34" t="s">
        <v>364</v>
      </c>
      <c r="H1379" s="34" t="s">
        <v>2865</v>
      </c>
      <c r="I1379" s="33" t="s">
        <v>317</v>
      </c>
      <c r="J1379" s="34" t="s">
        <v>211</v>
      </c>
      <c r="K1379" s="34" t="s">
        <v>211</v>
      </c>
      <c r="L1379" s="34" t="s">
        <v>15</v>
      </c>
      <c r="M1379" s="34" t="s">
        <v>13</v>
      </c>
      <c r="N1379" s="34" t="s">
        <v>14</v>
      </c>
      <c r="O1379" s="37" t="s">
        <v>3145</v>
      </c>
      <c r="P1379" s="37" t="s">
        <v>674</v>
      </c>
      <c r="Q1379" s="44" t="str">
        <f>MID(Tabla1[[#This Row],[Aplicación]],14,1)</f>
        <v>2</v>
      </c>
      <c r="R1379" s="44" t="s">
        <v>662</v>
      </c>
      <c r="S1379" s="44" t="str">
        <f>MID(Tabla1[[#This Row],[Aplicación]],6,2)</f>
        <v>10</v>
      </c>
      <c r="T1379" s="44" t="str">
        <f>VLOOKUP(Tabla1[[#This Row],[AREA]],Hoja1!A:B,2,FALSE)</f>
        <v>10. Servicios sociales y mediación comunitaria</v>
      </c>
      <c r="U1379" s="44" t="str">
        <f>MID(Tabla1[[#This Row],[Aplicación]],9,4)</f>
        <v>2311</v>
      </c>
      <c r="V1379" s="44" t="str">
        <f>VLOOKUP(Tabla1[[#This Row],[PROGRAMA]],Hoja1!A:B,2,FALSE)</f>
        <v>2311. Intervención social</v>
      </c>
      <c r="W1379" s="44" t="str">
        <f>MID(Tabla1[[#This Row],[Aplicación]],14,2)</f>
        <v>21</v>
      </c>
      <c r="X1379" s="44" t="str">
        <f>MID(Tabla1[[#This Row],[Aplicación]],14,6)</f>
        <v>212</v>
      </c>
    </row>
    <row r="1380" spans="1:24" x14ac:dyDescent="0.25">
      <c r="A1380" s="33">
        <v>220200007721</v>
      </c>
      <c r="B1380" s="34" t="s">
        <v>316</v>
      </c>
      <c r="C1380" s="35">
        <v>43909</v>
      </c>
      <c r="D1380" s="33">
        <v>22020001346</v>
      </c>
      <c r="E1380" s="34" t="s">
        <v>1655</v>
      </c>
      <c r="F1380" s="36">
        <v>118.83</v>
      </c>
      <c r="G1380" s="34" t="s">
        <v>387</v>
      </c>
      <c r="H1380" s="34" t="s">
        <v>2866</v>
      </c>
      <c r="I1380" s="33" t="s">
        <v>317</v>
      </c>
      <c r="J1380" s="34" t="s">
        <v>211</v>
      </c>
      <c r="K1380" s="34" t="s">
        <v>211</v>
      </c>
      <c r="L1380" s="34" t="s">
        <v>15</v>
      </c>
      <c r="M1380" s="34" t="s">
        <v>13</v>
      </c>
      <c r="N1380" s="34" t="s">
        <v>14</v>
      </c>
      <c r="O1380" s="37" t="s">
        <v>3145</v>
      </c>
      <c r="P1380" s="37" t="s">
        <v>674</v>
      </c>
      <c r="Q1380" s="44" t="str">
        <f>MID(Tabla1[[#This Row],[Aplicación]],14,1)</f>
        <v>2</v>
      </c>
      <c r="R1380" s="44" t="s">
        <v>662</v>
      </c>
      <c r="S1380" s="44" t="str">
        <f>MID(Tabla1[[#This Row],[Aplicación]],6,2)</f>
        <v>10</v>
      </c>
      <c r="T1380" s="44" t="str">
        <f>VLOOKUP(Tabla1[[#This Row],[AREA]],Hoja1!A:B,2,FALSE)</f>
        <v>10. Servicios sociales y mediación comunitaria</v>
      </c>
      <c r="U1380" s="44" t="str">
        <f>MID(Tabla1[[#This Row],[Aplicación]],9,4)</f>
        <v>2312</v>
      </c>
      <c r="V1380" s="44" t="str">
        <f>VLOOKUP(Tabla1[[#This Row],[PROGRAMA]],Hoja1!A:B,2,FALSE)</f>
        <v>2312. Iniciativas sociales</v>
      </c>
      <c r="W1380" s="44" t="str">
        <f>MID(Tabla1[[#This Row],[Aplicación]],14,2)</f>
        <v>21</v>
      </c>
      <c r="X1380" s="44" t="str">
        <f>MID(Tabla1[[#This Row],[Aplicación]],14,6)</f>
        <v>212</v>
      </c>
    </row>
    <row r="1381" spans="1:24" x14ac:dyDescent="0.25">
      <c r="A1381" s="33">
        <v>220200007838</v>
      </c>
      <c r="B1381" s="34" t="s">
        <v>316</v>
      </c>
      <c r="C1381" s="35">
        <v>43909</v>
      </c>
      <c r="D1381" s="33">
        <v>22020001801</v>
      </c>
      <c r="E1381" s="34" t="s">
        <v>2276</v>
      </c>
      <c r="F1381" s="36">
        <v>175.03</v>
      </c>
      <c r="G1381" s="34" t="s">
        <v>398</v>
      </c>
      <c r="H1381" s="34" t="s">
        <v>2870</v>
      </c>
      <c r="I1381" s="33" t="s">
        <v>317</v>
      </c>
      <c r="J1381" s="34" t="s">
        <v>211</v>
      </c>
      <c r="K1381" s="34" t="s">
        <v>211</v>
      </c>
      <c r="L1381" s="34" t="s">
        <v>15</v>
      </c>
      <c r="M1381" s="34" t="s">
        <v>13</v>
      </c>
      <c r="N1381" s="34" t="s">
        <v>14</v>
      </c>
      <c r="O1381" s="37" t="s">
        <v>3145</v>
      </c>
      <c r="P1381" s="37" t="s">
        <v>674</v>
      </c>
      <c r="Q1381" s="44" t="str">
        <f>MID(Tabla1[[#This Row],[Aplicación]],14,1)</f>
        <v>2</v>
      </c>
      <c r="R1381" s="44" t="s">
        <v>662</v>
      </c>
      <c r="S1381" s="44" t="str">
        <f>MID(Tabla1[[#This Row],[Aplicación]],6,2)</f>
        <v>10</v>
      </c>
      <c r="T1381" s="44" t="str">
        <f>VLOOKUP(Tabla1[[#This Row],[AREA]],Hoja1!A:B,2,FALSE)</f>
        <v>10. Servicios sociales y mediación comunitaria</v>
      </c>
      <c r="U1381" s="44" t="str">
        <f>MID(Tabla1[[#This Row],[Aplicación]],9,4)</f>
        <v>2311</v>
      </c>
      <c r="V1381" s="44" t="str">
        <f>VLOOKUP(Tabla1[[#This Row],[PROGRAMA]],Hoja1!A:B,2,FALSE)</f>
        <v>2311. Intervención social</v>
      </c>
      <c r="W1381" s="44" t="str">
        <f>MID(Tabla1[[#This Row],[Aplicación]],14,2)</f>
        <v>21</v>
      </c>
      <c r="X1381" s="44" t="str">
        <f>MID(Tabla1[[#This Row],[Aplicación]],14,6)</f>
        <v>212</v>
      </c>
    </row>
    <row r="1382" spans="1:24" x14ac:dyDescent="0.25">
      <c r="A1382" s="33">
        <v>220200006277</v>
      </c>
      <c r="B1382" s="34" t="s">
        <v>316</v>
      </c>
      <c r="C1382" s="35">
        <v>43903</v>
      </c>
      <c r="D1382" s="33">
        <v>22020001801</v>
      </c>
      <c r="E1382" s="34" t="s">
        <v>2276</v>
      </c>
      <c r="F1382" s="36">
        <v>3.07</v>
      </c>
      <c r="G1382" s="34" t="s">
        <v>238</v>
      </c>
      <c r="H1382" s="34" t="s">
        <v>2877</v>
      </c>
      <c r="I1382" s="33" t="s">
        <v>317</v>
      </c>
      <c r="J1382" s="34" t="s">
        <v>233</v>
      </c>
      <c r="K1382" s="34" t="s">
        <v>233</v>
      </c>
      <c r="L1382" s="34" t="s">
        <v>15</v>
      </c>
      <c r="M1382" s="34" t="s">
        <v>13</v>
      </c>
      <c r="N1382" s="34" t="s">
        <v>14</v>
      </c>
      <c r="O1382" s="37" t="s">
        <v>3145</v>
      </c>
      <c r="P1382" s="37" t="s">
        <v>674</v>
      </c>
      <c r="Q1382" s="44" t="str">
        <f>MID(Tabla1[[#This Row],[Aplicación]],14,1)</f>
        <v>2</v>
      </c>
      <c r="R1382" s="44" t="s">
        <v>662</v>
      </c>
      <c r="S1382" s="44" t="str">
        <f>MID(Tabla1[[#This Row],[Aplicación]],6,2)</f>
        <v>10</v>
      </c>
      <c r="T1382" s="44" t="str">
        <f>VLOOKUP(Tabla1[[#This Row],[AREA]],Hoja1!A:B,2,FALSE)</f>
        <v>10. Servicios sociales y mediación comunitaria</v>
      </c>
      <c r="U1382" s="44" t="str">
        <f>MID(Tabla1[[#This Row],[Aplicación]],9,4)</f>
        <v>2311</v>
      </c>
      <c r="V1382" s="44" t="str">
        <f>VLOOKUP(Tabla1[[#This Row],[PROGRAMA]],Hoja1!A:B,2,FALSE)</f>
        <v>2311. Intervención social</v>
      </c>
      <c r="W1382" s="44" t="str">
        <f>MID(Tabla1[[#This Row],[Aplicación]],14,2)</f>
        <v>21</v>
      </c>
      <c r="X1382" s="44" t="str">
        <f>MID(Tabla1[[#This Row],[Aplicación]],14,6)</f>
        <v>212</v>
      </c>
    </row>
    <row r="1383" spans="1:24" x14ac:dyDescent="0.25">
      <c r="A1383" s="33">
        <v>220200007652</v>
      </c>
      <c r="B1383" s="34" t="s">
        <v>316</v>
      </c>
      <c r="C1383" s="35">
        <v>43909</v>
      </c>
      <c r="D1383" s="33">
        <v>22020001346</v>
      </c>
      <c r="E1383" s="34" t="s">
        <v>1655</v>
      </c>
      <c r="F1383" s="36">
        <v>578.21</v>
      </c>
      <c r="G1383" s="34" t="s">
        <v>359</v>
      </c>
      <c r="H1383" s="34" t="s">
        <v>2880</v>
      </c>
      <c r="I1383" s="33" t="s">
        <v>317</v>
      </c>
      <c r="J1383" s="34" t="s">
        <v>2194</v>
      </c>
      <c r="K1383" s="34" t="s">
        <v>258</v>
      </c>
      <c r="L1383" s="34" t="s">
        <v>15</v>
      </c>
      <c r="M1383" s="34" t="s">
        <v>13</v>
      </c>
      <c r="N1383" s="34" t="s">
        <v>14</v>
      </c>
      <c r="O1383" s="37" t="s">
        <v>3145</v>
      </c>
      <c r="P1383" s="37" t="s">
        <v>674</v>
      </c>
      <c r="Q1383" s="44" t="str">
        <f>MID(Tabla1[[#This Row],[Aplicación]],14,1)</f>
        <v>2</v>
      </c>
      <c r="R1383" s="44" t="s">
        <v>662</v>
      </c>
      <c r="S1383" s="44" t="str">
        <f>MID(Tabla1[[#This Row],[Aplicación]],6,2)</f>
        <v>10</v>
      </c>
      <c r="T1383" s="44" t="str">
        <f>VLOOKUP(Tabla1[[#This Row],[AREA]],Hoja1!A:B,2,FALSE)</f>
        <v>10. Servicios sociales y mediación comunitaria</v>
      </c>
      <c r="U1383" s="44" t="str">
        <f>MID(Tabla1[[#This Row],[Aplicación]],9,4)</f>
        <v>2312</v>
      </c>
      <c r="V1383" s="44" t="str">
        <f>VLOOKUP(Tabla1[[#This Row],[PROGRAMA]],Hoja1!A:B,2,FALSE)</f>
        <v>2312. Iniciativas sociales</v>
      </c>
      <c r="W1383" s="44" t="str">
        <f>MID(Tabla1[[#This Row],[Aplicación]],14,2)</f>
        <v>21</v>
      </c>
      <c r="X1383" s="44" t="str">
        <f>MID(Tabla1[[#This Row],[Aplicación]],14,6)</f>
        <v>212</v>
      </c>
    </row>
    <row r="1384" spans="1:24" x14ac:dyDescent="0.25">
      <c r="A1384" s="33">
        <v>220200010615</v>
      </c>
      <c r="B1384" s="34" t="s">
        <v>316</v>
      </c>
      <c r="C1384" s="35">
        <v>43921</v>
      </c>
      <c r="D1384" s="33">
        <v>22020001801</v>
      </c>
      <c r="E1384" s="34" t="s">
        <v>2276</v>
      </c>
      <c r="F1384" s="36">
        <v>25.85</v>
      </c>
      <c r="G1384" s="34" t="s">
        <v>387</v>
      </c>
      <c r="H1384" s="34" t="s">
        <v>2881</v>
      </c>
      <c r="I1384" s="33" t="s">
        <v>317</v>
      </c>
      <c r="J1384" s="34" t="s">
        <v>211</v>
      </c>
      <c r="K1384" s="34" t="s">
        <v>211</v>
      </c>
      <c r="L1384" s="34" t="s">
        <v>15</v>
      </c>
      <c r="M1384" s="34" t="s">
        <v>13</v>
      </c>
      <c r="N1384" s="34" t="s">
        <v>14</v>
      </c>
      <c r="O1384" s="37" t="s">
        <v>3145</v>
      </c>
      <c r="P1384" s="37" t="s">
        <v>674</v>
      </c>
      <c r="Q1384" s="44" t="str">
        <f>MID(Tabla1[[#This Row],[Aplicación]],14,1)</f>
        <v>2</v>
      </c>
      <c r="R1384" s="44" t="s">
        <v>662</v>
      </c>
      <c r="S1384" s="44" t="str">
        <f>MID(Tabla1[[#This Row],[Aplicación]],6,2)</f>
        <v>10</v>
      </c>
      <c r="T1384" s="44" t="str">
        <f>VLOOKUP(Tabla1[[#This Row],[AREA]],Hoja1!A:B,2,FALSE)</f>
        <v>10. Servicios sociales y mediación comunitaria</v>
      </c>
      <c r="U1384" s="44" t="str">
        <f>MID(Tabla1[[#This Row],[Aplicación]],9,4)</f>
        <v>2311</v>
      </c>
      <c r="V1384" s="44" t="str">
        <f>VLOOKUP(Tabla1[[#This Row],[PROGRAMA]],Hoja1!A:B,2,FALSE)</f>
        <v>2311. Intervención social</v>
      </c>
      <c r="W1384" s="44" t="str">
        <f>MID(Tabla1[[#This Row],[Aplicación]],14,2)</f>
        <v>21</v>
      </c>
      <c r="X1384" s="44" t="str">
        <f>MID(Tabla1[[#This Row],[Aplicación]],14,6)</f>
        <v>212</v>
      </c>
    </row>
    <row r="1385" spans="1:24" x14ac:dyDescent="0.25">
      <c r="A1385" s="33">
        <v>220200004413</v>
      </c>
      <c r="B1385" s="34" t="s">
        <v>316</v>
      </c>
      <c r="C1385" s="35">
        <v>43899</v>
      </c>
      <c r="D1385" s="33">
        <v>22020001801</v>
      </c>
      <c r="E1385" s="34" t="s">
        <v>2276</v>
      </c>
      <c r="F1385" s="36">
        <v>41.45</v>
      </c>
      <c r="G1385" s="34" t="s">
        <v>423</v>
      </c>
      <c r="H1385" s="34" t="s">
        <v>2882</v>
      </c>
      <c r="I1385" s="33" t="s">
        <v>317</v>
      </c>
      <c r="J1385" s="34" t="s">
        <v>211</v>
      </c>
      <c r="K1385" s="34" t="s">
        <v>211</v>
      </c>
      <c r="L1385" s="34" t="s">
        <v>15</v>
      </c>
      <c r="M1385" s="34" t="s">
        <v>13</v>
      </c>
      <c r="N1385" s="34" t="s">
        <v>14</v>
      </c>
      <c r="O1385" s="37" t="s">
        <v>3145</v>
      </c>
      <c r="P1385" s="37" t="s">
        <v>674</v>
      </c>
      <c r="Q1385" s="44" t="str">
        <f>MID(Tabla1[[#This Row],[Aplicación]],14,1)</f>
        <v>2</v>
      </c>
      <c r="R1385" s="44" t="s">
        <v>662</v>
      </c>
      <c r="S1385" s="44" t="str">
        <f>MID(Tabla1[[#This Row],[Aplicación]],6,2)</f>
        <v>10</v>
      </c>
      <c r="T1385" s="44" t="str">
        <f>VLOOKUP(Tabla1[[#This Row],[AREA]],Hoja1!A:B,2,FALSE)</f>
        <v>10. Servicios sociales y mediación comunitaria</v>
      </c>
      <c r="U1385" s="44" t="str">
        <f>MID(Tabla1[[#This Row],[Aplicación]],9,4)</f>
        <v>2311</v>
      </c>
      <c r="V1385" s="44" t="str">
        <f>VLOOKUP(Tabla1[[#This Row],[PROGRAMA]],Hoja1!A:B,2,FALSE)</f>
        <v>2311. Intervención social</v>
      </c>
      <c r="W1385" s="44" t="str">
        <f>MID(Tabla1[[#This Row],[Aplicación]],14,2)</f>
        <v>21</v>
      </c>
      <c r="X1385" s="44" t="str">
        <f>MID(Tabla1[[#This Row],[Aplicación]],14,6)</f>
        <v>212</v>
      </c>
    </row>
    <row r="1386" spans="1:24" x14ac:dyDescent="0.25">
      <c r="A1386" s="33">
        <v>220200010617</v>
      </c>
      <c r="B1386" s="34" t="s">
        <v>316</v>
      </c>
      <c r="C1386" s="35">
        <v>43921</v>
      </c>
      <c r="D1386" s="33">
        <v>22020001801</v>
      </c>
      <c r="E1386" s="34" t="s">
        <v>2276</v>
      </c>
      <c r="F1386" s="36">
        <v>83.77</v>
      </c>
      <c r="G1386" s="34" t="s">
        <v>359</v>
      </c>
      <c r="H1386" s="34" t="s">
        <v>2883</v>
      </c>
      <c r="I1386" s="33" t="s">
        <v>317</v>
      </c>
      <c r="J1386" s="34" t="s">
        <v>2194</v>
      </c>
      <c r="K1386" s="34" t="s">
        <v>258</v>
      </c>
      <c r="L1386" s="34" t="s">
        <v>15</v>
      </c>
      <c r="M1386" s="34" t="s">
        <v>13</v>
      </c>
      <c r="N1386" s="34" t="s">
        <v>14</v>
      </c>
      <c r="O1386" s="37" t="s">
        <v>3145</v>
      </c>
      <c r="P1386" s="37" t="s">
        <v>674</v>
      </c>
      <c r="Q1386" s="44" t="str">
        <f>MID(Tabla1[[#This Row],[Aplicación]],14,1)</f>
        <v>2</v>
      </c>
      <c r="R1386" s="44" t="s">
        <v>662</v>
      </c>
      <c r="S1386" s="44" t="str">
        <f>MID(Tabla1[[#This Row],[Aplicación]],6,2)</f>
        <v>10</v>
      </c>
      <c r="T1386" s="44" t="str">
        <f>VLOOKUP(Tabla1[[#This Row],[AREA]],Hoja1!A:B,2,FALSE)</f>
        <v>10. Servicios sociales y mediación comunitaria</v>
      </c>
      <c r="U1386" s="44" t="str">
        <f>MID(Tabla1[[#This Row],[Aplicación]],9,4)</f>
        <v>2311</v>
      </c>
      <c r="V1386" s="44" t="str">
        <f>VLOOKUP(Tabla1[[#This Row],[PROGRAMA]],Hoja1!A:B,2,FALSE)</f>
        <v>2311. Intervención social</v>
      </c>
      <c r="W1386" s="44" t="str">
        <f>MID(Tabla1[[#This Row],[Aplicación]],14,2)</f>
        <v>21</v>
      </c>
      <c r="X1386" s="44" t="str">
        <f>MID(Tabla1[[#This Row],[Aplicación]],14,6)</f>
        <v>212</v>
      </c>
    </row>
    <row r="1387" spans="1:24" x14ac:dyDescent="0.25">
      <c r="A1387" s="33">
        <v>220200008895</v>
      </c>
      <c r="B1387" s="34" t="s">
        <v>9</v>
      </c>
      <c r="C1387" s="35">
        <v>43910</v>
      </c>
      <c r="D1387" s="33">
        <v>22020002557</v>
      </c>
      <c r="E1387" s="34" t="s">
        <v>1325</v>
      </c>
      <c r="F1387" s="36">
        <v>421.99</v>
      </c>
      <c r="G1387" s="34" t="s">
        <v>144</v>
      </c>
      <c r="H1387" s="34" t="s">
        <v>2884</v>
      </c>
      <c r="I1387" s="33" t="s">
        <v>209</v>
      </c>
      <c r="J1387" s="34" t="s">
        <v>802</v>
      </c>
      <c r="K1387" s="34" t="s">
        <v>210</v>
      </c>
      <c r="L1387" s="34" t="s">
        <v>15</v>
      </c>
      <c r="M1387" s="34" t="s">
        <v>13</v>
      </c>
      <c r="N1387" s="34" t="s">
        <v>14</v>
      </c>
      <c r="O1387" s="37" t="s">
        <v>3127</v>
      </c>
      <c r="P1387" s="37" t="s">
        <v>674</v>
      </c>
      <c r="Q1387" s="44" t="str">
        <f>MID(Tabla1[[#This Row],[Aplicación]],14,1)</f>
        <v>2</v>
      </c>
      <c r="R1387" s="44" t="s">
        <v>662</v>
      </c>
      <c r="S1387" s="44" t="str">
        <f>MID(Tabla1[[#This Row],[Aplicación]],6,2)</f>
        <v>10</v>
      </c>
      <c r="T1387" s="44" t="str">
        <f>VLOOKUP(Tabla1[[#This Row],[AREA]],Hoja1!A:B,2,FALSE)</f>
        <v>10. Servicios sociales y mediación comunitaria</v>
      </c>
      <c r="U1387" s="44" t="str">
        <f>MID(Tabla1[[#This Row],[Aplicación]],9,4)</f>
        <v>2312</v>
      </c>
      <c r="V1387" s="44" t="str">
        <f>VLOOKUP(Tabla1[[#This Row],[PROGRAMA]],Hoja1!A:B,2,FALSE)</f>
        <v>2312. Iniciativas sociales</v>
      </c>
      <c r="W1387" s="44" t="str">
        <f>MID(Tabla1[[#This Row],[Aplicación]],14,2)</f>
        <v>21</v>
      </c>
      <c r="X1387" s="44" t="str">
        <f>MID(Tabla1[[#This Row],[Aplicación]],14,6)</f>
        <v>213</v>
      </c>
    </row>
    <row r="1388" spans="1:24" x14ac:dyDescent="0.25">
      <c r="A1388" s="33">
        <v>220200004407</v>
      </c>
      <c r="B1388" s="34" t="s">
        <v>316</v>
      </c>
      <c r="C1388" s="35">
        <v>43899</v>
      </c>
      <c r="D1388" s="33">
        <v>22020001801</v>
      </c>
      <c r="E1388" s="34" t="s">
        <v>2276</v>
      </c>
      <c r="F1388" s="36">
        <v>20.78</v>
      </c>
      <c r="G1388" s="34" t="s">
        <v>359</v>
      </c>
      <c r="H1388" s="34" t="s">
        <v>2885</v>
      </c>
      <c r="I1388" s="33" t="s">
        <v>317</v>
      </c>
      <c r="J1388" s="34" t="s">
        <v>2194</v>
      </c>
      <c r="K1388" s="34" t="s">
        <v>258</v>
      </c>
      <c r="L1388" s="34" t="s">
        <v>15</v>
      </c>
      <c r="M1388" s="34" t="s">
        <v>13</v>
      </c>
      <c r="N1388" s="34" t="s">
        <v>14</v>
      </c>
      <c r="O1388" s="37" t="s">
        <v>3145</v>
      </c>
      <c r="P1388" s="37" t="s">
        <v>674</v>
      </c>
      <c r="Q1388" s="44" t="str">
        <f>MID(Tabla1[[#This Row],[Aplicación]],14,1)</f>
        <v>2</v>
      </c>
      <c r="R1388" s="44" t="s">
        <v>662</v>
      </c>
      <c r="S1388" s="44" t="str">
        <f>MID(Tabla1[[#This Row],[Aplicación]],6,2)</f>
        <v>10</v>
      </c>
      <c r="T1388" s="44" t="str">
        <f>VLOOKUP(Tabla1[[#This Row],[AREA]],Hoja1!A:B,2,FALSE)</f>
        <v>10. Servicios sociales y mediación comunitaria</v>
      </c>
      <c r="U1388" s="44" t="str">
        <f>MID(Tabla1[[#This Row],[Aplicación]],9,4)</f>
        <v>2311</v>
      </c>
      <c r="V1388" s="44" t="str">
        <f>VLOOKUP(Tabla1[[#This Row],[PROGRAMA]],Hoja1!A:B,2,FALSE)</f>
        <v>2311. Intervención social</v>
      </c>
      <c r="W1388" s="44" t="str">
        <f>MID(Tabla1[[#This Row],[Aplicación]],14,2)</f>
        <v>21</v>
      </c>
      <c r="X1388" s="44" t="str">
        <f>MID(Tabla1[[#This Row],[Aplicación]],14,6)</f>
        <v>212</v>
      </c>
    </row>
    <row r="1389" spans="1:24" x14ac:dyDescent="0.25">
      <c r="A1389" s="33">
        <v>220200006261</v>
      </c>
      <c r="B1389" s="34" t="s">
        <v>316</v>
      </c>
      <c r="C1389" s="35">
        <v>43903</v>
      </c>
      <c r="D1389" s="33">
        <v>22020001801</v>
      </c>
      <c r="E1389" s="34" t="s">
        <v>2276</v>
      </c>
      <c r="F1389" s="36">
        <v>7.43</v>
      </c>
      <c r="G1389" s="34" t="s">
        <v>413</v>
      </c>
      <c r="H1389" s="34" t="s">
        <v>2888</v>
      </c>
      <c r="I1389" s="33" t="s">
        <v>317</v>
      </c>
      <c r="J1389" s="34" t="s">
        <v>211</v>
      </c>
      <c r="K1389" s="34" t="s">
        <v>211</v>
      </c>
      <c r="L1389" s="34" t="s">
        <v>15</v>
      </c>
      <c r="M1389" s="34" t="s">
        <v>13</v>
      </c>
      <c r="N1389" s="34" t="s">
        <v>14</v>
      </c>
      <c r="O1389" s="37" t="s">
        <v>3145</v>
      </c>
      <c r="P1389" s="37" t="s">
        <v>674</v>
      </c>
      <c r="Q1389" s="44" t="str">
        <f>MID(Tabla1[[#This Row],[Aplicación]],14,1)</f>
        <v>2</v>
      </c>
      <c r="R1389" s="44" t="s">
        <v>662</v>
      </c>
      <c r="S1389" s="44" t="str">
        <f>MID(Tabla1[[#This Row],[Aplicación]],6,2)</f>
        <v>10</v>
      </c>
      <c r="T1389" s="44" t="str">
        <f>VLOOKUP(Tabla1[[#This Row],[AREA]],Hoja1!A:B,2,FALSE)</f>
        <v>10. Servicios sociales y mediación comunitaria</v>
      </c>
      <c r="U1389" s="44" t="str">
        <f>MID(Tabla1[[#This Row],[Aplicación]],9,4)</f>
        <v>2311</v>
      </c>
      <c r="V1389" s="44" t="str">
        <f>VLOOKUP(Tabla1[[#This Row],[PROGRAMA]],Hoja1!A:B,2,FALSE)</f>
        <v>2311. Intervención social</v>
      </c>
      <c r="W1389" s="44" t="str">
        <f>MID(Tabla1[[#This Row],[Aplicación]],14,2)</f>
        <v>21</v>
      </c>
      <c r="X1389" s="44" t="str">
        <f>MID(Tabla1[[#This Row],[Aplicación]],14,6)</f>
        <v>212</v>
      </c>
    </row>
    <row r="1390" spans="1:24" x14ac:dyDescent="0.25">
      <c r="A1390" s="33">
        <v>220200004365</v>
      </c>
      <c r="B1390" s="34" t="s">
        <v>316</v>
      </c>
      <c r="C1390" s="35">
        <v>43899</v>
      </c>
      <c r="D1390" s="33">
        <v>22020001802</v>
      </c>
      <c r="E1390" s="34" t="s">
        <v>2276</v>
      </c>
      <c r="F1390" s="36">
        <v>56.64</v>
      </c>
      <c r="G1390" s="34" t="s">
        <v>182</v>
      </c>
      <c r="H1390" s="34" t="s">
        <v>2862</v>
      </c>
      <c r="I1390" s="33" t="s">
        <v>317</v>
      </c>
      <c r="J1390" s="34" t="s">
        <v>211</v>
      </c>
      <c r="K1390" s="34" t="s">
        <v>211</v>
      </c>
      <c r="L1390" s="34" t="s">
        <v>15</v>
      </c>
      <c r="M1390" s="34" t="s">
        <v>13</v>
      </c>
      <c r="N1390" s="34" t="s">
        <v>14</v>
      </c>
      <c r="O1390" s="37" t="s">
        <v>3145</v>
      </c>
      <c r="P1390" s="37" t="s">
        <v>674</v>
      </c>
      <c r="Q1390" s="44" t="str">
        <f>MID(Tabla1[[#This Row],[Aplicación]],14,1)</f>
        <v>2</v>
      </c>
      <c r="R1390" s="44" t="s">
        <v>662</v>
      </c>
      <c r="S1390" s="44" t="str">
        <f>MID(Tabla1[[#This Row],[Aplicación]],6,2)</f>
        <v>10</v>
      </c>
      <c r="T1390" s="44" t="str">
        <f>VLOOKUP(Tabla1[[#This Row],[AREA]],Hoja1!A:B,2,FALSE)</f>
        <v>10. Servicios sociales y mediación comunitaria</v>
      </c>
      <c r="U1390" s="44" t="str">
        <f>MID(Tabla1[[#This Row],[Aplicación]],9,4)</f>
        <v>2311</v>
      </c>
      <c r="V1390" s="44" t="str">
        <f>VLOOKUP(Tabla1[[#This Row],[PROGRAMA]],Hoja1!A:B,2,FALSE)</f>
        <v>2311. Intervención social</v>
      </c>
      <c r="W1390" s="44" t="str">
        <f>MID(Tabla1[[#This Row],[Aplicación]],14,2)</f>
        <v>21</v>
      </c>
      <c r="X1390" s="44" t="str">
        <f>MID(Tabla1[[#This Row],[Aplicación]],14,6)</f>
        <v>212</v>
      </c>
    </row>
    <row r="1391" spans="1:24" x14ac:dyDescent="0.25">
      <c r="A1391" s="33">
        <v>220200003865</v>
      </c>
      <c r="B1391" s="34" t="s">
        <v>316</v>
      </c>
      <c r="C1391" s="35">
        <v>43895</v>
      </c>
      <c r="D1391" s="33">
        <v>22020001346</v>
      </c>
      <c r="E1391" s="34" t="s">
        <v>1655</v>
      </c>
      <c r="F1391" s="36">
        <v>116.3</v>
      </c>
      <c r="G1391" s="34" t="s">
        <v>359</v>
      </c>
      <c r="H1391" s="34" t="s">
        <v>2889</v>
      </c>
      <c r="I1391" s="33" t="s">
        <v>317</v>
      </c>
      <c r="J1391" s="34" t="s">
        <v>2194</v>
      </c>
      <c r="K1391" s="34" t="s">
        <v>258</v>
      </c>
      <c r="L1391" s="34" t="s">
        <v>15</v>
      </c>
      <c r="M1391" s="34" t="s">
        <v>13</v>
      </c>
      <c r="N1391" s="34" t="s">
        <v>14</v>
      </c>
      <c r="O1391" s="37" t="s">
        <v>3145</v>
      </c>
      <c r="P1391" s="37" t="s">
        <v>674</v>
      </c>
      <c r="Q1391" s="44" t="str">
        <f>MID(Tabla1[[#This Row],[Aplicación]],14,1)</f>
        <v>2</v>
      </c>
      <c r="R1391" s="44" t="s">
        <v>662</v>
      </c>
      <c r="S1391" s="44" t="str">
        <f>MID(Tabla1[[#This Row],[Aplicación]],6,2)</f>
        <v>10</v>
      </c>
      <c r="T1391" s="44" t="str">
        <f>VLOOKUP(Tabla1[[#This Row],[AREA]],Hoja1!A:B,2,FALSE)</f>
        <v>10. Servicios sociales y mediación comunitaria</v>
      </c>
      <c r="U1391" s="44" t="str">
        <f>MID(Tabla1[[#This Row],[Aplicación]],9,4)</f>
        <v>2312</v>
      </c>
      <c r="V1391" s="44" t="str">
        <f>VLOOKUP(Tabla1[[#This Row],[PROGRAMA]],Hoja1!A:B,2,FALSE)</f>
        <v>2312. Iniciativas sociales</v>
      </c>
      <c r="W1391" s="44" t="str">
        <f>MID(Tabla1[[#This Row],[Aplicación]],14,2)</f>
        <v>21</v>
      </c>
      <c r="X1391" s="44" t="str">
        <f>MID(Tabla1[[#This Row],[Aplicación]],14,6)</f>
        <v>212</v>
      </c>
    </row>
    <row r="1392" spans="1:24" x14ac:dyDescent="0.25">
      <c r="A1392" s="33">
        <v>220200007809</v>
      </c>
      <c r="B1392" s="34" t="s">
        <v>316</v>
      </c>
      <c r="C1392" s="35">
        <v>43909</v>
      </c>
      <c r="D1392" s="33">
        <v>22020001802</v>
      </c>
      <c r="E1392" s="34" t="s">
        <v>2276</v>
      </c>
      <c r="F1392" s="36">
        <v>16.54</v>
      </c>
      <c r="G1392" s="34" t="s">
        <v>398</v>
      </c>
      <c r="H1392" s="34" t="s">
        <v>2890</v>
      </c>
      <c r="I1392" s="33" t="s">
        <v>317</v>
      </c>
      <c r="J1392" s="34" t="s">
        <v>211</v>
      </c>
      <c r="K1392" s="34" t="s">
        <v>211</v>
      </c>
      <c r="L1392" s="34" t="s">
        <v>15</v>
      </c>
      <c r="M1392" s="34" t="s">
        <v>13</v>
      </c>
      <c r="N1392" s="34" t="s">
        <v>14</v>
      </c>
      <c r="O1392" s="37" t="s">
        <v>3145</v>
      </c>
      <c r="P1392" s="37" t="s">
        <v>674</v>
      </c>
      <c r="Q1392" s="44" t="str">
        <f>MID(Tabla1[[#This Row],[Aplicación]],14,1)</f>
        <v>2</v>
      </c>
      <c r="R1392" s="44" t="s">
        <v>662</v>
      </c>
      <c r="S1392" s="44" t="str">
        <f>MID(Tabla1[[#This Row],[Aplicación]],6,2)</f>
        <v>10</v>
      </c>
      <c r="T1392" s="44" t="str">
        <f>VLOOKUP(Tabla1[[#This Row],[AREA]],Hoja1!A:B,2,FALSE)</f>
        <v>10. Servicios sociales y mediación comunitaria</v>
      </c>
      <c r="U1392" s="44" t="str">
        <f>MID(Tabla1[[#This Row],[Aplicación]],9,4)</f>
        <v>2311</v>
      </c>
      <c r="V1392" s="44" t="str">
        <f>VLOOKUP(Tabla1[[#This Row],[PROGRAMA]],Hoja1!A:B,2,FALSE)</f>
        <v>2311. Intervención social</v>
      </c>
      <c r="W1392" s="44" t="str">
        <f>MID(Tabla1[[#This Row],[Aplicación]],14,2)</f>
        <v>21</v>
      </c>
      <c r="X1392" s="44" t="str">
        <f>MID(Tabla1[[#This Row],[Aplicación]],14,6)</f>
        <v>212</v>
      </c>
    </row>
    <row r="1393" spans="1:24" x14ac:dyDescent="0.25">
      <c r="A1393" s="33">
        <v>220200006317</v>
      </c>
      <c r="B1393" s="34" t="s">
        <v>316</v>
      </c>
      <c r="C1393" s="35">
        <v>43903</v>
      </c>
      <c r="D1393" s="33">
        <v>22020001802</v>
      </c>
      <c r="E1393" s="34" t="s">
        <v>2276</v>
      </c>
      <c r="F1393" s="36">
        <v>36.08</v>
      </c>
      <c r="G1393" s="34" t="s">
        <v>359</v>
      </c>
      <c r="H1393" s="34" t="s">
        <v>2891</v>
      </c>
      <c r="I1393" s="33" t="s">
        <v>317</v>
      </c>
      <c r="J1393" s="34" t="s">
        <v>2194</v>
      </c>
      <c r="K1393" s="34" t="s">
        <v>258</v>
      </c>
      <c r="L1393" s="34" t="s">
        <v>15</v>
      </c>
      <c r="M1393" s="34" t="s">
        <v>13</v>
      </c>
      <c r="N1393" s="34" t="s">
        <v>14</v>
      </c>
      <c r="O1393" s="37" t="s">
        <v>3145</v>
      </c>
      <c r="P1393" s="37" t="s">
        <v>674</v>
      </c>
      <c r="Q1393" s="44" t="str">
        <f>MID(Tabla1[[#This Row],[Aplicación]],14,1)</f>
        <v>2</v>
      </c>
      <c r="R1393" s="44" t="s">
        <v>662</v>
      </c>
      <c r="S1393" s="44" t="str">
        <f>MID(Tabla1[[#This Row],[Aplicación]],6,2)</f>
        <v>10</v>
      </c>
      <c r="T1393" s="44" t="str">
        <f>VLOOKUP(Tabla1[[#This Row],[AREA]],Hoja1!A:B,2,FALSE)</f>
        <v>10. Servicios sociales y mediación comunitaria</v>
      </c>
      <c r="U1393" s="44" t="str">
        <f>MID(Tabla1[[#This Row],[Aplicación]],9,4)</f>
        <v>2311</v>
      </c>
      <c r="V1393" s="44" t="str">
        <f>VLOOKUP(Tabla1[[#This Row],[PROGRAMA]],Hoja1!A:B,2,FALSE)</f>
        <v>2311. Intervención social</v>
      </c>
      <c r="W1393" s="44" t="str">
        <f>MID(Tabla1[[#This Row],[Aplicación]],14,2)</f>
        <v>21</v>
      </c>
      <c r="X1393" s="44" t="str">
        <f>MID(Tabla1[[#This Row],[Aplicación]],14,6)</f>
        <v>212</v>
      </c>
    </row>
    <row r="1394" spans="1:24" x14ac:dyDescent="0.25">
      <c r="A1394" s="33">
        <v>220200003915</v>
      </c>
      <c r="B1394" s="34" t="s">
        <v>316</v>
      </c>
      <c r="C1394" s="35">
        <v>43895</v>
      </c>
      <c r="D1394" s="33">
        <v>22020001346</v>
      </c>
      <c r="E1394" s="34" t="s">
        <v>1655</v>
      </c>
      <c r="F1394" s="36">
        <v>92.22</v>
      </c>
      <c r="G1394" s="34" t="s">
        <v>359</v>
      </c>
      <c r="H1394" s="34" t="s">
        <v>2892</v>
      </c>
      <c r="I1394" s="33" t="s">
        <v>317</v>
      </c>
      <c r="J1394" s="34" t="s">
        <v>2194</v>
      </c>
      <c r="K1394" s="34" t="s">
        <v>258</v>
      </c>
      <c r="L1394" s="34" t="s">
        <v>15</v>
      </c>
      <c r="M1394" s="34" t="s">
        <v>13</v>
      </c>
      <c r="N1394" s="34" t="s">
        <v>14</v>
      </c>
      <c r="O1394" s="37" t="s">
        <v>3145</v>
      </c>
      <c r="P1394" s="37" t="s">
        <v>674</v>
      </c>
      <c r="Q1394" s="44" t="str">
        <f>MID(Tabla1[[#This Row],[Aplicación]],14,1)</f>
        <v>2</v>
      </c>
      <c r="R1394" s="44" t="s">
        <v>662</v>
      </c>
      <c r="S1394" s="44" t="str">
        <f>MID(Tabla1[[#This Row],[Aplicación]],6,2)</f>
        <v>10</v>
      </c>
      <c r="T1394" s="44" t="str">
        <f>VLOOKUP(Tabla1[[#This Row],[AREA]],Hoja1!A:B,2,FALSE)</f>
        <v>10. Servicios sociales y mediación comunitaria</v>
      </c>
      <c r="U1394" s="44" t="str">
        <f>MID(Tabla1[[#This Row],[Aplicación]],9,4)</f>
        <v>2312</v>
      </c>
      <c r="V1394" s="44" t="str">
        <f>VLOOKUP(Tabla1[[#This Row],[PROGRAMA]],Hoja1!A:B,2,FALSE)</f>
        <v>2312. Iniciativas sociales</v>
      </c>
      <c r="W1394" s="44" t="str">
        <f>MID(Tabla1[[#This Row],[Aplicación]],14,2)</f>
        <v>21</v>
      </c>
      <c r="X1394" s="44" t="str">
        <f>MID(Tabla1[[#This Row],[Aplicación]],14,6)</f>
        <v>212</v>
      </c>
    </row>
    <row r="1395" spans="1:24" x14ac:dyDescent="0.25">
      <c r="A1395" s="33">
        <v>220200003913</v>
      </c>
      <c r="B1395" s="34" t="s">
        <v>316</v>
      </c>
      <c r="C1395" s="35">
        <v>43895</v>
      </c>
      <c r="D1395" s="33">
        <v>22020001347</v>
      </c>
      <c r="E1395" s="34" t="s">
        <v>1655</v>
      </c>
      <c r="F1395" s="36">
        <v>69.78</v>
      </c>
      <c r="G1395" s="34" t="s">
        <v>394</v>
      </c>
      <c r="H1395" s="34" t="s">
        <v>2893</v>
      </c>
      <c r="I1395" s="33" t="s">
        <v>317</v>
      </c>
      <c r="J1395" s="34" t="s">
        <v>211</v>
      </c>
      <c r="K1395" s="34" t="s">
        <v>211</v>
      </c>
      <c r="L1395" s="34" t="s">
        <v>15</v>
      </c>
      <c r="M1395" s="34" t="s">
        <v>13</v>
      </c>
      <c r="N1395" s="34" t="s">
        <v>14</v>
      </c>
      <c r="O1395" s="37" t="s">
        <v>3145</v>
      </c>
      <c r="P1395" s="37" t="s">
        <v>674</v>
      </c>
      <c r="Q1395" s="44" t="str">
        <f>MID(Tabla1[[#This Row],[Aplicación]],14,1)</f>
        <v>2</v>
      </c>
      <c r="R1395" s="44" t="s">
        <v>662</v>
      </c>
      <c r="S1395" s="44" t="str">
        <f>MID(Tabla1[[#This Row],[Aplicación]],6,2)</f>
        <v>10</v>
      </c>
      <c r="T1395" s="44" t="str">
        <f>VLOOKUP(Tabla1[[#This Row],[AREA]],Hoja1!A:B,2,FALSE)</f>
        <v>10. Servicios sociales y mediación comunitaria</v>
      </c>
      <c r="U1395" s="44" t="str">
        <f>MID(Tabla1[[#This Row],[Aplicación]],9,4)</f>
        <v>2312</v>
      </c>
      <c r="V1395" s="44" t="str">
        <f>VLOOKUP(Tabla1[[#This Row],[PROGRAMA]],Hoja1!A:B,2,FALSE)</f>
        <v>2312. Iniciativas sociales</v>
      </c>
      <c r="W1395" s="44" t="str">
        <f>MID(Tabla1[[#This Row],[Aplicación]],14,2)</f>
        <v>21</v>
      </c>
      <c r="X1395" s="44" t="str">
        <f>MID(Tabla1[[#This Row],[Aplicación]],14,6)</f>
        <v>212</v>
      </c>
    </row>
    <row r="1396" spans="1:24" x14ac:dyDescent="0.25">
      <c r="A1396" s="33">
        <v>220190053915</v>
      </c>
      <c r="B1396" s="34" t="s">
        <v>9</v>
      </c>
      <c r="C1396" s="35">
        <v>43908</v>
      </c>
      <c r="D1396" s="33">
        <v>22019006890</v>
      </c>
      <c r="E1396" s="34" t="s">
        <v>1250</v>
      </c>
      <c r="F1396" s="36">
        <v>62.54</v>
      </c>
      <c r="G1396" s="34" t="s">
        <v>204</v>
      </c>
      <c r="H1396" s="34" t="s">
        <v>2897</v>
      </c>
      <c r="I1396" s="33" t="s">
        <v>209</v>
      </c>
      <c r="J1396" s="34" t="s">
        <v>210</v>
      </c>
      <c r="K1396" s="34" t="s">
        <v>210</v>
      </c>
      <c r="L1396" s="34" t="s">
        <v>12</v>
      </c>
      <c r="M1396" s="34" t="s">
        <v>13</v>
      </c>
      <c r="N1396" s="34" t="s">
        <v>14</v>
      </c>
      <c r="O1396" s="37" t="s">
        <v>3127</v>
      </c>
      <c r="P1396" s="37" t="s">
        <v>674</v>
      </c>
      <c r="Q1396" s="44" t="str">
        <f>MID(Tabla1[[#This Row],[Aplicación]],14,1)</f>
        <v>6</v>
      </c>
      <c r="R1396" s="44" t="s">
        <v>663</v>
      </c>
      <c r="S1396" s="44" t="str">
        <f>MID(Tabla1[[#This Row],[Aplicación]],6,2)</f>
        <v>10</v>
      </c>
      <c r="T1396" s="44" t="str">
        <f>VLOOKUP(Tabla1[[#This Row],[AREA]],Hoja1!A:B,2,FALSE)</f>
        <v>10. Servicios sociales y mediación comunitaria</v>
      </c>
      <c r="U1396" s="44" t="str">
        <f>MID(Tabla1[[#This Row],[Aplicación]],9,4)</f>
        <v>2311</v>
      </c>
      <c r="V1396" s="44" t="str">
        <f>VLOOKUP(Tabla1[[#This Row],[PROGRAMA]],Hoja1!A:B,2,FALSE)</f>
        <v>2311. Intervención social</v>
      </c>
      <c r="W1396" s="44" t="str">
        <f>MID(Tabla1[[#This Row],[Aplicación]],14,2)</f>
        <v>63</v>
      </c>
      <c r="X1396" s="44" t="str">
        <f>MID(Tabla1[[#This Row],[Aplicación]],14,6)</f>
        <v>632</v>
      </c>
    </row>
    <row r="1397" spans="1:24" x14ac:dyDescent="0.25">
      <c r="A1397" s="33">
        <v>220200009292</v>
      </c>
      <c r="B1397" s="34" t="s">
        <v>316</v>
      </c>
      <c r="C1397" s="35">
        <v>43915</v>
      </c>
      <c r="D1397" s="33">
        <v>22020001347</v>
      </c>
      <c r="E1397" s="34" t="s">
        <v>1655</v>
      </c>
      <c r="F1397" s="36">
        <v>180.65</v>
      </c>
      <c r="G1397" s="34" t="s">
        <v>359</v>
      </c>
      <c r="H1397" s="34" t="s">
        <v>2901</v>
      </c>
      <c r="I1397" s="33" t="s">
        <v>317</v>
      </c>
      <c r="J1397" s="34" t="s">
        <v>2194</v>
      </c>
      <c r="K1397" s="34" t="s">
        <v>258</v>
      </c>
      <c r="L1397" s="34" t="s">
        <v>15</v>
      </c>
      <c r="M1397" s="34" t="s">
        <v>13</v>
      </c>
      <c r="N1397" s="34" t="s">
        <v>14</v>
      </c>
      <c r="O1397" s="37" t="s">
        <v>3145</v>
      </c>
      <c r="P1397" s="37" t="s">
        <v>674</v>
      </c>
      <c r="Q1397" s="44" t="str">
        <f>MID(Tabla1[[#This Row],[Aplicación]],14,1)</f>
        <v>2</v>
      </c>
      <c r="R1397" s="44" t="s">
        <v>662</v>
      </c>
      <c r="S1397" s="44" t="str">
        <f>MID(Tabla1[[#This Row],[Aplicación]],6,2)</f>
        <v>10</v>
      </c>
      <c r="T1397" s="44" t="str">
        <f>VLOOKUP(Tabla1[[#This Row],[AREA]],Hoja1!A:B,2,FALSE)</f>
        <v>10. Servicios sociales y mediación comunitaria</v>
      </c>
      <c r="U1397" s="44" t="str">
        <f>MID(Tabla1[[#This Row],[Aplicación]],9,4)</f>
        <v>2312</v>
      </c>
      <c r="V1397" s="44" t="str">
        <f>VLOOKUP(Tabla1[[#This Row],[PROGRAMA]],Hoja1!A:B,2,FALSE)</f>
        <v>2312. Iniciativas sociales</v>
      </c>
      <c r="W1397" s="44" t="str">
        <f>MID(Tabla1[[#This Row],[Aplicación]],14,2)</f>
        <v>21</v>
      </c>
      <c r="X1397" s="44" t="str">
        <f>MID(Tabla1[[#This Row],[Aplicación]],14,6)</f>
        <v>212</v>
      </c>
    </row>
    <row r="1398" spans="1:24" x14ac:dyDescent="0.25">
      <c r="A1398" s="33">
        <v>220200007652</v>
      </c>
      <c r="B1398" s="34" t="s">
        <v>316</v>
      </c>
      <c r="C1398" s="35">
        <v>43909</v>
      </c>
      <c r="D1398" s="33">
        <v>22020001347</v>
      </c>
      <c r="E1398" s="34" t="s">
        <v>1655</v>
      </c>
      <c r="F1398" s="36">
        <v>61.35</v>
      </c>
      <c r="G1398" s="34" t="s">
        <v>359</v>
      </c>
      <c r="H1398" s="34" t="s">
        <v>2880</v>
      </c>
      <c r="I1398" s="33" t="s">
        <v>317</v>
      </c>
      <c r="J1398" s="34" t="s">
        <v>2194</v>
      </c>
      <c r="K1398" s="34" t="s">
        <v>258</v>
      </c>
      <c r="L1398" s="34" t="s">
        <v>15</v>
      </c>
      <c r="M1398" s="34" t="s">
        <v>13</v>
      </c>
      <c r="N1398" s="34" t="s">
        <v>14</v>
      </c>
      <c r="O1398" s="37" t="s">
        <v>3145</v>
      </c>
      <c r="P1398" s="37" t="s">
        <v>674</v>
      </c>
      <c r="Q1398" s="44" t="str">
        <f>MID(Tabla1[[#This Row],[Aplicación]],14,1)</f>
        <v>2</v>
      </c>
      <c r="R1398" s="44" t="s">
        <v>662</v>
      </c>
      <c r="S1398" s="44" t="str">
        <f>MID(Tabla1[[#This Row],[Aplicación]],6,2)</f>
        <v>10</v>
      </c>
      <c r="T1398" s="44" t="str">
        <f>VLOOKUP(Tabla1[[#This Row],[AREA]],Hoja1!A:B,2,FALSE)</f>
        <v>10. Servicios sociales y mediación comunitaria</v>
      </c>
      <c r="U1398" s="44" t="str">
        <f>MID(Tabla1[[#This Row],[Aplicación]],9,4)</f>
        <v>2312</v>
      </c>
      <c r="V1398" s="44" t="str">
        <f>VLOOKUP(Tabla1[[#This Row],[PROGRAMA]],Hoja1!A:B,2,FALSE)</f>
        <v>2312. Iniciativas sociales</v>
      </c>
      <c r="W1398" s="44" t="str">
        <f>MID(Tabla1[[#This Row],[Aplicación]],14,2)</f>
        <v>21</v>
      </c>
      <c r="X1398" s="44" t="str">
        <f>MID(Tabla1[[#This Row],[Aplicación]],14,6)</f>
        <v>212</v>
      </c>
    </row>
    <row r="1399" spans="1:24" x14ac:dyDescent="0.25">
      <c r="A1399" s="33">
        <v>220200003915</v>
      </c>
      <c r="B1399" s="34" t="s">
        <v>316</v>
      </c>
      <c r="C1399" s="35">
        <v>43895</v>
      </c>
      <c r="D1399" s="33">
        <v>22020001347</v>
      </c>
      <c r="E1399" s="34" t="s">
        <v>1655</v>
      </c>
      <c r="F1399" s="36">
        <v>34.6</v>
      </c>
      <c r="G1399" s="34" t="s">
        <v>359</v>
      </c>
      <c r="H1399" s="34" t="s">
        <v>2892</v>
      </c>
      <c r="I1399" s="33" t="s">
        <v>317</v>
      </c>
      <c r="J1399" s="34" t="s">
        <v>2194</v>
      </c>
      <c r="K1399" s="34" t="s">
        <v>258</v>
      </c>
      <c r="L1399" s="34" t="s">
        <v>15</v>
      </c>
      <c r="M1399" s="34" t="s">
        <v>13</v>
      </c>
      <c r="N1399" s="34" t="s">
        <v>14</v>
      </c>
      <c r="O1399" s="37" t="s">
        <v>3145</v>
      </c>
      <c r="P1399" s="37" t="s">
        <v>674</v>
      </c>
      <c r="Q1399" s="44" t="str">
        <f>MID(Tabla1[[#This Row],[Aplicación]],14,1)</f>
        <v>2</v>
      </c>
      <c r="R1399" s="44" t="s">
        <v>662</v>
      </c>
      <c r="S1399" s="44" t="str">
        <f>MID(Tabla1[[#This Row],[Aplicación]],6,2)</f>
        <v>10</v>
      </c>
      <c r="T1399" s="44" t="str">
        <f>VLOOKUP(Tabla1[[#This Row],[AREA]],Hoja1!A:B,2,FALSE)</f>
        <v>10. Servicios sociales y mediación comunitaria</v>
      </c>
      <c r="U1399" s="44" t="str">
        <f>MID(Tabla1[[#This Row],[Aplicación]],9,4)</f>
        <v>2312</v>
      </c>
      <c r="V1399" s="44" t="str">
        <f>VLOOKUP(Tabla1[[#This Row],[PROGRAMA]],Hoja1!A:B,2,FALSE)</f>
        <v>2312. Iniciativas sociales</v>
      </c>
      <c r="W1399" s="44" t="str">
        <f>MID(Tabla1[[#This Row],[Aplicación]],14,2)</f>
        <v>21</v>
      </c>
      <c r="X1399" s="44" t="str">
        <f>MID(Tabla1[[#This Row],[Aplicación]],14,6)</f>
        <v>212</v>
      </c>
    </row>
    <row r="1400" spans="1:24" x14ac:dyDescent="0.25">
      <c r="A1400" s="33">
        <v>220200009283</v>
      </c>
      <c r="B1400" s="34" t="s">
        <v>9</v>
      </c>
      <c r="C1400" s="35">
        <v>43915</v>
      </c>
      <c r="D1400" s="33">
        <v>22020002933</v>
      </c>
      <c r="E1400" s="34" t="s">
        <v>1462</v>
      </c>
      <c r="F1400" s="36">
        <f>1319.12+344.16</f>
        <v>1663.28</v>
      </c>
      <c r="G1400" s="34" t="s">
        <v>320</v>
      </c>
      <c r="H1400" s="34" t="s">
        <v>2906</v>
      </c>
      <c r="I1400" s="33" t="s">
        <v>209</v>
      </c>
      <c r="J1400" s="34" t="s">
        <v>211</v>
      </c>
      <c r="K1400" s="34" t="s">
        <v>211</v>
      </c>
      <c r="L1400" s="34" t="s">
        <v>12</v>
      </c>
      <c r="M1400" s="34" t="s">
        <v>10</v>
      </c>
      <c r="N1400" s="34" t="s">
        <v>11</v>
      </c>
      <c r="O1400" s="37" t="s">
        <v>3146</v>
      </c>
      <c r="P1400" s="37" t="s">
        <v>674</v>
      </c>
      <c r="Q1400" s="44" t="str">
        <f>MID(Tabla1[[#This Row],[Aplicación]],14,1)</f>
        <v>2</v>
      </c>
      <c r="R1400" s="44" t="s">
        <v>662</v>
      </c>
      <c r="S1400" s="44" t="str">
        <f>MID(Tabla1[[#This Row],[Aplicación]],6,2)</f>
        <v>10</v>
      </c>
      <c r="T1400" s="44" t="str">
        <f>VLOOKUP(Tabla1[[#This Row],[AREA]],Hoja1!A:B,2,FALSE)</f>
        <v>10. Servicios sociales y mediación comunitaria</v>
      </c>
      <c r="U1400" s="44" t="str">
        <f>MID(Tabla1[[#This Row],[Aplicación]],9,4)</f>
        <v>2312</v>
      </c>
      <c r="V1400" s="44" t="str">
        <f>VLOOKUP(Tabla1[[#This Row],[PROGRAMA]],Hoja1!A:B,2,FALSE)</f>
        <v>2312. Iniciativas sociales</v>
      </c>
      <c r="W1400" s="44" t="str">
        <f>MID(Tabla1[[#This Row],[Aplicación]],14,2)</f>
        <v>21</v>
      </c>
      <c r="X1400" s="44" t="str">
        <f>MID(Tabla1[[#This Row],[Aplicación]],14,6)</f>
        <v>216</v>
      </c>
    </row>
    <row r="1401" spans="1:24" x14ac:dyDescent="0.25">
      <c r="A1401" s="33">
        <v>220200009285</v>
      </c>
      <c r="B1401" s="34" t="s">
        <v>9</v>
      </c>
      <c r="C1401" s="35">
        <v>43915</v>
      </c>
      <c r="D1401" s="33">
        <v>22020002936</v>
      </c>
      <c r="E1401" s="34" t="s">
        <v>1593</v>
      </c>
      <c r="F1401" s="36">
        <v>111.32</v>
      </c>
      <c r="G1401" s="34" t="s">
        <v>782</v>
      </c>
      <c r="H1401" s="34" t="s">
        <v>2908</v>
      </c>
      <c r="I1401" s="33" t="s">
        <v>209</v>
      </c>
      <c r="J1401" s="34" t="s">
        <v>211</v>
      </c>
      <c r="K1401" s="34" t="s">
        <v>211</v>
      </c>
      <c r="L1401" s="34" t="s">
        <v>15</v>
      </c>
      <c r="M1401" s="34" t="s">
        <v>10</v>
      </c>
      <c r="N1401" s="34" t="s">
        <v>11</v>
      </c>
      <c r="O1401" s="37" t="s">
        <v>3146</v>
      </c>
      <c r="P1401" s="37" t="s">
        <v>674</v>
      </c>
      <c r="Q1401" s="44" t="str">
        <f>MID(Tabla1[[#This Row],[Aplicación]],14,1)</f>
        <v>2</v>
      </c>
      <c r="R1401" s="44" t="s">
        <v>662</v>
      </c>
      <c r="S1401" s="44" t="str">
        <f>MID(Tabla1[[#This Row],[Aplicación]],6,2)</f>
        <v>10</v>
      </c>
      <c r="T1401" s="44" t="str">
        <f>VLOOKUP(Tabla1[[#This Row],[AREA]],Hoja1!A:B,2,FALSE)</f>
        <v>10. Servicios sociales y mediación comunitaria</v>
      </c>
      <c r="U1401" s="44" t="str">
        <f>MID(Tabla1[[#This Row],[Aplicación]],9,4)</f>
        <v>2312</v>
      </c>
      <c r="V1401" s="44" t="str">
        <f>VLOOKUP(Tabla1[[#This Row],[PROGRAMA]],Hoja1!A:B,2,FALSE)</f>
        <v>2312. Iniciativas sociales</v>
      </c>
      <c r="W1401" s="44" t="str">
        <f>MID(Tabla1[[#This Row],[Aplicación]],14,2)</f>
        <v>22</v>
      </c>
      <c r="X1401" s="44" t="str">
        <f>MID(Tabla1[[#This Row],[Aplicación]],14,6)</f>
        <v>22699</v>
      </c>
    </row>
    <row r="1402" spans="1:24" x14ac:dyDescent="0.25">
      <c r="A1402" s="33">
        <v>220200003847</v>
      </c>
      <c r="B1402" s="34" t="s">
        <v>9</v>
      </c>
      <c r="C1402" s="35">
        <v>43894</v>
      </c>
      <c r="D1402" s="33">
        <v>22020002284</v>
      </c>
      <c r="E1402" s="34" t="s">
        <v>1305</v>
      </c>
      <c r="F1402" s="36">
        <v>240.7</v>
      </c>
      <c r="G1402" s="34" t="s">
        <v>144</v>
      </c>
      <c r="H1402" s="34" t="s">
        <v>2913</v>
      </c>
      <c r="I1402" s="33" t="s">
        <v>209</v>
      </c>
      <c r="J1402" s="34" t="s">
        <v>802</v>
      </c>
      <c r="K1402" s="34" t="s">
        <v>210</v>
      </c>
      <c r="L1402" s="34" t="s">
        <v>15</v>
      </c>
      <c r="M1402" s="34" t="s">
        <v>13</v>
      </c>
      <c r="N1402" s="34" t="s">
        <v>14</v>
      </c>
      <c r="O1402" s="37" t="s">
        <v>3127</v>
      </c>
      <c r="P1402" s="37" t="s">
        <v>674</v>
      </c>
      <c r="Q1402" s="44" t="str">
        <f>MID(Tabla1[[#This Row],[Aplicación]],14,1)</f>
        <v>2</v>
      </c>
      <c r="R1402" s="44" t="s">
        <v>662</v>
      </c>
      <c r="S1402" s="44" t="str">
        <f>MID(Tabla1[[#This Row],[Aplicación]],6,2)</f>
        <v>10</v>
      </c>
      <c r="T1402" s="44" t="str">
        <f>VLOOKUP(Tabla1[[#This Row],[AREA]],Hoja1!A:B,2,FALSE)</f>
        <v>10. Servicios sociales y mediación comunitaria</v>
      </c>
      <c r="U1402" s="44" t="str">
        <f>MID(Tabla1[[#This Row],[Aplicación]],9,4)</f>
        <v>2412</v>
      </c>
      <c r="V1402" s="44" t="str">
        <f>VLOOKUP(Tabla1[[#This Row],[PROGRAMA]],Hoja1!A:B,2,FALSE)</f>
        <v>2412. Formación para el empleo</v>
      </c>
      <c r="W1402" s="44" t="str">
        <f>MID(Tabla1[[#This Row],[Aplicación]],14,2)</f>
        <v>21</v>
      </c>
      <c r="X1402" s="44" t="str">
        <f>MID(Tabla1[[#This Row],[Aplicación]],14,6)</f>
        <v>213</v>
      </c>
    </row>
    <row r="1403" spans="1:24" x14ac:dyDescent="0.25">
      <c r="A1403" s="33">
        <v>220190058564</v>
      </c>
      <c r="B1403" s="34" t="s">
        <v>9</v>
      </c>
      <c r="C1403" s="35">
        <v>43908</v>
      </c>
      <c r="D1403" s="33">
        <v>22019007932</v>
      </c>
      <c r="E1403" s="34" t="s">
        <v>1259</v>
      </c>
      <c r="F1403" s="36">
        <v>45.37</v>
      </c>
      <c r="G1403" s="34" t="s">
        <v>205</v>
      </c>
      <c r="H1403" s="34" t="s">
        <v>882</v>
      </c>
      <c r="I1403" s="33" t="s">
        <v>209</v>
      </c>
      <c r="J1403" s="34" t="s">
        <v>1249</v>
      </c>
      <c r="K1403" s="34" t="s">
        <v>211</v>
      </c>
      <c r="L1403" s="34" t="s">
        <v>12</v>
      </c>
      <c r="M1403" s="34" t="s">
        <v>13</v>
      </c>
      <c r="N1403" s="34" t="s">
        <v>14</v>
      </c>
      <c r="O1403" s="37" t="s">
        <v>3127</v>
      </c>
      <c r="P1403" s="37" t="s">
        <v>674</v>
      </c>
      <c r="Q1403" s="44" t="str">
        <f>MID(Tabla1[[#This Row],[Aplicación]],14,1)</f>
        <v>6</v>
      </c>
      <c r="R1403" s="44" t="s">
        <v>663</v>
      </c>
      <c r="S1403" s="44" t="str">
        <f>MID(Tabla1[[#This Row],[Aplicación]],6,2)</f>
        <v>10</v>
      </c>
      <c r="T1403" s="44" t="str">
        <f>VLOOKUP(Tabla1[[#This Row],[AREA]],Hoja1!A:B,2,FALSE)</f>
        <v>10. Servicios sociales y mediación comunitaria</v>
      </c>
      <c r="U1403" s="44" t="str">
        <f>MID(Tabla1[[#This Row],[Aplicación]],9,4)</f>
        <v>2312</v>
      </c>
      <c r="V1403" s="44" t="str">
        <f>VLOOKUP(Tabla1[[#This Row],[PROGRAMA]],Hoja1!A:B,2,FALSE)</f>
        <v>2312. Iniciativas sociales</v>
      </c>
      <c r="W1403" s="44" t="str">
        <f>MID(Tabla1[[#This Row],[Aplicación]],14,2)</f>
        <v>62</v>
      </c>
      <c r="X1403" s="44" t="str">
        <f>MID(Tabla1[[#This Row],[Aplicación]],14,6)</f>
        <v>623</v>
      </c>
    </row>
    <row r="1404" spans="1:24" x14ac:dyDescent="0.25">
      <c r="A1404" s="33">
        <v>220200009292</v>
      </c>
      <c r="B1404" s="34" t="s">
        <v>316</v>
      </c>
      <c r="C1404" s="35">
        <v>43915</v>
      </c>
      <c r="D1404" s="33">
        <v>22020001346</v>
      </c>
      <c r="E1404" s="34" t="s">
        <v>1655</v>
      </c>
      <c r="F1404" s="36">
        <v>55.07</v>
      </c>
      <c r="G1404" s="34" t="s">
        <v>359</v>
      </c>
      <c r="H1404" s="34" t="s">
        <v>2901</v>
      </c>
      <c r="I1404" s="33" t="s">
        <v>317</v>
      </c>
      <c r="J1404" s="34" t="s">
        <v>2194</v>
      </c>
      <c r="K1404" s="34" t="s">
        <v>258</v>
      </c>
      <c r="L1404" s="34" t="s">
        <v>15</v>
      </c>
      <c r="M1404" s="34" t="s">
        <v>13</v>
      </c>
      <c r="N1404" s="34" t="s">
        <v>14</v>
      </c>
      <c r="O1404" s="37" t="s">
        <v>3145</v>
      </c>
      <c r="P1404" s="37" t="s">
        <v>674</v>
      </c>
      <c r="Q1404" s="44" t="str">
        <f>MID(Tabla1[[#This Row],[Aplicación]],14,1)</f>
        <v>2</v>
      </c>
      <c r="R1404" s="44" t="s">
        <v>662</v>
      </c>
      <c r="S1404" s="44" t="str">
        <f>MID(Tabla1[[#This Row],[Aplicación]],6,2)</f>
        <v>10</v>
      </c>
      <c r="T1404" s="44" t="str">
        <f>VLOOKUP(Tabla1[[#This Row],[AREA]],Hoja1!A:B,2,FALSE)</f>
        <v>10. Servicios sociales y mediación comunitaria</v>
      </c>
      <c r="U1404" s="44" t="str">
        <f>MID(Tabla1[[#This Row],[Aplicación]],9,4)</f>
        <v>2312</v>
      </c>
      <c r="V1404" s="44" t="str">
        <f>VLOOKUP(Tabla1[[#This Row],[PROGRAMA]],Hoja1!A:B,2,FALSE)</f>
        <v>2312. Iniciativas sociales</v>
      </c>
      <c r="W1404" s="44" t="str">
        <f>MID(Tabla1[[#This Row],[Aplicación]],14,2)</f>
        <v>21</v>
      </c>
      <c r="X1404" s="44" t="str">
        <f>MID(Tabla1[[#This Row],[Aplicación]],14,6)</f>
        <v>212</v>
      </c>
    </row>
    <row r="1405" spans="1:24" x14ac:dyDescent="0.25">
      <c r="A1405" s="33">
        <v>220200009420</v>
      </c>
      <c r="B1405" s="34" t="s">
        <v>9</v>
      </c>
      <c r="C1405" s="35">
        <v>43916</v>
      </c>
      <c r="D1405" s="33">
        <v>22020002840</v>
      </c>
      <c r="E1405" s="34" t="s">
        <v>926</v>
      </c>
      <c r="F1405" s="36">
        <v>15467.97</v>
      </c>
      <c r="G1405" s="34" t="s">
        <v>949</v>
      </c>
      <c r="H1405" s="34" t="s">
        <v>2941</v>
      </c>
      <c r="I1405" s="33" t="s">
        <v>209</v>
      </c>
      <c r="J1405" s="34" t="s">
        <v>951</v>
      </c>
      <c r="K1405" s="34" t="s">
        <v>210</v>
      </c>
      <c r="L1405" s="34" t="s">
        <v>12</v>
      </c>
      <c r="M1405" s="34" t="s">
        <v>10</v>
      </c>
      <c r="N1405" s="34" t="s">
        <v>11</v>
      </c>
      <c r="O1405" s="37" t="s">
        <v>3146</v>
      </c>
      <c r="P1405" s="37" t="s">
        <v>674</v>
      </c>
      <c r="Q1405" s="44" t="str">
        <f>MID(Tabla1[[#This Row],[Aplicación]],14,1)</f>
        <v>2</v>
      </c>
      <c r="R1405" s="44" t="s">
        <v>662</v>
      </c>
      <c r="S1405" s="44" t="str">
        <f>MID(Tabla1[[#This Row],[Aplicación]],6,2)</f>
        <v>10</v>
      </c>
      <c r="T1405" s="44" t="str">
        <f>VLOOKUP(Tabla1[[#This Row],[AREA]],Hoja1!A:B,2,FALSE)</f>
        <v>10. Servicios sociales y mediación comunitaria</v>
      </c>
      <c r="U1405" s="44" t="str">
        <f>MID(Tabla1[[#This Row],[Aplicación]],9,4)</f>
        <v>2311</v>
      </c>
      <c r="V1405" s="44" t="str">
        <f>VLOOKUP(Tabla1[[#This Row],[PROGRAMA]],Hoja1!A:B,2,FALSE)</f>
        <v>2311. Intervención social</v>
      </c>
      <c r="W1405" s="44" t="str">
        <f>MID(Tabla1[[#This Row],[Aplicación]],14,2)</f>
        <v>22</v>
      </c>
      <c r="X1405" s="44" t="str">
        <f>MID(Tabla1[[#This Row],[Aplicación]],14,6)</f>
        <v>22799</v>
      </c>
    </row>
    <row r="1406" spans="1:24" x14ac:dyDescent="0.25">
      <c r="A1406" s="33">
        <v>220200003867</v>
      </c>
      <c r="B1406" s="34" t="s">
        <v>316</v>
      </c>
      <c r="C1406" s="35">
        <v>43895</v>
      </c>
      <c r="D1406" s="33">
        <v>22020001346</v>
      </c>
      <c r="E1406" s="34" t="s">
        <v>1655</v>
      </c>
      <c r="F1406" s="36">
        <v>20.45</v>
      </c>
      <c r="G1406" s="34" t="s">
        <v>359</v>
      </c>
      <c r="H1406" s="34" t="s">
        <v>2942</v>
      </c>
      <c r="I1406" s="33" t="s">
        <v>317</v>
      </c>
      <c r="J1406" s="34" t="s">
        <v>2194</v>
      </c>
      <c r="K1406" s="34" t="s">
        <v>258</v>
      </c>
      <c r="L1406" s="34" t="s">
        <v>15</v>
      </c>
      <c r="M1406" s="34" t="s">
        <v>13</v>
      </c>
      <c r="N1406" s="34" t="s">
        <v>14</v>
      </c>
      <c r="O1406" s="37" t="s">
        <v>3145</v>
      </c>
      <c r="P1406" s="37" t="s">
        <v>674</v>
      </c>
      <c r="Q1406" s="44" t="str">
        <f>MID(Tabla1[[#This Row],[Aplicación]],14,1)</f>
        <v>2</v>
      </c>
      <c r="R1406" s="44" t="s">
        <v>662</v>
      </c>
      <c r="S1406" s="44" t="str">
        <f>MID(Tabla1[[#This Row],[Aplicación]],6,2)</f>
        <v>10</v>
      </c>
      <c r="T1406" s="44" t="str">
        <f>VLOOKUP(Tabla1[[#This Row],[AREA]],Hoja1!A:B,2,FALSE)</f>
        <v>10. Servicios sociales y mediación comunitaria</v>
      </c>
      <c r="U1406" s="44" t="str">
        <f>MID(Tabla1[[#This Row],[Aplicación]],9,4)</f>
        <v>2312</v>
      </c>
      <c r="V1406" s="44" t="str">
        <f>VLOOKUP(Tabla1[[#This Row],[PROGRAMA]],Hoja1!A:B,2,FALSE)</f>
        <v>2312. Iniciativas sociales</v>
      </c>
      <c r="W1406" s="44" t="str">
        <f>MID(Tabla1[[#This Row],[Aplicación]],14,2)</f>
        <v>21</v>
      </c>
      <c r="X1406" s="44" t="str">
        <f>MID(Tabla1[[#This Row],[Aplicación]],14,6)</f>
        <v>212</v>
      </c>
    </row>
    <row r="1407" spans="1:24" x14ac:dyDescent="0.25">
      <c r="A1407" s="33">
        <v>220200004319</v>
      </c>
      <c r="B1407" s="34" t="s">
        <v>316</v>
      </c>
      <c r="C1407" s="35">
        <v>43899</v>
      </c>
      <c r="D1407" s="33">
        <v>22020001346</v>
      </c>
      <c r="E1407" s="34" t="s">
        <v>1655</v>
      </c>
      <c r="F1407" s="36">
        <v>24.1</v>
      </c>
      <c r="G1407" s="34" t="s">
        <v>413</v>
      </c>
      <c r="H1407" s="34" t="s">
        <v>2960</v>
      </c>
      <c r="I1407" s="33" t="s">
        <v>317</v>
      </c>
      <c r="J1407" s="34" t="s">
        <v>211</v>
      </c>
      <c r="K1407" s="34" t="s">
        <v>211</v>
      </c>
      <c r="L1407" s="34" t="s">
        <v>15</v>
      </c>
      <c r="M1407" s="34" t="s">
        <v>13</v>
      </c>
      <c r="N1407" s="34" t="s">
        <v>14</v>
      </c>
      <c r="O1407" s="37" t="s">
        <v>3145</v>
      </c>
      <c r="P1407" s="37" t="s">
        <v>674</v>
      </c>
      <c r="Q1407" s="44" t="str">
        <f>MID(Tabla1[[#This Row],[Aplicación]],14,1)</f>
        <v>2</v>
      </c>
      <c r="R1407" s="44" t="s">
        <v>662</v>
      </c>
      <c r="S1407" s="44" t="str">
        <f>MID(Tabla1[[#This Row],[Aplicación]],6,2)</f>
        <v>10</v>
      </c>
      <c r="T1407" s="44" t="str">
        <f>VLOOKUP(Tabla1[[#This Row],[AREA]],Hoja1!A:B,2,FALSE)</f>
        <v>10. Servicios sociales y mediación comunitaria</v>
      </c>
      <c r="U1407" s="44" t="str">
        <f>MID(Tabla1[[#This Row],[Aplicación]],9,4)</f>
        <v>2312</v>
      </c>
      <c r="V1407" s="44" t="str">
        <f>VLOOKUP(Tabla1[[#This Row],[PROGRAMA]],Hoja1!A:B,2,FALSE)</f>
        <v>2312. Iniciativas sociales</v>
      </c>
      <c r="W1407" s="44" t="str">
        <f>MID(Tabla1[[#This Row],[Aplicación]],14,2)</f>
        <v>21</v>
      </c>
      <c r="X1407" s="44" t="str">
        <f>MID(Tabla1[[#This Row],[Aplicación]],14,6)</f>
        <v>212</v>
      </c>
    </row>
    <row r="1408" spans="1:24" x14ac:dyDescent="0.25">
      <c r="A1408" s="33">
        <v>220200003865</v>
      </c>
      <c r="B1408" s="34" t="s">
        <v>316</v>
      </c>
      <c r="C1408" s="35">
        <v>43895</v>
      </c>
      <c r="D1408" s="33">
        <v>22020001347</v>
      </c>
      <c r="E1408" s="34" t="s">
        <v>1655</v>
      </c>
      <c r="F1408" s="36">
        <v>33.03</v>
      </c>
      <c r="G1408" s="34" t="s">
        <v>359</v>
      </c>
      <c r="H1408" s="34" t="s">
        <v>2889</v>
      </c>
      <c r="I1408" s="33" t="s">
        <v>317</v>
      </c>
      <c r="J1408" s="34" t="s">
        <v>2194</v>
      </c>
      <c r="K1408" s="34" t="s">
        <v>258</v>
      </c>
      <c r="L1408" s="34" t="s">
        <v>15</v>
      </c>
      <c r="M1408" s="34" t="s">
        <v>13</v>
      </c>
      <c r="N1408" s="34" t="s">
        <v>14</v>
      </c>
      <c r="O1408" s="37" t="s">
        <v>3145</v>
      </c>
      <c r="P1408" s="37" t="s">
        <v>674</v>
      </c>
      <c r="Q1408" s="44" t="str">
        <f>MID(Tabla1[[#This Row],[Aplicación]],14,1)</f>
        <v>2</v>
      </c>
      <c r="R1408" s="44" t="s">
        <v>662</v>
      </c>
      <c r="S1408" s="44" t="str">
        <f>MID(Tabla1[[#This Row],[Aplicación]],6,2)</f>
        <v>10</v>
      </c>
      <c r="T1408" s="44" t="str">
        <f>VLOOKUP(Tabla1[[#This Row],[AREA]],Hoja1!A:B,2,FALSE)</f>
        <v>10. Servicios sociales y mediación comunitaria</v>
      </c>
      <c r="U1408" s="44" t="str">
        <f>MID(Tabla1[[#This Row],[Aplicación]],9,4)</f>
        <v>2312</v>
      </c>
      <c r="V1408" s="44" t="str">
        <f>VLOOKUP(Tabla1[[#This Row],[PROGRAMA]],Hoja1!A:B,2,FALSE)</f>
        <v>2312. Iniciativas sociales</v>
      </c>
      <c r="W1408" s="44" t="str">
        <f>MID(Tabla1[[#This Row],[Aplicación]],14,2)</f>
        <v>21</v>
      </c>
      <c r="X1408" s="44" t="str">
        <f>MID(Tabla1[[#This Row],[Aplicación]],14,6)</f>
        <v>212</v>
      </c>
    </row>
    <row r="1409" spans="1:24" x14ac:dyDescent="0.25">
      <c r="A1409" s="33">
        <v>220200001070</v>
      </c>
      <c r="B1409" s="34" t="s">
        <v>9</v>
      </c>
      <c r="C1409" s="35">
        <v>43871</v>
      </c>
      <c r="D1409" s="33">
        <v>22020001709</v>
      </c>
      <c r="E1409" s="34" t="s">
        <v>1480</v>
      </c>
      <c r="F1409" s="36">
        <v>107.54</v>
      </c>
      <c r="G1409" s="34" t="s">
        <v>831</v>
      </c>
      <c r="H1409" s="34" t="s">
        <v>2965</v>
      </c>
      <c r="I1409" s="33" t="s">
        <v>209</v>
      </c>
      <c r="J1409" s="34" t="s">
        <v>211</v>
      </c>
      <c r="K1409" s="34" t="s">
        <v>211</v>
      </c>
      <c r="L1409" s="34" t="s">
        <v>15</v>
      </c>
      <c r="M1409" s="34" t="s">
        <v>13</v>
      </c>
      <c r="N1409" s="34" t="s">
        <v>14</v>
      </c>
      <c r="O1409" s="37" t="s">
        <v>3145</v>
      </c>
      <c r="P1409" s="37" t="s">
        <v>674</v>
      </c>
      <c r="Q1409" s="44" t="str">
        <f>MID(Tabla1[[#This Row],[Aplicación]],14,1)</f>
        <v>2</v>
      </c>
      <c r="R1409" s="44" t="s">
        <v>662</v>
      </c>
      <c r="S1409" s="44" t="str">
        <f>MID(Tabla1[[#This Row],[Aplicación]],6,2)</f>
        <v>10</v>
      </c>
      <c r="T1409" s="44" t="str">
        <f>VLOOKUP(Tabla1[[#This Row],[AREA]],Hoja1!A:B,2,FALSE)</f>
        <v>10. Servicios sociales y mediación comunitaria</v>
      </c>
      <c r="U1409" s="44" t="str">
        <f>MID(Tabla1[[#This Row],[Aplicación]],9,4)</f>
        <v>2412</v>
      </c>
      <c r="V1409" s="44" t="str">
        <f>VLOOKUP(Tabla1[[#This Row],[PROGRAMA]],Hoja1!A:B,2,FALSE)</f>
        <v>2412. Formación para el empleo</v>
      </c>
      <c r="W1409" s="44" t="str">
        <f>MID(Tabla1[[#This Row],[Aplicación]],14,2)</f>
        <v>22</v>
      </c>
      <c r="X1409" s="44" t="str">
        <f>MID(Tabla1[[#This Row],[Aplicación]],14,6)</f>
        <v>22199</v>
      </c>
    </row>
    <row r="1410" spans="1:24" x14ac:dyDescent="0.25">
      <c r="A1410" s="33">
        <v>220200003847</v>
      </c>
      <c r="B1410" s="34" t="s">
        <v>9</v>
      </c>
      <c r="C1410" s="35">
        <v>43894</v>
      </c>
      <c r="D1410" s="33">
        <v>22020002285</v>
      </c>
      <c r="E1410" s="34" t="s">
        <v>1305</v>
      </c>
      <c r="F1410" s="36">
        <v>240.7</v>
      </c>
      <c r="G1410" s="34" t="s">
        <v>144</v>
      </c>
      <c r="H1410" s="34" t="s">
        <v>2913</v>
      </c>
      <c r="I1410" s="33" t="s">
        <v>209</v>
      </c>
      <c r="J1410" s="34" t="s">
        <v>802</v>
      </c>
      <c r="K1410" s="34" t="s">
        <v>210</v>
      </c>
      <c r="L1410" s="34" t="s">
        <v>15</v>
      </c>
      <c r="M1410" s="34" t="s">
        <v>13</v>
      </c>
      <c r="N1410" s="34" t="s">
        <v>14</v>
      </c>
      <c r="O1410" s="37" t="s">
        <v>3127</v>
      </c>
      <c r="P1410" s="37" t="s">
        <v>674</v>
      </c>
      <c r="Q1410" s="44" t="str">
        <f>MID(Tabla1[[#This Row],[Aplicación]],14,1)</f>
        <v>2</v>
      </c>
      <c r="R1410" s="44" t="s">
        <v>662</v>
      </c>
      <c r="S1410" s="44" t="str">
        <f>MID(Tabla1[[#This Row],[Aplicación]],6,2)</f>
        <v>10</v>
      </c>
      <c r="T1410" s="44" t="str">
        <f>VLOOKUP(Tabla1[[#This Row],[AREA]],Hoja1!A:B,2,FALSE)</f>
        <v>10. Servicios sociales y mediación comunitaria</v>
      </c>
      <c r="U1410" s="44" t="str">
        <f>MID(Tabla1[[#This Row],[Aplicación]],9,4)</f>
        <v>2412</v>
      </c>
      <c r="V1410" s="44" t="str">
        <f>VLOOKUP(Tabla1[[#This Row],[PROGRAMA]],Hoja1!A:B,2,FALSE)</f>
        <v>2412. Formación para el empleo</v>
      </c>
      <c r="W1410" s="44" t="str">
        <f>MID(Tabla1[[#This Row],[Aplicación]],14,2)</f>
        <v>21</v>
      </c>
      <c r="X1410" s="44" t="str">
        <f>MID(Tabla1[[#This Row],[Aplicación]],14,6)</f>
        <v>213</v>
      </c>
    </row>
    <row r="1411" spans="1:24" x14ac:dyDescent="0.25">
      <c r="A1411" s="33">
        <v>220200003847</v>
      </c>
      <c r="B1411" s="34" t="s">
        <v>9</v>
      </c>
      <c r="C1411" s="35">
        <v>43894</v>
      </c>
      <c r="D1411" s="33">
        <v>22020002287</v>
      </c>
      <c r="E1411" s="34" t="s">
        <v>1305</v>
      </c>
      <c r="F1411" s="36">
        <v>240.7</v>
      </c>
      <c r="G1411" s="34" t="s">
        <v>144</v>
      </c>
      <c r="H1411" s="34" t="s">
        <v>2913</v>
      </c>
      <c r="I1411" s="33" t="s">
        <v>209</v>
      </c>
      <c r="J1411" s="34" t="s">
        <v>802</v>
      </c>
      <c r="K1411" s="34" t="s">
        <v>210</v>
      </c>
      <c r="L1411" s="34" t="s">
        <v>15</v>
      </c>
      <c r="M1411" s="34" t="s">
        <v>13</v>
      </c>
      <c r="N1411" s="34" t="s">
        <v>14</v>
      </c>
      <c r="O1411" s="37" t="s">
        <v>3127</v>
      </c>
      <c r="P1411" s="37" t="s">
        <v>674</v>
      </c>
      <c r="Q1411" s="44" t="str">
        <f>MID(Tabla1[[#This Row],[Aplicación]],14,1)</f>
        <v>2</v>
      </c>
      <c r="R1411" s="44" t="s">
        <v>662</v>
      </c>
      <c r="S1411" s="44" t="str">
        <f>MID(Tabla1[[#This Row],[Aplicación]],6,2)</f>
        <v>10</v>
      </c>
      <c r="T1411" s="44" t="str">
        <f>VLOOKUP(Tabla1[[#This Row],[AREA]],Hoja1!A:B,2,FALSE)</f>
        <v>10. Servicios sociales y mediación comunitaria</v>
      </c>
      <c r="U1411" s="44" t="str">
        <f>MID(Tabla1[[#This Row],[Aplicación]],9,4)</f>
        <v>2412</v>
      </c>
      <c r="V1411" s="44" t="str">
        <f>VLOOKUP(Tabla1[[#This Row],[PROGRAMA]],Hoja1!A:B,2,FALSE)</f>
        <v>2412. Formación para el empleo</v>
      </c>
      <c r="W1411" s="44" t="str">
        <f>MID(Tabla1[[#This Row],[Aplicación]],14,2)</f>
        <v>21</v>
      </c>
      <c r="X1411" s="44" t="str">
        <f>MID(Tabla1[[#This Row],[Aplicación]],14,6)</f>
        <v>213</v>
      </c>
    </row>
    <row r="1412" spans="1:24" x14ac:dyDescent="0.25">
      <c r="A1412" s="33">
        <v>220200010374</v>
      </c>
      <c r="B1412" s="34" t="s">
        <v>9</v>
      </c>
      <c r="C1412" s="35">
        <v>43920</v>
      </c>
      <c r="D1412" s="33">
        <v>22020001759</v>
      </c>
      <c r="E1412" s="34" t="s">
        <v>1655</v>
      </c>
      <c r="F1412" s="36">
        <v>1064.8</v>
      </c>
      <c r="G1412" s="34" t="s">
        <v>2075</v>
      </c>
      <c r="H1412" s="34" t="s">
        <v>2996</v>
      </c>
      <c r="I1412" s="33" t="s">
        <v>209</v>
      </c>
      <c r="J1412" s="34" t="s">
        <v>211</v>
      </c>
      <c r="K1412" s="34" t="s">
        <v>211</v>
      </c>
      <c r="L1412" s="34" t="s">
        <v>82</v>
      </c>
      <c r="M1412" s="34" t="s">
        <v>10</v>
      </c>
      <c r="N1412" s="34" t="s">
        <v>11</v>
      </c>
      <c r="O1412" s="37" t="s">
        <v>3146</v>
      </c>
      <c r="P1412" s="37" t="s">
        <v>674</v>
      </c>
      <c r="Q1412" s="44" t="str">
        <f>MID(Tabla1[[#This Row],[Aplicación]],14,1)</f>
        <v>2</v>
      </c>
      <c r="R1412" s="44" t="s">
        <v>662</v>
      </c>
      <c r="S1412" s="44" t="str">
        <f>MID(Tabla1[[#This Row],[Aplicación]],6,2)</f>
        <v>10</v>
      </c>
      <c r="T1412" s="44" t="str">
        <f>VLOOKUP(Tabla1[[#This Row],[AREA]],Hoja1!A:B,2,FALSE)</f>
        <v>10. Servicios sociales y mediación comunitaria</v>
      </c>
      <c r="U1412" s="44" t="str">
        <f>MID(Tabla1[[#This Row],[Aplicación]],9,4)</f>
        <v>2312</v>
      </c>
      <c r="V1412" s="44" t="str">
        <f>VLOOKUP(Tabla1[[#This Row],[PROGRAMA]],Hoja1!A:B,2,FALSE)</f>
        <v>2312. Iniciativas sociales</v>
      </c>
      <c r="W1412" s="44" t="str">
        <f>MID(Tabla1[[#This Row],[Aplicación]],14,2)</f>
        <v>21</v>
      </c>
      <c r="X1412" s="44" t="str">
        <f>MID(Tabla1[[#This Row],[Aplicación]],14,6)</f>
        <v>212</v>
      </c>
    </row>
    <row r="1413" spans="1:24" x14ac:dyDescent="0.25">
      <c r="A1413" s="33">
        <v>220200010375</v>
      </c>
      <c r="B1413" s="34" t="s">
        <v>9</v>
      </c>
      <c r="C1413" s="35">
        <v>43920</v>
      </c>
      <c r="D1413" s="33">
        <v>22020002916</v>
      </c>
      <c r="E1413" s="34" t="s">
        <v>926</v>
      </c>
      <c r="F1413" s="36">
        <v>11777.7</v>
      </c>
      <c r="G1413" s="34" t="s">
        <v>246</v>
      </c>
      <c r="H1413" s="34" t="s">
        <v>3001</v>
      </c>
      <c r="I1413" s="33" t="s">
        <v>209</v>
      </c>
      <c r="J1413" s="34" t="s">
        <v>1017</v>
      </c>
      <c r="K1413" s="34" t="s">
        <v>247</v>
      </c>
      <c r="L1413" s="34" t="s">
        <v>12</v>
      </c>
      <c r="M1413" s="34" t="s">
        <v>10</v>
      </c>
      <c r="N1413" s="34" t="s">
        <v>11</v>
      </c>
      <c r="O1413" s="37" t="s">
        <v>3146</v>
      </c>
      <c r="P1413" s="37" t="s">
        <v>674</v>
      </c>
      <c r="Q1413" s="44" t="str">
        <f>MID(Tabla1[[#This Row],[Aplicación]],14,1)</f>
        <v>2</v>
      </c>
      <c r="R1413" s="44" t="s">
        <v>662</v>
      </c>
      <c r="S1413" s="44" t="str">
        <f>MID(Tabla1[[#This Row],[Aplicación]],6,2)</f>
        <v>10</v>
      </c>
      <c r="T1413" s="44" t="str">
        <f>VLOOKUP(Tabla1[[#This Row],[AREA]],Hoja1!A:B,2,FALSE)</f>
        <v>10. Servicios sociales y mediación comunitaria</v>
      </c>
      <c r="U1413" s="44" t="str">
        <f>MID(Tabla1[[#This Row],[Aplicación]],9,4)</f>
        <v>2311</v>
      </c>
      <c r="V1413" s="44" t="str">
        <f>VLOOKUP(Tabla1[[#This Row],[PROGRAMA]],Hoja1!A:B,2,FALSE)</f>
        <v>2311. Intervención social</v>
      </c>
      <c r="W1413" s="44" t="str">
        <f>MID(Tabla1[[#This Row],[Aplicación]],14,2)</f>
        <v>22</v>
      </c>
      <c r="X1413" s="44" t="str">
        <f>MID(Tabla1[[#This Row],[Aplicación]],14,6)</f>
        <v>22799</v>
      </c>
    </row>
    <row r="1414" spans="1:24" x14ac:dyDescent="0.25">
      <c r="A1414" s="33">
        <v>220190045680</v>
      </c>
      <c r="B1414" s="34" t="s">
        <v>9</v>
      </c>
      <c r="C1414" s="35">
        <v>43908</v>
      </c>
      <c r="D1414" s="33">
        <v>22019007211</v>
      </c>
      <c r="E1414" s="34" t="s">
        <v>1227</v>
      </c>
      <c r="F1414" s="36">
        <v>18.170000000000002</v>
      </c>
      <c r="G1414" s="34" t="s">
        <v>204</v>
      </c>
      <c r="H1414" s="34" t="s">
        <v>3022</v>
      </c>
      <c r="I1414" s="33" t="s">
        <v>209</v>
      </c>
      <c r="J1414" s="34" t="s">
        <v>210</v>
      </c>
      <c r="K1414" s="34" t="s">
        <v>210</v>
      </c>
      <c r="L1414" s="34" t="s">
        <v>12</v>
      </c>
      <c r="M1414" s="34" t="s">
        <v>13</v>
      </c>
      <c r="N1414" s="34" t="s">
        <v>14</v>
      </c>
      <c r="O1414" s="37" t="s">
        <v>3127</v>
      </c>
      <c r="P1414" s="37" t="s">
        <v>674</v>
      </c>
      <c r="Q1414" s="44" t="str">
        <f>MID(Tabla1[[#This Row],[Aplicación]],14,1)</f>
        <v>6</v>
      </c>
      <c r="R1414" s="44" t="s">
        <v>663</v>
      </c>
      <c r="S1414" s="44" t="str">
        <f>MID(Tabla1[[#This Row],[Aplicación]],6,2)</f>
        <v>10</v>
      </c>
      <c r="T1414" s="44" t="str">
        <f>VLOOKUP(Tabla1[[#This Row],[AREA]],Hoja1!A:B,2,FALSE)</f>
        <v>10. Servicios sociales y mediación comunitaria</v>
      </c>
      <c r="U1414" s="44" t="str">
        <f>MID(Tabla1[[#This Row],[Aplicación]],9,4)</f>
        <v>2312</v>
      </c>
      <c r="V1414" s="44" t="str">
        <f>VLOOKUP(Tabla1[[#This Row],[PROGRAMA]],Hoja1!A:B,2,FALSE)</f>
        <v>2312. Iniciativas sociales</v>
      </c>
      <c r="W1414" s="44" t="str">
        <f>MID(Tabla1[[#This Row],[Aplicación]],14,2)</f>
        <v>62</v>
      </c>
      <c r="X1414" s="44" t="str">
        <f>MID(Tabla1[[#This Row],[Aplicación]],14,6)</f>
        <v>622</v>
      </c>
    </row>
    <row r="1415" spans="1:24" x14ac:dyDescent="0.25">
      <c r="A1415" s="33">
        <v>220190058565</v>
      </c>
      <c r="B1415" s="34" t="s">
        <v>9</v>
      </c>
      <c r="C1415" s="35">
        <v>43908</v>
      </c>
      <c r="D1415" s="33">
        <v>22019007934</v>
      </c>
      <c r="E1415" s="34" t="s">
        <v>1259</v>
      </c>
      <c r="F1415" s="36">
        <v>8.3800000000000008</v>
      </c>
      <c r="G1415" s="34" t="s">
        <v>204</v>
      </c>
      <c r="H1415" s="34" t="s">
        <v>883</v>
      </c>
      <c r="I1415" s="33" t="s">
        <v>209</v>
      </c>
      <c r="J1415" s="34" t="s">
        <v>210</v>
      </c>
      <c r="K1415" s="34" t="s">
        <v>210</v>
      </c>
      <c r="L1415" s="34" t="s">
        <v>12</v>
      </c>
      <c r="M1415" s="34" t="s">
        <v>13</v>
      </c>
      <c r="N1415" s="34" t="s">
        <v>14</v>
      </c>
      <c r="O1415" s="37" t="s">
        <v>3127</v>
      </c>
      <c r="P1415" s="37" t="s">
        <v>674</v>
      </c>
      <c r="Q1415" s="44" t="str">
        <f>MID(Tabla1[[#This Row],[Aplicación]],14,1)</f>
        <v>6</v>
      </c>
      <c r="R1415" s="44" t="s">
        <v>663</v>
      </c>
      <c r="S1415" s="44" t="str">
        <f>MID(Tabla1[[#This Row],[Aplicación]],6,2)</f>
        <v>10</v>
      </c>
      <c r="T1415" s="44" t="str">
        <f>VLOOKUP(Tabla1[[#This Row],[AREA]],Hoja1!A:B,2,FALSE)</f>
        <v>10. Servicios sociales y mediación comunitaria</v>
      </c>
      <c r="U1415" s="44" t="str">
        <f>MID(Tabla1[[#This Row],[Aplicación]],9,4)</f>
        <v>2312</v>
      </c>
      <c r="V1415" s="44" t="str">
        <f>VLOOKUP(Tabla1[[#This Row],[PROGRAMA]],Hoja1!A:B,2,FALSE)</f>
        <v>2312. Iniciativas sociales</v>
      </c>
      <c r="W1415" s="44" t="str">
        <f>MID(Tabla1[[#This Row],[Aplicación]],14,2)</f>
        <v>62</v>
      </c>
      <c r="X1415" s="44" t="str">
        <f>MID(Tabla1[[#This Row],[Aplicación]],14,6)</f>
        <v>623</v>
      </c>
    </row>
    <row r="1416" spans="1:24" x14ac:dyDescent="0.25">
      <c r="A1416" s="33">
        <v>220200003875</v>
      </c>
      <c r="B1416" s="34" t="s">
        <v>316</v>
      </c>
      <c r="C1416" s="35">
        <v>43895</v>
      </c>
      <c r="D1416" s="33">
        <v>22020001347</v>
      </c>
      <c r="E1416" s="34" t="s">
        <v>1655</v>
      </c>
      <c r="F1416" s="36">
        <v>177.63</v>
      </c>
      <c r="G1416" s="34" t="s">
        <v>413</v>
      </c>
      <c r="H1416" s="34" t="s">
        <v>3056</v>
      </c>
      <c r="I1416" s="33" t="s">
        <v>317</v>
      </c>
      <c r="J1416" s="34" t="s">
        <v>211</v>
      </c>
      <c r="K1416" s="34" t="s">
        <v>211</v>
      </c>
      <c r="L1416" s="34" t="s">
        <v>15</v>
      </c>
      <c r="M1416" s="34" t="s">
        <v>13</v>
      </c>
      <c r="N1416" s="34" t="s">
        <v>14</v>
      </c>
      <c r="O1416" s="37" t="s">
        <v>3145</v>
      </c>
      <c r="P1416" s="37" t="s">
        <v>674</v>
      </c>
      <c r="Q1416" s="44" t="str">
        <f>MID(Tabla1[[#This Row],[Aplicación]],14,1)</f>
        <v>2</v>
      </c>
      <c r="R1416" s="44" t="s">
        <v>662</v>
      </c>
      <c r="S1416" s="44" t="str">
        <f>MID(Tabla1[[#This Row],[Aplicación]],6,2)</f>
        <v>10</v>
      </c>
      <c r="T1416" s="44" t="str">
        <f>VLOOKUP(Tabla1[[#This Row],[AREA]],Hoja1!A:B,2,FALSE)</f>
        <v>10. Servicios sociales y mediación comunitaria</v>
      </c>
      <c r="U1416" s="44" t="str">
        <f>MID(Tabla1[[#This Row],[Aplicación]],9,4)</f>
        <v>2312</v>
      </c>
      <c r="V1416" s="44" t="str">
        <f>VLOOKUP(Tabla1[[#This Row],[PROGRAMA]],Hoja1!A:B,2,FALSE)</f>
        <v>2312. Iniciativas sociales</v>
      </c>
      <c r="W1416" s="44" t="str">
        <f>MID(Tabla1[[#This Row],[Aplicación]],14,2)</f>
        <v>21</v>
      </c>
      <c r="X1416" s="44" t="str">
        <f>MID(Tabla1[[#This Row],[Aplicación]],14,6)</f>
        <v>212</v>
      </c>
    </row>
    <row r="1417" spans="1:24" x14ac:dyDescent="0.25">
      <c r="A1417" s="33">
        <v>220200001637</v>
      </c>
      <c r="B1417" s="34" t="s">
        <v>668</v>
      </c>
      <c r="C1417" s="35">
        <v>43875</v>
      </c>
      <c r="D1417" s="33">
        <v>22020000612</v>
      </c>
      <c r="E1417" s="34" t="s">
        <v>1631</v>
      </c>
      <c r="F1417" s="36">
        <v>-550</v>
      </c>
      <c r="G1417" s="34" t="s">
        <v>1865</v>
      </c>
      <c r="H1417" s="34" t="s">
        <v>3072</v>
      </c>
      <c r="I1417" s="33" t="s">
        <v>209</v>
      </c>
      <c r="J1417" s="34" t="s">
        <v>211</v>
      </c>
      <c r="K1417" s="34" t="s">
        <v>211</v>
      </c>
      <c r="L1417" s="34" t="s">
        <v>15</v>
      </c>
      <c r="M1417" s="34" t="s">
        <v>13</v>
      </c>
      <c r="N1417" s="34" t="s">
        <v>14</v>
      </c>
      <c r="O1417" s="37" t="s">
        <v>3127</v>
      </c>
      <c r="P1417" s="37" t="s">
        <v>674</v>
      </c>
      <c r="Q1417" s="44" t="str">
        <f>MID(Tabla1[[#This Row],[Aplicación]],14,1)</f>
        <v>2</v>
      </c>
      <c r="R1417" s="44" t="s">
        <v>662</v>
      </c>
      <c r="S1417" s="44" t="str">
        <f>MID(Tabla1[[#This Row],[Aplicación]],6,2)</f>
        <v>10</v>
      </c>
      <c r="T1417" s="44" t="str">
        <f>VLOOKUP(Tabla1[[#This Row],[AREA]],Hoja1!A:B,2,FALSE)</f>
        <v>10. Servicios sociales y mediación comunitaria</v>
      </c>
      <c r="U1417" s="44" t="str">
        <f>MID(Tabla1[[#This Row],[Aplicación]],9,4)</f>
        <v>2312</v>
      </c>
      <c r="V1417" s="44" t="str">
        <f>VLOOKUP(Tabla1[[#This Row],[PROGRAMA]],Hoja1!A:B,2,FALSE)</f>
        <v>2312. Iniciativas sociales</v>
      </c>
      <c r="W1417" s="44" t="str">
        <f>MID(Tabla1[[#This Row],[Aplicación]],14,2)</f>
        <v>22</v>
      </c>
      <c r="X1417" s="44" t="str">
        <f>MID(Tabla1[[#This Row],[Aplicación]],14,6)</f>
        <v>22199</v>
      </c>
    </row>
    <row r="1418" spans="1:24" x14ac:dyDescent="0.25">
      <c r="A1418" s="33">
        <v>220200001636</v>
      </c>
      <c r="B1418" s="34" t="s">
        <v>668</v>
      </c>
      <c r="C1418" s="35">
        <v>43875</v>
      </c>
      <c r="D1418" s="33">
        <v>22020000611</v>
      </c>
      <c r="E1418" s="34" t="s">
        <v>1864</v>
      </c>
      <c r="F1418" s="36">
        <v>-1250</v>
      </c>
      <c r="G1418" s="34" t="s">
        <v>1865</v>
      </c>
      <c r="H1418" s="34" t="s">
        <v>3079</v>
      </c>
      <c r="I1418" s="33" t="s">
        <v>209</v>
      </c>
      <c r="J1418" s="34" t="s">
        <v>211</v>
      </c>
      <c r="K1418" s="34" t="s">
        <v>211</v>
      </c>
      <c r="L1418" s="34" t="s">
        <v>15</v>
      </c>
      <c r="M1418" s="34" t="s">
        <v>13</v>
      </c>
      <c r="N1418" s="34" t="s">
        <v>14</v>
      </c>
      <c r="O1418" s="37" t="s">
        <v>3127</v>
      </c>
      <c r="P1418" s="37" t="s">
        <v>674</v>
      </c>
      <c r="Q1418" s="44" t="str">
        <f>MID(Tabla1[[#This Row],[Aplicación]],14,1)</f>
        <v>2</v>
      </c>
      <c r="R1418" s="44" t="s">
        <v>662</v>
      </c>
      <c r="S1418" s="44" t="str">
        <f>MID(Tabla1[[#This Row],[Aplicación]],6,2)</f>
        <v>10</v>
      </c>
      <c r="T1418" s="44" t="str">
        <f>VLOOKUP(Tabla1[[#This Row],[AREA]],Hoja1!A:B,2,FALSE)</f>
        <v>10. Servicios sociales y mediación comunitaria</v>
      </c>
      <c r="U1418" s="44" t="str">
        <f>MID(Tabla1[[#This Row],[Aplicación]],9,4)</f>
        <v>2312</v>
      </c>
      <c r="V1418" s="44" t="str">
        <f>VLOOKUP(Tabla1[[#This Row],[PROGRAMA]],Hoja1!A:B,2,FALSE)</f>
        <v>2312. Iniciativas sociales</v>
      </c>
      <c r="W1418" s="44" t="str">
        <f>MID(Tabla1[[#This Row],[Aplicación]],14,2)</f>
        <v>21</v>
      </c>
      <c r="X1418" s="44" t="str">
        <f>MID(Tabla1[[#This Row],[Aplicación]],14,6)</f>
        <v>215</v>
      </c>
    </row>
    <row r="1419" spans="1:24" x14ac:dyDescent="0.25">
      <c r="A1419" s="33">
        <v>220200003847</v>
      </c>
      <c r="B1419" s="34" t="s">
        <v>9</v>
      </c>
      <c r="C1419" s="35">
        <v>43894</v>
      </c>
      <c r="D1419" s="33">
        <v>22020002286</v>
      </c>
      <c r="E1419" s="34" t="s">
        <v>1305</v>
      </c>
      <c r="F1419" s="36">
        <v>180.51</v>
      </c>
      <c r="G1419" s="34" t="s">
        <v>144</v>
      </c>
      <c r="H1419" s="34" t="s">
        <v>2913</v>
      </c>
      <c r="I1419" s="33" t="s">
        <v>209</v>
      </c>
      <c r="J1419" s="34" t="s">
        <v>802</v>
      </c>
      <c r="K1419" s="34" t="s">
        <v>210</v>
      </c>
      <c r="L1419" s="34" t="s">
        <v>15</v>
      </c>
      <c r="M1419" s="34" t="s">
        <v>13</v>
      </c>
      <c r="N1419" s="34" t="s">
        <v>14</v>
      </c>
      <c r="O1419" s="37" t="s">
        <v>3127</v>
      </c>
      <c r="P1419" s="37" t="s">
        <v>674</v>
      </c>
      <c r="Q1419" s="44" t="str">
        <f>MID(Tabla1[[#This Row],[Aplicación]],14,1)</f>
        <v>2</v>
      </c>
      <c r="R1419" s="44" t="s">
        <v>662</v>
      </c>
      <c r="S1419" s="44" t="str">
        <f>MID(Tabla1[[#This Row],[Aplicación]],6,2)</f>
        <v>10</v>
      </c>
      <c r="T1419" s="44" t="str">
        <f>VLOOKUP(Tabla1[[#This Row],[AREA]],Hoja1!A:B,2,FALSE)</f>
        <v>10. Servicios sociales y mediación comunitaria</v>
      </c>
      <c r="U1419" s="44" t="str">
        <f>MID(Tabla1[[#This Row],[Aplicación]],9,4)</f>
        <v>2412</v>
      </c>
      <c r="V1419" s="44" t="str">
        <f>VLOOKUP(Tabla1[[#This Row],[PROGRAMA]],Hoja1!A:B,2,FALSE)</f>
        <v>2412. Formación para el empleo</v>
      </c>
      <c r="W1419" s="44" t="str">
        <f>MID(Tabla1[[#This Row],[Aplicación]],14,2)</f>
        <v>21</v>
      </c>
      <c r="X1419" s="44" t="str">
        <f>MID(Tabla1[[#This Row],[Aplicación]],14,6)</f>
        <v>213</v>
      </c>
    </row>
    <row r="1420" spans="1:24" x14ac:dyDescent="0.25">
      <c r="A1420" s="33">
        <v>220200010547</v>
      </c>
      <c r="B1420" s="34" t="s">
        <v>9</v>
      </c>
      <c r="C1420" s="35">
        <v>43921</v>
      </c>
      <c r="D1420" s="33">
        <v>22020003015</v>
      </c>
      <c r="E1420" s="34" t="s">
        <v>2029</v>
      </c>
      <c r="F1420" s="36">
        <v>421.61</v>
      </c>
      <c r="G1420" s="34" t="s">
        <v>444</v>
      </c>
      <c r="H1420" s="34" t="s">
        <v>2741</v>
      </c>
      <c r="I1420" s="33" t="s">
        <v>209</v>
      </c>
      <c r="J1420" s="34" t="s">
        <v>211</v>
      </c>
      <c r="K1420" s="34" t="s">
        <v>211</v>
      </c>
      <c r="L1420" s="34" t="s">
        <v>15</v>
      </c>
      <c r="M1420" s="34" t="s">
        <v>10</v>
      </c>
      <c r="N1420" s="34" t="s">
        <v>11</v>
      </c>
      <c r="O1420" s="37" t="s">
        <v>3146</v>
      </c>
      <c r="P1420" s="37" t="s">
        <v>674</v>
      </c>
      <c r="Q1420" s="44" t="str">
        <f>MID(Tabla1[[#This Row],[Aplicación]],14,1)</f>
        <v>2</v>
      </c>
      <c r="R1420" s="44" t="s">
        <v>662</v>
      </c>
      <c r="S1420" s="44" t="str">
        <f>MID(Tabla1[[#This Row],[Aplicación]],6,2)</f>
        <v>10</v>
      </c>
      <c r="T1420" s="44" t="str">
        <f>VLOOKUP(Tabla1[[#This Row],[AREA]],Hoja1!A:B,2,FALSE)</f>
        <v>10. Servicios sociales y mediación comunitaria</v>
      </c>
      <c r="U1420" s="44" t="str">
        <f>MID(Tabla1[[#This Row],[Aplicación]],9,4)</f>
        <v>2311</v>
      </c>
      <c r="V1420" s="44" t="str">
        <f>VLOOKUP(Tabla1[[#This Row],[PROGRAMA]],Hoja1!A:B,2,FALSE)</f>
        <v>2311. Intervención social</v>
      </c>
      <c r="W1420" s="44" t="str">
        <f>MID(Tabla1[[#This Row],[Aplicación]],14,2)</f>
        <v>22</v>
      </c>
      <c r="X1420" s="44" t="str">
        <f>MID(Tabla1[[#This Row],[Aplicación]],14,6)</f>
        <v>22199</v>
      </c>
    </row>
    <row r="1421" spans="1:24" x14ac:dyDescent="0.25">
      <c r="A1421" s="33">
        <v>220200010549</v>
      </c>
      <c r="B1421" s="34" t="s">
        <v>9</v>
      </c>
      <c r="C1421" s="35">
        <v>43921</v>
      </c>
      <c r="D1421" s="33">
        <v>22020003097</v>
      </c>
      <c r="E1421" s="34" t="s">
        <v>1978</v>
      </c>
      <c r="F1421" s="36">
        <v>2953.6</v>
      </c>
      <c r="G1421" s="34" t="s">
        <v>130</v>
      </c>
      <c r="H1421" s="34" t="s">
        <v>3095</v>
      </c>
      <c r="I1421" s="33" t="s">
        <v>209</v>
      </c>
      <c r="J1421" s="34" t="s">
        <v>211</v>
      </c>
      <c r="K1421" s="34" t="s">
        <v>211</v>
      </c>
      <c r="L1421" s="34" t="s">
        <v>12</v>
      </c>
      <c r="M1421" s="34" t="s">
        <v>10</v>
      </c>
      <c r="N1421" s="34" t="s">
        <v>11</v>
      </c>
      <c r="O1421" s="37" t="s">
        <v>3146</v>
      </c>
      <c r="P1421" s="37" t="s">
        <v>674</v>
      </c>
      <c r="Q1421" s="44" t="str">
        <f>MID(Tabla1[[#This Row],[Aplicación]],14,1)</f>
        <v>2</v>
      </c>
      <c r="R1421" s="44" t="s">
        <v>662</v>
      </c>
      <c r="S1421" s="44" t="str">
        <f>MID(Tabla1[[#This Row],[Aplicación]],6,2)</f>
        <v>10</v>
      </c>
      <c r="T1421" s="44" t="str">
        <f>VLOOKUP(Tabla1[[#This Row],[AREA]],Hoja1!A:B,2,FALSE)</f>
        <v>10. Servicios sociales y mediación comunitaria</v>
      </c>
      <c r="U1421" s="44" t="str">
        <f>MID(Tabla1[[#This Row],[Aplicación]],9,4)</f>
        <v>2311</v>
      </c>
      <c r="V1421" s="44" t="str">
        <f>VLOOKUP(Tabla1[[#This Row],[PROGRAMA]],Hoja1!A:B,2,FALSE)</f>
        <v>2311. Intervención social</v>
      </c>
      <c r="W1421" s="44" t="str">
        <f>MID(Tabla1[[#This Row],[Aplicación]],14,2)</f>
        <v>22</v>
      </c>
      <c r="X1421" s="44" t="str">
        <f>MID(Tabla1[[#This Row],[Aplicación]],14,6)</f>
        <v>22001</v>
      </c>
    </row>
    <row r="1422" spans="1:24" x14ac:dyDescent="0.25">
      <c r="A1422" s="33">
        <v>220200000419</v>
      </c>
      <c r="B1422" s="34" t="s">
        <v>668</v>
      </c>
      <c r="C1422" s="35">
        <v>43864</v>
      </c>
      <c r="D1422" s="33">
        <v>22020001056</v>
      </c>
      <c r="E1422" s="34" t="s">
        <v>1457</v>
      </c>
      <c r="F1422" s="36">
        <v>-13500</v>
      </c>
      <c r="G1422" s="34" t="s">
        <v>104</v>
      </c>
      <c r="H1422" s="34" t="s">
        <v>3101</v>
      </c>
      <c r="I1422" s="33" t="s">
        <v>209</v>
      </c>
      <c r="J1422" s="34" t="s">
        <v>233</v>
      </c>
      <c r="K1422" s="34" t="s">
        <v>233</v>
      </c>
      <c r="L1422" s="34" t="s">
        <v>15</v>
      </c>
      <c r="M1422" s="34" t="s">
        <v>13</v>
      </c>
      <c r="N1422" s="34" t="s">
        <v>16</v>
      </c>
      <c r="O1422" s="37" t="s">
        <v>3127</v>
      </c>
      <c r="P1422" s="37" t="s">
        <v>674</v>
      </c>
      <c r="Q1422" s="44" t="str">
        <f>MID(Tabla1[[#This Row],[Aplicación]],14,1)</f>
        <v>2</v>
      </c>
      <c r="R1422" s="44" t="s">
        <v>662</v>
      </c>
      <c r="S1422" s="44" t="str">
        <f>MID(Tabla1[[#This Row],[Aplicación]],6,2)</f>
        <v>10</v>
      </c>
      <c r="T1422" s="44" t="str">
        <f>VLOOKUP(Tabla1[[#This Row],[AREA]],Hoja1!A:B,2,FALSE)</f>
        <v>10. Servicios sociales y mediación comunitaria</v>
      </c>
      <c r="U1422" s="44" t="str">
        <f>MID(Tabla1[[#This Row],[Aplicación]],9,4)</f>
        <v>2412</v>
      </c>
      <c r="V1422" s="44" t="str">
        <f>VLOOKUP(Tabla1[[#This Row],[PROGRAMA]],Hoja1!A:B,2,FALSE)</f>
        <v>2412. Formación para el empleo</v>
      </c>
      <c r="W1422" s="44" t="str">
        <f>MID(Tabla1[[#This Row],[Aplicación]],14,2)</f>
        <v>22</v>
      </c>
      <c r="X1422" s="44" t="str">
        <f>MID(Tabla1[[#This Row],[Aplicación]],14,6)</f>
        <v>22102</v>
      </c>
    </row>
    <row r="1423" spans="1:24" x14ac:dyDescent="0.25">
      <c r="A1423" s="33">
        <v>220200001139</v>
      </c>
      <c r="B1423" s="34" t="s">
        <v>83</v>
      </c>
      <c r="C1423" s="35">
        <v>43872</v>
      </c>
      <c r="D1423" s="33">
        <v>22020001524</v>
      </c>
      <c r="E1423" s="34" t="s">
        <v>942</v>
      </c>
      <c r="F1423" s="36">
        <v>1089</v>
      </c>
      <c r="G1423" s="34" t="s">
        <v>285</v>
      </c>
      <c r="H1423" s="34" t="s">
        <v>943</v>
      </c>
      <c r="I1423" s="33" t="s">
        <v>358</v>
      </c>
      <c r="J1423" s="34" t="s">
        <v>286</v>
      </c>
      <c r="K1423" s="34" t="s">
        <v>286</v>
      </c>
      <c r="L1423" s="34" t="s">
        <v>12</v>
      </c>
      <c r="M1423" s="34" t="s">
        <v>10</v>
      </c>
      <c r="N1423" s="34" t="s">
        <v>11</v>
      </c>
      <c r="O1423" s="37" t="s">
        <v>3146</v>
      </c>
      <c r="P1423" s="37" t="s">
        <v>674</v>
      </c>
      <c r="Q1423" s="44" t="str">
        <f>MID(Tabla1[[#This Row],[Aplicación]],14,1)</f>
        <v>2</v>
      </c>
      <c r="R1423" s="44" t="s">
        <v>662</v>
      </c>
      <c r="S1423" s="44" t="str">
        <f>MID(Tabla1[[#This Row],[Aplicación]],6,2)</f>
        <v>11</v>
      </c>
      <c r="T1423" s="44" t="str">
        <f>VLOOKUP(Tabla1[[#This Row],[AREA]],Hoja1!A:B,2,FALSE)</f>
        <v>11. Salud pública y seguridad ciudadana</v>
      </c>
      <c r="U1423" s="44" t="str">
        <f>MID(Tabla1[[#This Row],[Aplicación]],9,4)</f>
        <v>1621</v>
      </c>
      <c r="V1423" s="44" t="str">
        <f>VLOOKUP(Tabla1[[#This Row],[PROGRAMA]],Hoja1!A:B,2,FALSE)</f>
        <v>1621. Servicio de limpieza</v>
      </c>
      <c r="W1423" s="44" t="str">
        <f>MID(Tabla1[[#This Row],[Aplicación]],14,2)</f>
        <v>22</v>
      </c>
      <c r="X1423" s="44" t="str">
        <f>MID(Tabla1[[#This Row],[Aplicación]],14,6)</f>
        <v>22700</v>
      </c>
    </row>
    <row r="1424" spans="1:24" x14ac:dyDescent="0.25">
      <c r="A1424" s="33">
        <v>220199000185</v>
      </c>
      <c r="B1424" s="34" t="s">
        <v>9</v>
      </c>
      <c r="C1424" s="35">
        <v>43832</v>
      </c>
      <c r="D1424" s="33">
        <v>22020000701</v>
      </c>
      <c r="E1424" s="34" t="s">
        <v>946</v>
      </c>
      <c r="F1424" s="36">
        <v>800000</v>
      </c>
      <c r="G1424" s="34" t="s">
        <v>241</v>
      </c>
      <c r="H1424" s="34" t="s">
        <v>947</v>
      </c>
      <c r="I1424" s="33" t="s">
        <v>209</v>
      </c>
      <c r="J1424" s="34" t="s">
        <v>210</v>
      </c>
      <c r="K1424" s="34" t="s">
        <v>210</v>
      </c>
      <c r="L1424" s="34" t="s">
        <v>15</v>
      </c>
      <c r="M1424" s="34" t="s">
        <v>13</v>
      </c>
      <c r="N1424" s="34" t="s">
        <v>14</v>
      </c>
      <c r="O1424" s="37" t="s">
        <v>3127</v>
      </c>
      <c r="P1424" s="37" t="s">
        <v>674</v>
      </c>
      <c r="Q1424" s="44" t="str">
        <f>MID(Tabla1[[#This Row],[Aplicación]],14,1)</f>
        <v>2</v>
      </c>
      <c r="R1424" s="44" t="s">
        <v>662</v>
      </c>
      <c r="S1424" s="44" t="str">
        <f>MID(Tabla1[[#This Row],[Aplicación]],6,2)</f>
        <v>11</v>
      </c>
      <c r="T1424" s="44" t="str">
        <f>VLOOKUP(Tabla1[[#This Row],[AREA]],Hoja1!A:B,2,FALSE)</f>
        <v>11. Salud pública y seguridad ciudadana</v>
      </c>
      <c r="U1424" s="44" t="str">
        <f>MID(Tabla1[[#This Row],[Aplicación]],9,4)</f>
        <v>1621</v>
      </c>
      <c r="V1424" s="44" t="str">
        <f>VLOOKUP(Tabla1[[#This Row],[PROGRAMA]],Hoja1!A:B,2,FALSE)</f>
        <v>1621. Servicio de limpieza</v>
      </c>
      <c r="W1424" s="44" t="str">
        <f>MID(Tabla1[[#This Row],[Aplicación]],14,2)</f>
        <v>22</v>
      </c>
      <c r="X1424" s="44" t="str">
        <f>MID(Tabla1[[#This Row],[Aplicación]],14,6)</f>
        <v>22103</v>
      </c>
    </row>
    <row r="1425" spans="1:24" x14ac:dyDescent="0.25">
      <c r="A1425" s="33">
        <v>220199000697</v>
      </c>
      <c r="B1425" s="34" t="s">
        <v>9</v>
      </c>
      <c r="C1425" s="35">
        <v>43832</v>
      </c>
      <c r="D1425" s="33">
        <v>22020000921</v>
      </c>
      <c r="E1425" s="34" t="s">
        <v>948</v>
      </c>
      <c r="F1425" s="36">
        <v>770000</v>
      </c>
      <c r="G1425" s="34" t="s">
        <v>949</v>
      </c>
      <c r="H1425" s="34" t="s">
        <v>950</v>
      </c>
      <c r="I1425" s="33" t="s">
        <v>209</v>
      </c>
      <c r="J1425" s="34" t="s">
        <v>951</v>
      </c>
      <c r="K1425" s="34" t="s">
        <v>210</v>
      </c>
      <c r="L1425" s="34" t="s">
        <v>12</v>
      </c>
      <c r="M1425" s="34" t="s">
        <v>13</v>
      </c>
      <c r="N1425" s="34" t="s">
        <v>14</v>
      </c>
      <c r="O1425" s="37" t="s">
        <v>3127</v>
      </c>
      <c r="P1425" s="37" t="s">
        <v>674</v>
      </c>
      <c r="Q1425" s="44" t="str">
        <f>MID(Tabla1[[#This Row],[Aplicación]],14,1)</f>
        <v>2</v>
      </c>
      <c r="R1425" s="44" t="s">
        <v>662</v>
      </c>
      <c r="S1425" s="44" t="str">
        <f>MID(Tabla1[[#This Row],[Aplicación]],6,2)</f>
        <v>11</v>
      </c>
      <c r="T1425" s="44" t="str">
        <f>VLOOKUP(Tabla1[[#This Row],[AREA]],Hoja1!A:B,2,FALSE)</f>
        <v>11. Salud pública y seguridad ciudadana</v>
      </c>
      <c r="U1425" s="44" t="str">
        <f>MID(Tabla1[[#This Row],[Aplicación]],9,4)</f>
        <v>1321</v>
      </c>
      <c r="V1425" s="44" t="str">
        <f>VLOOKUP(Tabla1[[#This Row],[PROGRAMA]],Hoja1!A:B,2,FALSE)</f>
        <v>1321. Policía municipal</v>
      </c>
      <c r="W1425" s="44" t="str">
        <f>MID(Tabla1[[#This Row],[Aplicación]],14,2)</f>
        <v>22</v>
      </c>
      <c r="X1425" s="44" t="str">
        <f>MID(Tabla1[[#This Row],[Aplicación]],14,6)</f>
        <v>22701</v>
      </c>
    </row>
    <row r="1426" spans="1:24" x14ac:dyDescent="0.25">
      <c r="A1426" s="33">
        <v>220199000212</v>
      </c>
      <c r="B1426" s="34" t="s">
        <v>9</v>
      </c>
      <c r="C1426" s="35">
        <v>43832</v>
      </c>
      <c r="D1426" s="33">
        <v>22020000706</v>
      </c>
      <c r="E1426" s="34" t="s">
        <v>942</v>
      </c>
      <c r="F1426" s="36">
        <v>553067.9</v>
      </c>
      <c r="G1426" s="34" t="s">
        <v>303</v>
      </c>
      <c r="H1426" s="34" t="s">
        <v>958</v>
      </c>
      <c r="I1426" s="33" t="s">
        <v>209</v>
      </c>
      <c r="J1426" s="34" t="s">
        <v>210</v>
      </c>
      <c r="K1426" s="34" t="s">
        <v>210</v>
      </c>
      <c r="L1426" s="34" t="s">
        <v>12</v>
      </c>
      <c r="M1426" s="34" t="s">
        <v>13</v>
      </c>
      <c r="N1426" s="34" t="s">
        <v>14</v>
      </c>
      <c r="O1426" s="37" t="s">
        <v>3127</v>
      </c>
      <c r="P1426" s="37" t="s">
        <v>674</v>
      </c>
      <c r="Q1426" s="44" t="str">
        <f>MID(Tabla1[[#This Row],[Aplicación]],14,1)</f>
        <v>2</v>
      </c>
      <c r="R1426" s="44" t="s">
        <v>662</v>
      </c>
      <c r="S1426" s="44" t="str">
        <f>MID(Tabla1[[#This Row],[Aplicación]],6,2)</f>
        <v>11</v>
      </c>
      <c r="T1426" s="44" t="str">
        <f>VLOOKUP(Tabla1[[#This Row],[AREA]],Hoja1!A:B,2,FALSE)</f>
        <v>11. Salud pública y seguridad ciudadana</v>
      </c>
      <c r="U1426" s="44" t="str">
        <f>MID(Tabla1[[#This Row],[Aplicación]],9,4)</f>
        <v>1621</v>
      </c>
      <c r="V1426" s="44" t="str">
        <f>VLOOKUP(Tabla1[[#This Row],[PROGRAMA]],Hoja1!A:B,2,FALSE)</f>
        <v>1621. Servicio de limpieza</v>
      </c>
      <c r="W1426" s="44" t="str">
        <f>MID(Tabla1[[#This Row],[Aplicación]],14,2)</f>
        <v>22</v>
      </c>
      <c r="X1426" s="44" t="str">
        <f>MID(Tabla1[[#This Row],[Aplicación]],14,6)</f>
        <v>22700</v>
      </c>
    </row>
    <row r="1427" spans="1:24" x14ac:dyDescent="0.25">
      <c r="A1427" s="33">
        <v>220200001140</v>
      </c>
      <c r="B1427" s="34" t="s">
        <v>83</v>
      </c>
      <c r="C1427" s="35">
        <v>43872</v>
      </c>
      <c r="D1427" s="33">
        <v>22020001525</v>
      </c>
      <c r="E1427" s="34" t="s">
        <v>942</v>
      </c>
      <c r="F1427" s="36">
        <v>198</v>
      </c>
      <c r="G1427" s="34" t="s">
        <v>193</v>
      </c>
      <c r="H1427" s="34" t="s">
        <v>978</v>
      </c>
      <c r="I1427" s="33" t="s">
        <v>358</v>
      </c>
      <c r="J1427" s="34" t="s">
        <v>979</v>
      </c>
      <c r="K1427" s="34" t="s">
        <v>211</v>
      </c>
      <c r="L1427" s="34" t="s">
        <v>12</v>
      </c>
      <c r="M1427" s="34" t="s">
        <v>10</v>
      </c>
      <c r="N1427" s="34" t="s">
        <v>11</v>
      </c>
      <c r="O1427" s="37" t="s">
        <v>3146</v>
      </c>
      <c r="P1427" s="37" t="s">
        <v>674</v>
      </c>
      <c r="Q1427" s="44" t="str">
        <f>MID(Tabla1[[#This Row],[Aplicación]],14,1)</f>
        <v>2</v>
      </c>
      <c r="R1427" s="44" t="s">
        <v>662</v>
      </c>
      <c r="S1427" s="44" t="str">
        <f>MID(Tabla1[[#This Row],[Aplicación]],6,2)</f>
        <v>11</v>
      </c>
      <c r="T1427" s="44" t="str">
        <f>VLOOKUP(Tabla1[[#This Row],[AREA]],Hoja1!A:B,2,FALSE)</f>
        <v>11. Salud pública y seguridad ciudadana</v>
      </c>
      <c r="U1427" s="44" t="str">
        <f>MID(Tabla1[[#This Row],[Aplicación]],9,4)</f>
        <v>1621</v>
      </c>
      <c r="V1427" s="44" t="str">
        <f>VLOOKUP(Tabla1[[#This Row],[PROGRAMA]],Hoja1!A:B,2,FALSE)</f>
        <v>1621. Servicio de limpieza</v>
      </c>
      <c r="W1427" s="44" t="str">
        <f>MID(Tabla1[[#This Row],[Aplicación]],14,2)</f>
        <v>22</v>
      </c>
      <c r="X1427" s="44" t="str">
        <f>MID(Tabla1[[#This Row],[Aplicación]],14,6)</f>
        <v>22700</v>
      </c>
    </row>
    <row r="1428" spans="1:24" x14ac:dyDescent="0.25">
      <c r="A1428" s="33">
        <v>220200001141</v>
      </c>
      <c r="B1428" s="34" t="s">
        <v>83</v>
      </c>
      <c r="C1428" s="35">
        <v>43872</v>
      </c>
      <c r="D1428" s="33">
        <v>22020001527</v>
      </c>
      <c r="E1428" s="34" t="s">
        <v>986</v>
      </c>
      <c r="F1428" s="36">
        <v>173.34</v>
      </c>
      <c r="G1428" s="34" t="s">
        <v>461</v>
      </c>
      <c r="H1428" s="34" t="s">
        <v>987</v>
      </c>
      <c r="I1428" s="33" t="s">
        <v>358</v>
      </c>
      <c r="J1428" s="34" t="s">
        <v>211</v>
      </c>
      <c r="K1428" s="34" t="s">
        <v>211</v>
      </c>
      <c r="L1428" s="34" t="s">
        <v>12</v>
      </c>
      <c r="M1428" s="34" t="s">
        <v>10</v>
      </c>
      <c r="N1428" s="34" t="s">
        <v>11</v>
      </c>
      <c r="O1428" s="37" t="s">
        <v>3146</v>
      </c>
      <c r="P1428" s="37" t="s">
        <v>674</v>
      </c>
      <c r="Q1428" s="44" t="str">
        <f>MID(Tabla1[[#This Row],[Aplicación]],14,1)</f>
        <v>2</v>
      </c>
      <c r="R1428" s="44" t="s">
        <v>662</v>
      </c>
      <c r="S1428" s="44" t="str">
        <f>MID(Tabla1[[#This Row],[Aplicación]],6,2)</f>
        <v>11</v>
      </c>
      <c r="T1428" s="44" t="str">
        <f>VLOOKUP(Tabla1[[#This Row],[AREA]],Hoja1!A:B,2,FALSE)</f>
        <v>11. Salud pública y seguridad ciudadana</v>
      </c>
      <c r="U1428" s="44" t="str">
        <f>MID(Tabla1[[#This Row],[Aplicación]],9,4)</f>
        <v>1621</v>
      </c>
      <c r="V1428" s="44" t="str">
        <f>VLOOKUP(Tabla1[[#This Row],[PROGRAMA]],Hoja1!A:B,2,FALSE)</f>
        <v>1621. Servicio de limpieza</v>
      </c>
      <c r="W1428" s="44" t="str">
        <f>MID(Tabla1[[#This Row],[Aplicación]],14,2)</f>
        <v>21</v>
      </c>
      <c r="X1428" s="44" t="str">
        <f>MID(Tabla1[[#This Row],[Aplicación]],14,6)</f>
        <v>212</v>
      </c>
    </row>
    <row r="1429" spans="1:24" x14ac:dyDescent="0.25">
      <c r="A1429" s="33">
        <v>220200001142</v>
      </c>
      <c r="B1429" s="34" t="s">
        <v>83</v>
      </c>
      <c r="C1429" s="35">
        <v>43872</v>
      </c>
      <c r="D1429" s="33">
        <v>22020001528</v>
      </c>
      <c r="E1429" s="34" t="s">
        <v>986</v>
      </c>
      <c r="F1429" s="36">
        <v>85.91</v>
      </c>
      <c r="G1429" s="34" t="s">
        <v>461</v>
      </c>
      <c r="H1429" s="34" t="s">
        <v>988</v>
      </c>
      <c r="I1429" s="33" t="s">
        <v>358</v>
      </c>
      <c r="J1429" s="34" t="s">
        <v>211</v>
      </c>
      <c r="K1429" s="34" t="s">
        <v>211</v>
      </c>
      <c r="L1429" s="34" t="s">
        <v>12</v>
      </c>
      <c r="M1429" s="34" t="s">
        <v>10</v>
      </c>
      <c r="N1429" s="34" t="s">
        <v>11</v>
      </c>
      <c r="O1429" s="37" t="s">
        <v>3146</v>
      </c>
      <c r="P1429" s="37" t="s">
        <v>674</v>
      </c>
      <c r="Q1429" s="44" t="str">
        <f>MID(Tabla1[[#This Row],[Aplicación]],14,1)</f>
        <v>2</v>
      </c>
      <c r="R1429" s="44" t="s">
        <v>662</v>
      </c>
      <c r="S1429" s="44" t="str">
        <f>MID(Tabla1[[#This Row],[Aplicación]],6,2)</f>
        <v>11</v>
      </c>
      <c r="T1429" s="44" t="str">
        <f>VLOOKUP(Tabla1[[#This Row],[AREA]],Hoja1!A:B,2,FALSE)</f>
        <v>11. Salud pública y seguridad ciudadana</v>
      </c>
      <c r="U1429" s="44" t="str">
        <f>MID(Tabla1[[#This Row],[Aplicación]],9,4)</f>
        <v>1621</v>
      </c>
      <c r="V1429" s="44" t="str">
        <f>VLOOKUP(Tabla1[[#This Row],[PROGRAMA]],Hoja1!A:B,2,FALSE)</f>
        <v>1621. Servicio de limpieza</v>
      </c>
      <c r="W1429" s="44" t="str">
        <f>MID(Tabla1[[#This Row],[Aplicación]],14,2)</f>
        <v>21</v>
      </c>
      <c r="X1429" s="44" t="str">
        <f>MID(Tabla1[[#This Row],[Aplicación]],14,6)</f>
        <v>212</v>
      </c>
    </row>
    <row r="1430" spans="1:24" x14ac:dyDescent="0.25">
      <c r="A1430" s="33">
        <v>220200001143</v>
      </c>
      <c r="B1430" s="34" t="s">
        <v>83</v>
      </c>
      <c r="C1430" s="35">
        <v>43872</v>
      </c>
      <c r="D1430" s="33">
        <v>22020001530</v>
      </c>
      <c r="E1430" s="34" t="s">
        <v>989</v>
      </c>
      <c r="F1430" s="36">
        <v>676.59</v>
      </c>
      <c r="G1430" s="34" t="s">
        <v>195</v>
      </c>
      <c r="H1430" s="34" t="s">
        <v>990</v>
      </c>
      <c r="I1430" s="33" t="s">
        <v>358</v>
      </c>
      <c r="J1430" s="34" t="s">
        <v>991</v>
      </c>
      <c r="K1430" s="34" t="s">
        <v>210</v>
      </c>
      <c r="L1430" s="34" t="s">
        <v>15</v>
      </c>
      <c r="M1430" s="34" t="s">
        <v>10</v>
      </c>
      <c r="N1430" s="34" t="s">
        <v>11</v>
      </c>
      <c r="O1430" s="37" t="s">
        <v>3146</v>
      </c>
      <c r="P1430" s="37" t="s">
        <v>674</v>
      </c>
      <c r="Q1430" s="44" t="str">
        <f>MID(Tabla1[[#This Row],[Aplicación]],14,1)</f>
        <v>2</v>
      </c>
      <c r="R1430" s="44" t="s">
        <v>662</v>
      </c>
      <c r="S1430" s="44" t="str">
        <f>MID(Tabla1[[#This Row],[Aplicación]],6,2)</f>
        <v>11</v>
      </c>
      <c r="T1430" s="44" t="str">
        <f>VLOOKUP(Tabla1[[#This Row],[AREA]],Hoja1!A:B,2,FALSE)</f>
        <v>11. Salud pública y seguridad ciudadana</v>
      </c>
      <c r="U1430" s="44" t="str">
        <f>MID(Tabla1[[#This Row],[Aplicación]],9,4)</f>
        <v>1621</v>
      </c>
      <c r="V1430" s="44" t="str">
        <f>VLOOKUP(Tabla1[[#This Row],[PROGRAMA]],Hoja1!A:B,2,FALSE)</f>
        <v>1621. Servicio de limpieza</v>
      </c>
      <c r="W1430" s="44" t="str">
        <f>MID(Tabla1[[#This Row],[Aplicación]],14,2)</f>
        <v>21</v>
      </c>
      <c r="X1430" s="44" t="str">
        <f>MID(Tabla1[[#This Row],[Aplicación]],14,6)</f>
        <v>214</v>
      </c>
    </row>
    <row r="1431" spans="1:24" x14ac:dyDescent="0.25">
      <c r="A1431" s="33">
        <v>220200001150</v>
      </c>
      <c r="B1431" s="34" t="s">
        <v>83</v>
      </c>
      <c r="C1431" s="35">
        <v>43872</v>
      </c>
      <c r="D1431" s="33">
        <v>22020001598</v>
      </c>
      <c r="E1431" s="34" t="s">
        <v>995</v>
      </c>
      <c r="F1431" s="36">
        <v>272.25</v>
      </c>
      <c r="G1431" s="34" t="s">
        <v>711</v>
      </c>
      <c r="H1431" s="34" t="s">
        <v>996</v>
      </c>
      <c r="I1431" s="33" t="s">
        <v>358</v>
      </c>
      <c r="J1431" s="34" t="s">
        <v>997</v>
      </c>
      <c r="K1431" s="34" t="s">
        <v>211</v>
      </c>
      <c r="L1431" s="34" t="s">
        <v>12</v>
      </c>
      <c r="M1431" s="34" t="s">
        <v>10</v>
      </c>
      <c r="N1431" s="34" t="s">
        <v>11</v>
      </c>
      <c r="O1431" s="37" t="s">
        <v>3146</v>
      </c>
      <c r="P1431" s="37" t="s">
        <v>674</v>
      </c>
      <c r="Q1431" s="44" t="str">
        <f>MID(Tabla1[[#This Row],[Aplicación]],14,1)</f>
        <v>2</v>
      </c>
      <c r="R1431" s="44" t="s">
        <v>662</v>
      </c>
      <c r="S1431" s="44" t="str">
        <f>MID(Tabla1[[#This Row],[Aplicación]],6,2)</f>
        <v>11</v>
      </c>
      <c r="T1431" s="44" t="str">
        <f>VLOOKUP(Tabla1[[#This Row],[AREA]],Hoja1!A:B,2,FALSE)</f>
        <v>11. Salud pública y seguridad ciudadana</v>
      </c>
      <c r="U1431" s="44" t="str">
        <f>MID(Tabla1[[#This Row],[Aplicación]],9,4)</f>
        <v>1631</v>
      </c>
      <c r="V1431" s="44" t="str">
        <f>VLOOKUP(Tabla1[[#This Row],[PROGRAMA]],Hoja1!A:B,2,FALSE)</f>
        <v>1631. Limpieza viaria</v>
      </c>
      <c r="W1431" s="44" t="str">
        <f>MID(Tabla1[[#This Row],[Aplicación]],14,2)</f>
        <v>20</v>
      </c>
      <c r="X1431" s="44" t="str">
        <f>MID(Tabla1[[#This Row],[Aplicación]],14,6)</f>
        <v>204</v>
      </c>
    </row>
    <row r="1432" spans="1:24" x14ac:dyDescent="0.25">
      <c r="A1432" s="33">
        <v>220200001151</v>
      </c>
      <c r="B1432" s="34" t="s">
        <v>83</v>
      </c>
      <c r="C1432" s="35">
        <v>43872</v>
      </c>
      <c r="D1432" s="33">
        <v>22020001599</v>
      </c>
      <c r="E1432" s="34" t="s">
        <v>999</v>
      </c>
      <c r="F1432" s="36">
        <v>152.46</v>
      </c>
      <c r="G1432" s="34" t="s">
        <v>847</v>
      </c>
      <c r="H1432" s="34" t="s">
        <v>1000</v>
      </c>
      <c r="I1432" s="33" t="s">
        <v>358</v>
      </c>
      <c r="J1432" s="34" t="s">
        <v>211</v>
      </c>
      <c r="K1432" s="34" t="s">
        <v>211</v>
      </c>
      <c r="L1432" s="34" t="s">
        <v>12</v>
      </c>
      <c r="M1432" s="34" t="s">
        <v>10</v>
      </c>
      <c r="N1432" s="34" t="s">
        <v>11</v>
      </c>
      <c r="O1432" s="37" t="s">
        <v>3146</v>
      </c>
      <c r="P1432" s="37" t="s">
        <v>674</v>
      </c>
      <c r="Q1432" s="44" t="str">
        <f>MID(Tabla1[[#This Row],[Aplicación]],14,1)</f>
        <v>2</v>
      </c>
      <c r="R1432" s="44" t="s">
        <v>662</v>
      </c>
      <c r="S1432" s="44" t="str">
        <f>MID(Tabla1[[#This Row],[Aplicación]],6,2)</f>
        <v>11</v>
      </c>
      <c r="T1432" s="44" t="str">
        <f>VLOOKUP(Tabla1[[#This Row],[AREA]],Hoja1!A:B,2,FALSE)</f>
        <v>11. Salud pública y seguridad ciudadana</v>
      </c>
      <c r="U1432" s="44" t="str">
        <f>MID(Tabla1[[#This Row],[Aplicación]],9,4)</f>
        <v>1631</v>
      </c>
      <c r="V1432" s="44" t="str">
        <f>VLOOKUP(Tabla1[[#This Row],[PROGRAMA]],Hoja1!A:B,2,FALSE)</f>
        <v>1631. Limpieza viaria</v>
      </c>
      <c r="W1432" s="44" t="str">
        <f>MID(Tabla1[[#This Row],[Aplicación]],14,2)</f>
        <v>21</v>
      </c>
      <c r="X1432" s="44" t="str">
        <f>MID(Tabla1[[#This Row],[Aplicación]],14,6)</f>
        <v>213</v>
      </c>
    </row>
    <row r="1433" spans="1:24" x14ac:dyDescent="0.25">
      <c r="A1433" s="33">
        <v>220200001155</v>
      </c>
      <c r="B1433" s="34" t="s">
        <v>83</v>
      </c>
      <c r="C1433" s="35">
        <v>43872</v>
      </c>
      <c r="D1433" s="33">
        <v>22020001610</v>
      </c>
      <c r="E1433" s="34" t="s">
        <v>1013</v>
      </c>
      <c r="F1433" s="36">
        <v>157.30000000000001</v>
      </c>
      <c r="G1433" s="34" t="s">
        <v>470</v>
      </c>
      <c r="H1433" s="34" t="s">
        <v>1014</v>
      </c>
      <c r="I1433" s="33" t="s">
        <v>358</v>
      </c>
      <c r="J1433" s="34" t="s">
        <v>211</v>
      </c>
      <c r="K1433" s="34" t="s">
        <v>211</v>
      </c>
      <c r="L1433" s="34" t="s">
        <v>12</v>
      </c>
      <c r="M1433" s="34" t="s">
        <v>10</v>
      </c>
      <c r="N1433" s="34" t="s">
        <v>11</v>
      </c>
      <c r="O1433" s="37" t="s">
        <v>3146</v>
      </c>
      <c r="P1433" s="37" t="s">
        <v>674</v>
      </c>
      <c r="Q1433" s="44" t="str">
        <f>MID(Tabla1[[#This Row],[Aplicación]],14,1)</f>
        <v>2</v>
      </c>
      <c r="R1433" s="44" t="s">
        <v>662</v>
      </c>
      <c r="S1433" s="44" t="str">
        <f>MID(Tabla1[[#This Row],[Aplicación]],6,2)</f>
        <v>11</v>
      </c>
      <c r="T1433" s="44" t="str">
        <f>VLOOKUP(Tabla1[[#This Row],[AREA]],Hoja1!A:B,2,FALSE)</f>
        <v>11. Salud pública y seguridad ciudadana</v>
      </c>
      <c r="U1433" s="44" t="str">
        <f>MID(Tabla1[[#This Row],[Aplicación]],9,4)</f>
        <v>1621</v>
      </c>
      <c r="V1433" s="44" t="str">
        <f>VLOOKUP(Tabla1[[#This Row],[PROGRAMA]],Hoja1!A:B,2,FALSE)</f>
        <v>1621. Servicio de limpieza</v>
      </c>
      <c r="W1433" s="44" t="str">
        <f>MID(Tabla1[[#This Row],[Aplicación]],14,2)</f>
        <v>20</v>
      </c>
      <c r="X1433" s="44" t="str">
        <f>MID(Tabla1[[#This Row],[Aplicación]],14,6)</f>
        <v>204</v>
      </c>
    </row>
    <row r="1434" spans="1:24" x14ac:dyDescent="0.25">
      <c r="A1434" s="33">
        <v>220200001156</v>
      </c>
      <c r="B1434" s="34" t="s">
        <v>83</v>
      </c>
      <c r="C1434" s="35">
        <v>43872</v>
      </c>
      <c r="D1434" s="33">
        <v>22020001611</v>
      </c>
      <c r="E1434" s="34" t="s">
        <v>1013</v>
      </c>
      <c r="F1434" s="36">
        <v>157.30000000000001</v>
      </c>
      <c r="G1434" s="34" t="s">
        <v>470</v>
      </c>
      <c r="H1434" s="34" t="s">
        <v>1030</v>
      </c>
      <c r="I1434" s="33" t="s">
        <v>358</v>
      </c>
      <c r="J1434" s="34" t="s">
        <v>211</v>
      </c>
      <c r="K1434" s="34" t="s">
        <v>211</v>
      </c>
      <c r="L1434" s="34" t="s">
        <v>12</v>
      </c>
      <c r="M1434" s="34" t="s">
        <v>10</v>
      </c>
      <c r="N1434" s="34" t="s">
        <v>11</v>
      </c>
      <c r="O1434" s="37" t="s">
        <v>3146</v>
      </c>
      <c r="P1434" s="37" t="s">
        <v>674</v>
      </c>
      <c r="Q1434" s="44" t="str">
        <f>MID(Tabla1[[#This Row],[Aplicación]],14,1)</f>
        <v>2</v>
      </c>
      <c r="R1434" s="44" t="s">
        <v>662</v>
      </c>
      <c r="S1434" s="44" t="str">
        <f>MID(Tabla1[[#This Row],[Aplicación]],6,2)</f>
        <v>11</v>
      </c>
      <c r="T1434" s="44" t="str">
        <f>VLOOKUP(Tabla1[[#This Row],[AREA]],Hoja1!A:B,2,FALSE)</f>
        <v>11. Salud pública y seguridad ciudadana</v>
      </c>
      <c r="U1434" s="44" t="str">
        <f>MID(Tabla1[[#This Row],[Aplicación]],9,4)</f>
        <v>1621</v>
      </c>
      <c r="V1434" s="44" t="str">
        <f>VLOOKUP(Tabla1[[#This Row],[PROGRAMA]],Hoja1!A:B,2,FALSE)</f>
        <v>1621. Servicio de limpieza</v>
      </c>
      <c r="W1434" s="44" t="str">
        <f>MID(Tabla1[[#This Row],[Aplicación]],14,2)</f>
        <v>20</v>
      </c>
      <c r="X1434" s="44" t="str">
        <f>MID(Tabla1[[#This Row],[Aplicación]],14,6)</f>
        <v>204</v>
      </c>
    </row>
    <row r="1435" spans="1:24" x14ac:dyDescent="0.25">
      <c r="A1435" s="33">
        <v>220200001157</v>
      </c>
      <c r="B1435" s="34" t="s">
        <v>83</v>
      </c>
      <c r="C1435" s="35">
        <v>43872</v>
      </c>
      <c r="D1435" s="33">
        <v>22020001612</v>
      </c>
      <c r="E1435" s="34" t="s">
        <v>1013</v>
      </c>
      <c r="F1435" s="36">
        <v>71.39</v>
      </c>
      <c r="G1435" s="34" t="s">
        <v>470</v>
      </c>
      <c r="H1435" s="34" t="s">
        <v>1032</v>
      </c>
      <c r="I1435" s="33" t="s">
        <v>358</v>
      </c>
      <c r="J1435" s="34" t="s">
        <v>211</v>
      </c>
      <c r="K1435" s="34" t="s">
        <v>211</v>
      </c>
      <c r="L1435" s="34" t="s">
        <v>12</v>
      </c>
      <c r="M1435" s="34" t="s">
        <v>10</v>
      </c>
      <c r="N1435" s="34" t="s">
        <v>11</v>
      </c>
      <c r="O1435" s="37" t="s">
        <v>3146</v>
      </c>
      <c r="P1435" s="37" t="s">
        <v>674</v>
      </c>
      <c r="Q1435" s="44" t="str">
        <f>MID(Tabla1[[#This Row],[Aplicación]],14,1)</f>
        <v>2</v>
      </c>
      <c r="R1435" s="44" t="s">
        <v>662</v>
      </c>
      <c r="S1435" s="44" t="str">
        <f>MID(Tabla1[[#This Row],[Aplicación]],6,2)</f>
        <v>11</v>
      </c>
      <c r="T1435" s="44" t="str">
        <f>VLOOKUP(Tabla1[[#This Row],[AREA]],Hoja1!A:B,2,FALSE)</f>
        <v>11. Salud pública y seguridad ciudadana</v>
      </c>
      <c r="U1435" s="44" t="str">
        <f>MID(Tabla1[[#This Row],[Aplicación]],9,4)</f>
        <v>1621</v>
      </c>
      <c r="V1435" s="44" t="str">
        <f>VLOOKUP(Tabla1[[#This Row],[PROGRAMA]],Hoja1!A:B,2,FALSE)</f>
        <v>1621. Servicio de limpieza</v>
      </c>
      <c r="W1435" s="44" t="str">
        <f>MID(Tabla1[[#This Row],[Aplicación]],14,2)</f>
        <v>20</v>
      </c>
      <c r="X1435" s="44" t="str">
        <f>MID(Tabla1[[#This Row],[Aplicación]],14,6)</f>
        <v>204</v>
      </c>
    </row>
    <row r="1436" spans="1:24" x14ac:dyDescent="0.25">
      <c r="A1436" s="33">
        <v>220199000362</v>
      </c>
      <c r="B1436" s="34" t="s">
        <v>9</v>
      </c>
      <c r="C1436" s="35">
        <v>43832</v>
      </c>
      <c r="D1436" s="33">
        <v>22020000736</v>
      </c>
      <c r="E1436" s="34" t="s">
        <v>942</v>
      </c>
      <c r="F1436" s="36">
        <v>213563.82</v>
      </c>
      <c r="G1436" s="34" t="s">
        <v>414</v>
      </c>
      <c r="H1436" s="34" t="s">
        <v>1033</v>
      </c>
      <c r="I1436" s="33" t="s">
        <v>209</v>
      </c>
      <c r="J1436" s="34" t="s">
        <v>211</v>
      </c>
      <c r="K1436" s="34" t="s">
        <v>211</v>
      </c>
      <c r="L1436" s="34" t="s">
        <v>12</v>
      </c>
      <c r="M1436" s="34" t="s">
        <v>13</v>
      </c>
      <c r="N1436" s="34" t="s">
        <v>14</v>
      </c>
      <c r="O1436" s="37" t="s">
        <v>3127</v>
      </c>
      <c r="P1436" s="37" t="s">
        <v>674</v>
      </c>
      <c r="Q1436" s="44" t="str">
        <f>MID(Tabla1[[#This Row],[Aplicación]],14,1)</f>
        <v>2</v>
      </c>
      <c r="R1436" s="44" t="s">
        <v>662</v>
      </c>
      <c r="S1436" s="44" t="str">
        <f>MID(Tabla1[[#This Row],[Aplicación]],6,2)</f>
        <v>11</v>
      </c>
      <c r="T1436" s="44" t="str">
        <f>VLOOKUP(Tabla1[[#This Row],[AREA]],Hoja1!A:B,2,FALSE)</f>
        <v>11. Salud pública y seguridad ciudadana</v>
      </c>
      <c r="U1436" s="44" t="str">
        <f>MID(Tabla1[[#This Row],[Aplicación]],9,4)</f>
        <v>1621</v>
      </c>
      <c r="V1436" s="44" t="str">
        <f>VLOOKUP(Tabla1[[#This Row],[PROGRAMA]],Hoja1!A:B,2,FALSE)</f>
        <v>1621. Servicio de limpieza</v>
      </c>
      <c r="W1436" s="44" t="str">
        <f>MID(Tabla1[[#This Row],[Aplicación]],14,2)</f>
        <v>22</v>
      </c>
      <c r="X1436" s="44" t="str">
        <f>MID(Tabla1[[#This Row],[Aplicación]],14,6)</f>
        <v>22700</v>
      </c>
    </row>
    <row r="1437" spans="1:24" x14ac:dyDescent="0.25">
      <c r="A1437" s="33">
        <v>220199000189</v>
      </c>
      <c r="B1437" s="34" t="s">
        <v>9</v>
      </c>
      <c r="C1437" s="35">
        <v>43832</v>
      </c>
      <c r="D1437" s="33">
        <v>22020000616</v>
      </c>
      <c r="E1437" s="34" t="s">
        <v>1037</v>
      </c>
      <c r="F1437" s="36">
        <v>200000</v>
      </c>
      <c r="G1437" s="34" t="s">
        <v>241</v>
      </c>
      <c r="H1437" s="34" t="s">
        <v>1038</v>
      </c>
      <c r="I1437" s="33" t="s">
        <v>209</v>
      </c>
      <c r="J1437" s="34" t="s">
        <v>210</v>
      </c>
      <c r="K1437" s="34" t="s">
        <v>210</v>
      </c>
      <c r="L1437" s="34" t="s">
        <v>15</v>
      </c>
      <c r="M1437" s="34" t="s">
        <v>13</v>
      </c>
      <c r="N1437" s="34" t="s">
        <v>14</v>
      </c>
      <c r="O1437" s="37" t="s">
        <v>3127</v>
      </c>
      <c r="P1437" s="37" t="s">
        <v>674</v>
      </c>
      <c r="Q1437" s="44" t="str">
        <f>MID(Tabla1[[#This Row],[Aplicación]],14,1)</f>
        <v>2</v>
      </c>
      <c r="R1437" s="44" t="s">
        <v>662</v>
      </c>
      <c r="S1437" s="44" t="str">
        <f>MID(Tabla1[[#This Row],[Aplicación]],6,2)</f>
        <v>11</v>
      </c>
      <c r="T1437" s="44" t="str">
        <f>VLOOKUP(Tabla1[[#This Row],[AREA]],Hoja1!A:B,2,FALSE)</f>
        <v>11. Salud pública y seguridad ciudadana</v>
      </c>
      <c r="U1437" s="44" t="str">
        <f>MID(Tabla1[[#This Row],[Aplicación]],9,4)</f>
        <v>1631</v>
      </c>
      <c r="V1437" s="44" t="str">
        <f>VLOOKUP(Tabla1[[#This Row],[PROGRAMA]],Hoja1!A:B,2,FALSE)</f>
        <v>1631. Limpieza viaria</v>
      </c>
      <c r="W1437" s="44" t="str">
        <f>MID(Tabla1[[#This Row],[Aplicación]],14,2)</f>
        <v>22</v>
      </c>
      <c r="X1437" s="44" t="str">
        <f>MID(Tabla1[[#This Row],[Aplicación]],14,6)</f>
        <v>22103</v>
      </c>
    </row>
    <row r="1438" spans="1:24" x14ac:dyDescent="0.25">
      <c r="A1438" s="33">
        <v>220189000216</v>
      </c>
      <c r="B1438" s="34" t="s">
        <v>9</v>
      </c>
      <c r="C1438" s="35">
        <v>43832</v>
      </c>
      <c r="D1438" s="33">
        <v>22020000480</v>
      </c>
      <c r="E1438" s="34" t="s">
        <v>1059</v>
      </c>
      <c r="F1438" s="36">
        <v>173695.5</v>
      </c>
      <c r="G1438" s="34" t="s">
        <v>262</v>
      </c>
      <c r="H1438" s="34" t="s">
        <v>43</v>
      </c>
      <c r="I1438" s="33" t="s">
        <v>209</v>
      </c>
      <c r="J1438" s="34" t="s">
        <v>263</v>
      </c>
      <c r="K1438" s="34" t="s">
        <v>263</v>
      </c>
      <c r="L1438" s="34" t="s">
        <v>12</v>
      </c>
      <c r="M1438" s="34" t="s">
        <v>13</v>
      </c>
      <c r="N1438" s="34" t="s">
        <v>16</v>
      </c>
      <c r="O1438" s="37" t="s">
        <v>3127</v>
      </c>
      <c r="P1438" s="37" t="s">
        <v>674</v>
      </c>
      <c r="Q1438" s="44" t="str">
        <f>MID(Tabla1[[#This Row],[Aplicación]],14,1)</f>
        <v>2</v>
      </c>
      <c r="R1438" s="44" t="s">
        <v>662</v>
      </c>
      <c r="S1438" s="44" t="str">
        <f>MID(Tabla1[[#This Row],[Aplicación]],6,2)</f>
        <v>11</v>
      </c>
      <c r="T1438" s="44" t="str">
        <f>VLOOKUP(Tabla1[[#This Row],[AREA]],Hoja1!A:B,2,FALSE)</f>
        <v>11. Salud pública y seguridad ciudadana</v>
      </c>
      <c r="U1438" s="44" t="str">
        <f>MID(Tabla1[[#This Row],[Aplicación]],9,4)</f>
        <v>1321</v>
      </c>
      <c r="V1438" s="44" t="str">
        <f>VLOOKUP(Tabla1[[#This Row],[PROGRAMA]],Hoja1!A:B,2,FALSE)</f>
        <v>1321. Policía municipal</v>
      </c>
      <c r="W1438" s="44" t="str">
        <f>MID(Tabla1[[#This Row],[Aplicación]],14,2)</f>
        <v>22</v>
      </c>
      <c r="X1438" s="44" t="str">
        <f>MID(Tabla1[[#This Row],[Aplicación]],14,6)</f>
        <v>22799</v>
      </c>
    </row>
    <row r="1439" spans="1:24" x14ac:dyDescent="0.25">
      <c r="A1439" s="33">
        <v>220199000594</v>
      </c>
      <c r="B1439" s="34" t="s">
        <v>9</v>
      </c>
      <c r="C1439" s="35">
        <v>43832</v>
      </c>
      <c r="D1439" s="33">
        <v>22020000885</v>
      </c>
      <c r="E1439" s="34" t="s">
        <v>1063</v>
      </c>
      <c r="F1439" s="36">
        <v>157916.25</v>
      </c>
      <c r="G1439" s="34" t="s">
        <v>181</v>
      </c>
      <c r="H1439" s="34" t="s">
        <v>1064</v>
      </c>
      <c r="I1439" s="33" t="s">
        <v>209</v>
      </c>
      <c r="J1439" s="34" t="s">
        <v>211</v>
      </c>
      <c r="K1439" s="34" t="s">
        <v>211</v>
      </c>
      <c r="L1439" s="34" t="s">
        <v>12</v>
      </c>
      <c r="M1439" s="34" t="s">
        <v>13</v>
      </c>
      <c r="N1439" s="34" t="s">
        <v>14</v>
      </c>
      <c r="O1439" s="37" t="s">
        <v>3127</v>
      </c>
      <c r="P1439" s="37" t="s">
        <v>674</v>
      </c>
      <c r="Q1439" s="44" t="str">
        <f>MID(Tabla1[[#This Row],[Aplicación]],14,1)</f>
        <v>2</v>
      </c>
      <c r="R1439" s="44" t="s">
        <v>662</v>
      </c>
      <c r="S1439" s="44" t="str">
        <f>MID(Tabla1[[#This Row],[Aplicación]],6,2)</f>
        <v>11</v>
      </c>
      <c r="T1439" s="44" t="str">
        <f>VLOOKUP(Tabla1[[#This Row],[AREA]],Hoja1!A:B,2,FALSE)</f>
        <v>11. Salud pública y seguridad ciudadana</v>
      </c>
      <c r="U1439" s="44" t="str">
        <f>MID(Tabla1[[#This Row],[Aplicación]],9,4)</f>
        <v>1321</v>
      </c>
      <c r="V1439" s="44" t="str">
        <f>VLOOKUP(Tabla1[[#This Row],[PROGRAMA]],Hoja1!A:B,2,FALSE)</f>
        <v>1321. Policía municipal</v>
      </c>
      <c r="W1439" s="44" t="str">
        <f>MID(Tabla1[[#This Row],[Aplicación]],14,2)</f>
        <v>22</v>
      </c>
      <c r="X1439" s="44" t="str">
        <f>MID(Tabla1[[#This Row],[Aplicación]],14,6)</f>
        <v>22700</v>
      </c>
    </row>
    <row r="1440" spans="1:24" x14ac:dyDescent="0.25">
      <c r="A1440" s="33">
        <v>220200001349</v>
      </c>
      <c r="B1440" s="34" t="s">
        <v>83</v>
      </c>
      <c r="C1440" s="35">
        <v>43874</v>
      </c>
      <c r="D1440" s="33">
        <v>22020001576</v>
      </c>
      <c r="E1440" s="34" t="s">
        <v>1095</v>
      </c>
      <c r="F1440" s="36">
        <v>445.5</v>
      </c>
      <c r="G1440" s="34" t="s">
        <v>764</v>
      </c>
      <c r="H1440" s="34" t="s">
        <v>1096</v>
      </c>
      <c r="I1440" s="33" t="s">
        <v>358</v>
      </c>
      <c r="J1440" s="34" t="s">
        <v>1097</v>
      </c>
      <c r="K1440" s="34" t="s">
        <v>698</v>
      </c>
      <c r="L1440" s="34" t="s">
        <v>12</v>
      </c>
      <c r="M1440" s="34" t="s">
        <v>10</v>
      </c>
      <c r="N1440" s="34" t="s">
        <v>11</v>
      </c>
      <c r="O1440" s="37" t="s">
        <v>3146</v>
      </c>
      <c r="P1440" s="37" t="s">
        <v>674</v>
      </c>
      <c r="Q1440" s="44" t="str">
        <f>MID(Tabla1[[#This Row],[Aplicación]],14,1)</f>
        <v>2</v>
      </c>
      <c r="R1440" s="44" t="s">
        <v>662</v>
      </c>
      <c r="S1440" s="44" t="str">
        <f>MID(Tabla1[[#This Row],[Aplicación]],6,2)</f>
        <v>11</v>
      </c>
      <c r="T1440" s="44" t="str">
        <f>VLOOKUP(Tabla1[[#This Row],[AREA]],Hoja1!A:B,2,FALSE)</f>
        <v>11. Salud pública y seguridad ciudadana</v>
      </c>
      <c r="U1440" s="44" t="str">
        <f>MID(Tabla1[[#This Row],[Aplicación]],9,4)</f>
        <v>1321</v>
      </c>
      <c r="V1440" s="44" t="str">
        <f>VLOOKUP(Tabla1[[#This Row],[PROGRAMA]],Hoja1!A:B,2,FALSE)</f>
        <v>1321. Policía municipal</v>
      </c>
      <c r="W1440" s="44" t="str">
        <f>MID(Tabla1[[#This Row],[Aplicación]],14,2)</f>
        <v>22</v>
      </c>
      <c r="X1440" s="44" t="str">
        <f>MID(Tabla1[[#This Row],[Aplicación]],14,6)</f>
        <v>22699</v>
      </c>
    </row>
    <row r="1441" spans="1:24" x14ac:dyDescent="0.25">
      <c r="A1441" s="33">
        <v>220200001621</v>
      </c>
      <c r="B1441" s="34" t="s">
        <v>9</v>
      </c>
      <c r="C1441" s="35">
        <v>43875</v>
      </c>
      <c r="D1441" s="33">
        <v>22020001846</v>
      </c>
      <c r="E1441" s="34" t="s">
        <v>1104</v>
      </c>
      <c r="F1441" s="36">
        <v>2500</v>
      </c>
      <c r="G1441" s="34" t="s">
        <v>338</v>
      </c>
      <c r="H1441" s="34" t="s">
        <v>1105</v>
      </c>
      <c r="I1441" s="33" t="s">
        <v>209</v>
      </c>
      <c r="J1441" s="34" t="s">
        <v>211</v>
      </c>
      <c r="K1441" s="34" t="s">
        <v>211</v>
      </c>
      <c r="L1441" s="34" t="s">
        <v>15</v>
      </c>
      <c r="M1441" s="34" t="s">
        <v>10</v>
      </c>
      <c r="N1441" s="34" t="s">
        <v>11</v>
      </c>
      <c r="O1441" s="37" t="s">
        <v>3146</v>
      </c>
      <c r="P1441" s="37" t="s">
        <v>674</v>
      </c>
      <c r="Q1441" s="44" t="str">
        <f>MID(Tabla1[[#This Row],[Aplicación]],14,1)</f>
        <v>2</v>
      </c>
      <c r="R1441" s="44" t="s">
        <v>662</v>
      </c>
      <c r="S1441" s="44" t="str">
        <f>MID(Tabla1[[#This Row],[Aplicación]],6,2)</f>
        <v>11</v>
      </c>
      <c r="T1441" s="44" t="str">
        <f>VLOOKUP(Tabla1[[#This Row],[AREA]],Hoja1!A:B,2,FALSE)</f>
        <v>11. Salud pública y seguridad ciudadana</v>
      </c>
      <c r="U1441" s="44" t="str">
        <f>MID(Tabla1[[#This Row],[Aplicación]],9,4)</f>
        <v>3111</v>
      </c>
      <c r="V1441" s="44" t="str">
        <f>VLOOKUP(Tabla1[[#This Row],[PROGRAMA]],Hoja1!A:B,2,FALSE)</f>
        <v>3111. Protección de la salubridad pública</v>
      </c>
      <c r="W1441" s="44" t="str">
        <f>MID(Tabla1[[#This Row],[Aplicación]],14,2)</f>
        <v>22</v>
      </c>
      <c r="X1441" s="44" t="str">
        <f>MID(Tabla1[[#This Row],[Aplicación]],14,6)</f>
        <v>22106</v>
      </c>
    </row>
    <row r="1442" spans="1:24" x14ac:dyDescent="0.25">
      <c r="A1442" s="33">
        <v>220200002410</v>
      </c>
      <c r="B1442" s="34" t="s">
        <v>83</v>
      </c>
      <c r="C1442" s="35">
        <v>43887</v>
      </c>
      <c r="D1442" s="33">
        <v>22020001326</v>
      </c>
      <c r="E1442" s="34" t="s">
        <v>1110</v>
      </c>
      <c r="F1442" s="36">
        <v>70.7</v>
      </c>
      <c r="G1442" s="34" t="s">
        <v>379</v>
      </c>
      <c r="H1442" s="34" t="s">
        <v>1111</v>
      </c>
      <c r="I1442" s="33" t="s">
        <v>358</v>
      </c>
      <c r="J1442" s="34" t="s">
        <v>233</v>
      </c>
      <c r="K1442" s="34" t="s">
        <v>233</v>
      </c>
      <c r="L1442" s="34" t="s">
        <v>15</v>
      </c>
      <c r="M1442" s="34" t="s">
        <v>10</v>
      </c>
      <c r="N1442" s="34" t="s">
        <v>11</v>
      </c>
      <c r="O1442" s="37" t="s">
        <v>3146</v>
      </c>
      <c r="P1442" s="37" t="s">
        <v>674</v>
      </c>
      <c r="Q1442" s="44" t="str">
        <f>MID(Tabla1[[#This Row],[Aplicación]],14,1)</f>
        <v>2</v>
      </c>
      <c r="R1442" s="44" t="s">
        <v>662</v>
      </c>
      <c r="S1442" s="44" t="str">
        <f>MID(Tabla1[[#This Row],[Aplicación]],6,2)</f>
        <v>11</v>
      </c>
      <c r="T1442" s="44" t="str">
        <f>VLOOKUP(Tabla1[[#This Row],[AREA]],Hoja1!A:B,2,FALSE)</f>
        <v>11. Salud pública y seguridad ciudadana</v>
      </c>
      <c r="U1442" s="44" t="str">
        <f>MID(Tabla1[[#This Row],[Aplicación]],9,4)</f>
        <v>1361</v>
      </c>
      <c r="V1442" s="44" t="str">
        <f>VLOOKUP(Tabla1[[#This Row],[PROGRAMA]],Hoja1!A:B,2,FALSE)</f>
        <v>1361. Prevención y extinción de incencios</v>
      </c>
      <c r="W1442" s="44" t="str">
        <f>MID(Tabla1[[#This Row],[Aplicación]],14,2)</f>
        <v>22</v>
      </c>
      <c r="X1442" s="44" t="str">
        <f>MID(Tabla1[[#This Row],[Aplicación]],14,6)</f>
        <v>22199</v>
      </c>
    </row>
    <row r="1443" spans="1:24" x14ac:dyDescent="0.25">
      <c r="A1443" s="33">
        <v>220200002411</v>
      </c>
      <c r="B1443" s="34" t="s">
        <v>83</v>
      </c>
      <c r="C1443" s="35">
        <v>43887</v>
      </c>
      <c r="D1443" s="33">
        <v>22020001327</v>
      </c>
      <c r="E1443" s="34" t="s">
        <v>1112</v>
      </c>
      <c r="F1443" s="36">
        <v>9.8800000000000008</v>
      </c>
      <c r="G1443" s="34" t="s">
        <v>379</v>
      </c>
      <c r="H1443" s="34" t="s">
        <v>1113</v>
      </c>
      <c r="I1443" s="33" t="s">
        <v>358</v>
      </c>
      <c r="J1443" s="34" t="s">
        <v>233</v>
      </c>
      <c r="K1443" s="34" t="s">
        <v>233</v>
      </c>
      <c r="L1443" s="34" t="s">
        <v>12</v>
      </c>
      <c r="M1443" s="34" t="s">
        <v>10</v>
      </c>
      <c r="N1443" s="34" t="s">
        <v>11</v>
      </c>
      <c r="O1443" s="37" t="s">
        <v>3146</v>
      </c>
      <c r="P1443" s="37" t="s">
        <v>674</v>
      </c>
      <c r="Q1443" s="44" t="str">
        <f>MID(Tabla1[[#This Row],[Aplicación]],14,1)</f>
        <v>2</v>
      </c>
      <c r="R1443" s="44" t="s">
        <v>662</v>
      </c>
      <c r="S1443" s="44" t="str">
        <f>MID(Tabla1[[#This Row],[Aplicación]],6,2)</f>
        <v>11</v>
      </c>
      <c r="T1443" s="44" t="str">
        <f>VLOOKUP(Tabla1[[#This Row],[AREA]],Hoja1!A:B,2,FALSE)</f>
        <v>11. Salud pública y seguridad ciudadana</v>
      </c>
      <c r="U1443" s="44" t="str">
        <f>MID(Tabla1[[#This Row],[Aplicación]],9,4)</f>
        <v>1361</v>
      </c>
      <c r="V1443" s="44" t="str">
        <f>VLOOKUP(Tabla1[[#This Row],[PROGRAMA]],Hoja1!A:B,2,FALSE)</f>
        <v>1361. Prevención y extinción de incencios</v>
      </c>
      <c r="W1443" s="44" t="str">
        <f>MID(Tabla1[[#This Row],[Aplicación]],14,2)</f>
        <v>20</v>
      </c>
      <c r="X1443" s="44" t="str">
        <f>MID(Tabla1[[#This Row],[Aplicación]],14,6)</f>
        <v>203</v>
      </c>
    </row>
    <row r="1444" spans="1:24" x14ac:dyDescent="0.25">
      <c r="A1444" s="33">
        <v>220200002145</v>
      </c>
      <c r="B1444" s="34" t="s">
        <v>9</v>
      </c>
      <c r="C1444" s="35">
        <v>43881</v>
      </c>
      <c r="D1444" s="33">
        <v>22020000654</v>
      </c>
      <c r="E1444" s="34" t="s">
        <v>1117</v>
      </c>
      <c r="F1444" s="36">
        <v>101384.45</v>
      </c>
      <c r="G1444" s="34" t="s">
        <v>206</v>
      </c>
      <c r="H1444" s="34" t="s">
        <v>1118</v>
      </c>
      <c r="I1444" s="33" t="s">
        <v>209</v>
      </c>
      <c r="J1444" s="34" t="s">
        <v>211</v>
      </c>
      <c r="K1444" s="34" t="s">
        <v>211</v>
      </c>
      <c r="L1444" s="34" t="s">
        <v>15</v>
      </c>
      <c r="M1444" s="34" t="s">
        <v>13</v>
      </c>
      <c r="N1444" s="34" t="s">
        <v>14</v>
      </c>
      <c r="O1444" s="37" t="s">
        <v>3127</v>
      </c>
      <c r="P1444" s="37" t="s">
        <v>674</v>
      </c>
      <c r="Q1444" s="44" t="str">
        <f>MID(Tabla1[[#This Row],[Aplicación]],14,1)</f>
        <v>2</v>
      </c>
      <c r="R1444" s="44" t="s">
        <v>662</v>
      </c>
      <c r="S1444" s="44" t="str">
        <f>MID(Tabla1[[#This Row],[Aplicación]],6,2)</f>
        <v>11</v>
      </c>
      <c r="T1444" s="44" t="str">
        <f>VLOOKUP(Tabla1[[#This Row],[AREA]],Hoja1!A:B,2,FALSE)</f>
        <v>11. Salud pública y seguridad ciudadana</v>
      </c>
      <c r="U1444" s="44" t="str">
        <f>MID(Tabla1[[#This Row],[Aplicación]],9,4)</f>
        <v>1321</v>
      </c>
      <c r="V1444" s="44" t="str">
        <f>VLOOKUP(Tabla1[[#This Row],[PROGRAMA]],Hoja1!A:B,2,FALSE)</f>
        <v>1321. Policía municipal</v>
      </c>
      <c r="W1444" s="44" t="str">
        <f>MID(Tabla1[[#This Row],[Aplicación]],14,2)</f>
        <v>22</v>
      </c>
      <c r="X1444" s="44" t="str">
        <f>MID(Tabla1[[#This Row],[Aplicación]],14,6)</f>
        <v>22104</v>
      </c>
    </row>
    <row r="1445" spans="1:24" x14ac:dyDescent="0.25">
      <c r="A1445" s="33">
        <v>220199000691</v>
      </c>
      <c r="B1445" s="34" t="s">
        <v>9</v>
      </c>
      <c r="C1445" s="35">
        <v>43832</v>
      </c>
      <c r="D1445" s="33">
        <v>22020001397</v>
      </c>
      <c r="E1445" s="34" t="s">
        <v>1131</v>
      </c>
      <c r="F1445" s="36">
        <v>95000</v>
      </c>
      <c r="G1445" s="34" t="s">
        <v>108</v>
      </c>
      <c r="H1445" s="34" t="s">
        <v>1132</v>
      </c>
      <c r="I1445" s="33" t="s">
        <v>209</v>
      </c>
      <c r="J1445" s="34" t="s">
        <v>236</v>
      </c>
      <c r="K1445" s="34" t="s">
        <v>236</v>
      </c>
      <c r="L1445" s="34" t="s">
        <v>15</v>
      </c>
      <c r="M1445" s="34" t="s">
        <v>13</v>
      </c>
      <c r="N1445" s="34" t="s">
        <v>14</v>
      </c>
      <c r="O1445" s="37" t="s">
        <v>3127</v>
      </c>
      <c r="P1445" s="37" t="s">
        <v>674</v>
      </c>
      <c r="Q1445" s="44" t="str">
        <f>MID(Tabla1[[#This Row],[Aplicación]],14,1)</f>
        <v>2</v>
      </c>
      <c r="R1445" s="44" t="s">
        <v>662</v>
      </c>
      <c r="S1445" s="44" t="str">
        <f>MID(Tabla1[[#This Row],[Aplicación]],6,2)</f>
        <v>11</v>
      </c>
      <c r="T1445" s="44" t="str">
        <f>VLOOKUP(Tabla1[[#This Row],[AREA]],Hoja1!A:B,2,FALSE)</f>
        <v>11. Salud pública y seguridad ciudadana</v>
      </c>
      <c r="U1445" s="44" t="str">
        <f>MID(Tabla1[[#This Row],[Aplicación]],9,4)</f>
        <v>1321</v>
      </c>
      <c r="V1445" s="44" t="str">
        <f>VLOOKUP(Tabla1[[#This Row],[PROGRAMA]],Hoja1!A:B,2,FALSE)</f>
        <v>1321. Policía municipal</v>
      </c>
      <c r="W1445" s="44" t="str">
        <f>MID(Tabla1[[#This Row],[Aplicación]],14,2)</f>
        <v>22</v>
      </c>
      <c r="X1445" s="44" t="str">
        <f>MID(Tabla1[[#This Row],[Aplicación]],14,6)</f>
        <v>22100</v>
      </c>
    </row>
    <row r="1446" spans="1:24" x14ac:dyDescent="0.25">
      <c r="A1446" s="33">
        <v>220199000329</v>
      </c>
      <c r="B1446" s="34" t="s">
        <v>9</v>
      </c>
      <c r="C1446" s="35">
        <v>43832</v>
      </c>
      <c r="D1446" s="33">
        <v>22020000780</v>
      </c>
      <c r="E1446" s="34" t="s">
        <v>1059</v>
      </c>
      <c r="F1446" s="36">
        <v>90221.24</v>
      </c>
      <c r="G1446" s="34" t="s">
        <v>101</v>
      </c>
      <c r="H1446" s="34" t="s">
        <v>1138</v>
      </c>
      <c r="I1446" s="33" t="s">
        <v>209</v>
      </c>
      <c r="J1446" s="34" t="s">
        <v>233</v>
      </c>
      <c r="K1446" s="34" t="s">
        <v>233</v>
      </c>
      <c r="L1446" s="34" t="s">
        <v>12</v>
      </c>
      <c r="M1446" s="34" t="s">
        <v>13</v>
      </c>
      <c r="N1446" s="34" t="s">
        <v>14</v>
      </c>
      <c r="O1446" s="37" t="s">
        <v>3127</v>
      </c>
      <c r="P1446" s="37" t="s">
        <v>674</v>
      </c>
      <c r="Q1446" s="44" t="str">
        <f>MID(Tabla1[[#This Row],[Aplicación]],14,1)</f>
        <v>2</v>
      </c>
      <c r="R1446" s="44" t="s">
        <v>662</v>
      </c>
      <c r="S1446" s="44" t="str">
        <f>MID(Tabla1[[#This Row],[Aplicación]],6,2)</f>
        <v>11</v>
      </c>
      <c r="T1446" s="44" t="str">
        <f>VLOOKUP(Tabla1[[#This Row],[AREA]],Hoja1!A:B,2,FALSE)</f>
        <v>11. Salud pública y seguridad ciudadana</v>
      </c>
      <c r="U1446" s="44" t="str">
        <f>MID(Tabla1[[#This Row],[Aplicación]],9,4)</f>
        <v>1321</v>
      </c>
      <c r="V1446" s="44" t="str">
        <f>VLOOKUP(Tabla1[[#This Row],[PROGRAMA]],Hoja1!A:B,2,FALSE)</f>
        <v>1321. Policía municipal</v>
      </c>
      <c r="W1446" s="44" t="str">
        <f>MID(Tabla1[[#This Row],[Aplicación]],14,2)</f>
        <v>22</v>
      </c>
      <c r="X1446" s="44" t="str">
        <f>MID(Tabla1[[#This Row],[Aplicación]],14,6)</f>
        <v>22799</v>
      </c>
    </row>
    <row r="1447" spans="1:24" x14ac:dyDescent="0.25">
      <c r="A1447" s="33">
        <v>220189000217</v>
      </c>
      <c r="B1447" s="34" t="s">
        <v>9</v>
      </c>
      <c r="C1447" s="35">
        <v>43832</v>
      </c>
      <c r="D1447" s="33">
        <v>22020000481</v>
      </c>
      <c r="E1447" s="34" t="s">
        <v>1059</v>
      </c>
      <c r="F1447" s="36">
        <v>85561.42</v>
      </c>
      <c r="G1447" s="34" t="s">
        <v>262</v>
      </c>
      <c r="H1447" s="34" t="s">
        <v>1146</v>
      </c>
      <c r="I1447" s="33" t="s">
        <v>209</v>
      </c>
      <c r="J1447" s="34" t="s">
        <v>263</v>
      </c>
      <c r="K1447" s="34" t="s">
        <v>263</v>
      </c>
      <c r="L1447" s="34" t="s">
        <v>12</v>
      </c>
      <c r="M1447" s="34" t="s">
        <v>13</v>
      </c>
      <c r="N1447" s="34" t="s">
        <v>16</v>
      </c>
      <c r="O1447" s="37" t="s">
        <v>3127</v>
      </c>
      <c r="P1447" s="37" t="s">
        <v>674</v>
      </c>
      <c r="Q1447" s="44" t="str">
        <f>MID(Tabla1[[#This Row],[Aplicación]],14,1)</f>
        <v>2</v>
      </c>
      <c r="R1447" s="44" t="s">
        <v>662</v>
      </c>
      <c r="S1447" s="44" t="str">
        <f>MID(Tabla1[[#This Row],[Aplicación]],6,2)</f>
        <v>11</v>
      </c>
      <c r="T1447" s="44" t="str">
        <f>VLOOKUP(Tabla1[[#This Row],[AREA]],Hoja1!A:B,2,FALSE)</f>
        <v>11. Salud pública y seguridad ciudadana</v>
      </c>
      <c r="U1447" s="44" t="str">
        <f>MID(Tabla1[[#This Row],[Aplicación]],9,4)</f>
        <v>1321</v>
      </c>
      <c r="V1447" s="44" t="str">
        <f>VLOOKUP(Tabla1[[#This Row],[PROGRAMA]],Hoja1!A:B,2,FALSE)</f>
        <v>1321. Policía municipal</v>
      </c>
      <c r="W1447" s="44" t="str">
        <f>MID(Tabla1[[#This Row],[Aplicación]],14,2)</f>
        <v>22</v>
      </c>
      <c r="X1447" s="44" t="str">
        <f>MID(Tabla1[[#This Row],[Aplicación]],14,6)</f>
        <v>22799</v>
      </c>
    </row>
    <row r="1448" spans="1:24" x14ac:dyDescent="0.25">
      <c r="A1448" s="33">
        <v>220179000082</v>
      </c>
      <c r="B1448" s="34" t="s">
        <v>9</v>
      </c>
      <c r="C1448" s="35">
        <v>43832</v>
      </c>
      <c r="D1448" s="33">
        <v>22020000476</v>
      </c>
      <c r="E1448" s="34" t="s">
        <v>1151</v>
      </c>
      <c r="F1448" s="36">
        <v>82764</v>
      </c>
      <c r="G1448" s="34" t="s">
        <v>216</v>
      </c>
      <c r="H1448" s="34" t="s">
        <v>21</v>
      </c>
      <c r="I1448" s="33" t="s">
        <v>209</v>
      </c>
      <c r="J1448" s="34" t="s">
        <v>217</v>
      </c>
      <c r="K1448" s="34" t="s">
        <v>217</v>
      </c>
      <c r="L1448" s="34" t="s">
        <v>15</v>
      </c>
      <c r="M1448" s="34" t="s">
        <v>13</v>
      </c>
      <c r="N1448" s="34" t="s">
        <v>16</v>
      </c>
      <c r="O1448" s="37" t="s">
        <v>3127</v>
      </c>
      <c r="P1448" s="37" t="s">
        <v>674</v>
      </c>
      <c r="Q1448" s="44" t="str">
        <f>MID(Tabla1[[#This Row],[Aplicación]],14,1)</f>
        <v>2</v>
      </c>
      <c r="R1448" s="44" t="s">
        <v>662</v>
      </c>
      <c r="S1448" s="44" t="str">
        <f>MID(Tabla1[[#This Row],[Aplicación]],6,2)</f>
        <v>11</v>
      </c>
      <c r="T1448" s="44" t="str">
        <f>VLOOKUP(Tabla1[[#This Row],[AREA]],Hoja1!A:B,2,FALSE)</f>
        <v>11. Salud pública y seguridad ciudadana</v>
      </c>
      <c r="U1448" s="44" t="str">
        <f>MID(Tabla1[[#This Row],[Aplicación]],9,4)</f>
        <v>1321</v>
      </c>
      <c r="V1448" s="44" t="str">
        <f>VLOOKUP(Tabla1[[#This Row],[PROGRAMA]],Hoja1!A:B,2,FALSE)</f>
        <v>1321. Policía municipal</v>
      </c>
      <c r="W1448" s="44" t="str">
        <f>MID(Tabla1[[#This Row],[Aplicación]],14,2)</f>
        <v>20</v>
      </c>
      <c r="X1448" s="44" t="str">
        <f>MID(Tabla1[[#This Row],[Aplicación]],14,6)</f>
        <v>204</v>
      </c>
    </row>
    <row r="1449" spans="1:24" x14ac:dyDescent="0.25">
      <c r="A1449" s="33">
        <v>220199000784</v>
      </c>
      <c r="B1449" s="34" t="s">
        <v>9</v>
      </c>
      <c r="C1449" s="35">
        <v>43832</v>
      </c>
      <c r="D1449" s="33">
        <v>22020000976</v>
      </c>
      <c r="E1449" s="34" t="s">
        <v>1154</v>
      </c>
      <c r="F1449" s="36">
        <v>79414.740000000005</v>
      </c>
      <c r="G1449" s="34" t="s">
        <v>193</v>
      </c>
      <c r="H1449" s="34" t="s">
        <v>1155</v>
      </c>
      <c r="I1449" s="33" t="s">
        <v>209</v>
      </c>
      <c r="J1449" s="34" t="s">
        <v>979</v>
      </c>
      <c r="K1449" s="34" t="s">
        <v>211</v>
      </c>
      <c r="L1449" s="34" t="s">
        <v>12</v>
      </c>
      <c r="M1449" s="34" t="s">
        <v>13</v>
      </c>
      <c r="N1449" s="34" t="s">
        <v>14</v>
      </c>
      <c r="O1449" s="37" t="s">
        <v>3127</v>
      </c>
      <c r="P1449" s="37" t="s">
        <v>674</v>
      </c>
      <c r="Q1449" s="44" t="str">
        <f>MID(Tabla1[[#This Row],[Aplicación]],14,1)</f>
        <v>2</v>
      </c>
      <c r="R1449" s="44" t="s">
        <v>662</v>
      </c>
      <c r="S1449" s="44" t="str">
        <f>MID(Tabla1[[#This Row],[Aplicación]],6,2)</f>
        <v>11</v>
      </c>
      <c r="T1449" s="44" t="str">
        <f>VLOOKUP(Tabla1[[#This Row],[AREA]],Hoja1!A:B,2,FALSE)</f>
        <v>11. Salud pública y seguridad ciudadana</v>
      </c>
      <c r="U1449" s="44" t="str">
        <f>MID(Tabla1[[#This Row],[Aplicación]],9,4)</f>
        <v>1621</v>
      </c>
      <c r="V1449" s="44" t="str">
        <f>VLOOKUP(Tabla1[[#This Row],[PROGRAMA]],Hoja1!A:B,2,FALSE)</f>
        <v>1621. Servicio de limpieza</v>
      </c>
      <c r="W1449" s="44" t="str">
        <f>MID(Tabla1[[#This Row],[Aplicación]],14,2)</f>
        <v>22</v>
      </c>
      <c r="X1449" s="44" t="str">
        <f>MID(Tabla1[[#This Row],[Aplicación]],14,6)</f>
        <v>22799</v>
      </c>
    </row>
    <row r="1450" spans="1:24" x14ac:dyDescent="0.25">
      <c r="A1450" s="33">
        <v>220199000490</v>
      </c>
      <c r="B1450" s="34" t="s">
        <v>9</v>
      </c>
      <c r="C1450" s="35">
        <v>43832</v>
      </c>
      <c r="D1450" s="33">
        <v>22020000800</v>
      </c>
      <c r="E1450" s="34" t="s">
        <v>1154</v>
      </c>
      <c r="F1450" s="36">
        <v>73935.19</v>
      </c>
      <c r="G1450" s="34" t="s">
        <v>294</v>
      </c>
      <c r="H1450" s="34" t="s">
        <v>1156</v>
      </c>
      <c r="I1450" s="33" t="s">
        <v>209</v>
      </c>
      <c r="J1450" s="34" t="s">
        <v>211</v>
      </c>
      <c r="K1450" s="34" t="s">
        <v>211</v>
      </c>
      <c r="L1450" s="34" t="s">
        <v>12</v>
      </c>
      <c r="M1450" s="34" t="s">
        <v>13</v>
      </c>
      <c r="N1450" s="34" t="s">
        <v>14</v>
      </c>
      <c r="O1450" s="37" t="s">
        <v>3127</v>
      </c>
      <c r="P1450" s="37" t="s">
        <v>674</v>
      </c>
      <c r="Q1450" s="44" t="str">
        <f>MID(Tabla1[[#This Row],[Aplicación]],14,1)</f>
        <v>2</v>
      </c>
      <c r="R1450" s="44" t="s">
        <v>662</v>
      </c>
      <c r="S1450" s="44" t="str">
        <f>MID(Tabla1[[#This Row],[Aplicación]],6,2)</f>
        <v>11</v>
      </c>
      <c r="T1450" s="44" t="str">
        <f>VLOOKUP(Tabla1[[#This Row],[AREA]],Hoja1!A:B,2,FALSE)</f>
        <v>11. Salud pública y seguridad ciudadana</v>
      </c>
      <c r="U1450" s="44" t="str">
        <f>MID(Tabla1[[#This Row],[Aplicación]],9,4)</f>
        <v>1621</v>
      </c>
      <c r="V1450" s="44" t="str">
        <f>VLOOKUP(Tabla1[[#This Row],[PROGRAMA]],Hoja1!A:B,2,FALSE)</f>
        <v>1621. Servicio de limpieza</v>
      </c>
      <c r="W1450" s="44" t="str">
        <f>MID(Tabla1[[#This Row],[Aplicación]],14,2)</f>
        <v>22</v>
      </c>
      <c r="X1450" s="44" t="str">
        <f>MID(Tabla1[[#This Row],[Aplicación]],14,6)</f>
        <v>22799</v>
      </c>
    </row>
    <row r="1451" spans="1:24" x14ac:dyDescent="0.25">
      <c r="A1451" s="33">
        <v>220189000641</v>
      </c>
      <c r="B1451" s="34" t="s">
        <v>9</v>
      </c>
      <c r="C1451" s="35">
        <v>43832</v>
      </c>
      <c r="D1451" s="33">
        <v>22020000520</v>
      </c>
      <c r="E1451" s="34" t="s">
        <v>1154</v>
      </c>
      <c r="F1451" s="36">
        <v>70469.789999999994</v>
      </c>
      <c r="G1451" s="34" t="s">
        <v>193</v>
      </c>
      <c r="H1451" s="34" t="s">
        <v>72</v>
      </c>
      <c r="I1451" s="33" t="s">
        <v>209</v>
      </c>
      <c r="J1451" s="34" t="s">
        <v>979</v>
      </c>
      <c r="K1451" s="34" t="s">
        <v>211</v>
      </c>
      <c r="L1451" s="34" t="s">
        <v>12</v>
      </c>
      <c r="M1451" s="34" t="s">
        <v>13</v>
      </c>
      <c r="N1451" s="34" t="s">
        <v>14</v>
      </c>
      <c r="O1451" s="37" t="s">
        <v>3127</v>
      </c>
      <c r="P1451" s="37" t="s">
        <v>674</v>
      </c>
      <c r="Q1451" s="44" t="str">
        <f>MID(Tabla1[[#This Row],[Aplicación]],14,1)</f>
        <v>2</v>
      </c>
      <c r="R1451" s="44" t="s">
        <v>662</v>
      </c>
      <c r="S1451" s="44" t="str">
        <f>MID(Tabla1[[#This Row],[Aplicación]],6,2)</f>
        <v>11</v>
      </c>
      <c r="T1451" s="44" t="str">
        <f>VLOOKUP(Tabla1[[#This Row],[AREA]],Hoja1!A:B,2,FALSE)</f>
        <v>11. Salud pública y seguridad ciudadana</v>
      </c>
      <c r="U1451" s="44" t="str">
        <f>MID(Tabla1[[#This Row],[Aplicación]],9,4)</f>
        <v>1621</v>
      </c>
      <c r="V1451" s="44" t="str">
        <f>VLOOKUP(Tabla1[[#This Row],[PROGRAMA]],Hoja1!A:B,2,FALSE)</f>
        <v>1621. Servicio de limpieza</v>
      </c>
      <c r="W1451" s="44" t="str">
        <f>MID(Tabla1[[#This Row],[Aplicación]],14,2)</f>
        <v>22</v>
      </c>
      <c r="X1451" s="44" t="str">
        <f>MID(Tabla1[[#This Row],[Aplicación]],14,6)</f>
        <v>22799</v>
      </c>
    </row>
    <row r="1452" spans="1:24" x14ac:dyDescent="0.25">
      <c r="A1452" s="33">
        <v>220199000398</v>
      </c>
      <c r="B1452" s="34" t="s">
        <v>9</v>
      </c>
      <c r="C1452" s="35">
        <v>43832</v>
      </c>
      <c r="D1452" s="33">
        <v>22020000109</v>
      </c>
      <c r="E1452" s="34" t="s">
        <v>1162</v>
      </c>
      <c r="F1452" s="36">
        <v>66000</v>
      </c>
      <c r="G1452" s="34" t="s">
        <v>104</v>
      </c>
      <c r="H1452" s="34" t="s">
        <v>1163</v>
      </c>
      <c r="I1452" s="33" t="s">
        <v>209</v>
      </c>
      <c r="J1452" s="34" t="s">
        <v>233</v>
      </c>
      <c r="K1452" s="34" t="s">
        <v>233</v>
      </c>
      <c r="L1452" s="34" t="s">
        <v>15</v>
      </c>
      <c r="M1452" s="34" t="s">
        <v>13</v>
      </c>
      <c r="N1452" s="34" t="s">
        <v>14</v>
      </c>
      <c r="O1452" s="37" t="s">
        <v>3127</v>
      </c>
      <c r="P1452" s="37" t="s">
        <v>674</v>
      </c>
      <c r="Q1452" s="44" t="str">
        <f>MID(Tabla1[[#This Row],[Aplicación]],14,1)</f>
        <v>2</v>
      </c>
      <c r="R1452" s="44" t="s">
        <v>662</v>
      </c>
      <c r="S1452" s="44" t="str">
        <f>MID(Tabla1[[#This Row],[Aplicación]],6,2)</f>
        <v>11</v>
      </c>
      <c r="T1452" s="44" t="str">
        <f>VLOOKUP(Tabla1[[#This Row],[AREA]],Hoja1!A:B,2,FALSE)</f>
        <v>11. Salud pública y seguridad ciudadana</v>
      </c>
      <c r="U1452" s="44" t="str">
        <f>MID(Tabla1[[#This Row],[Aplicación]],9,4)</f>
        <v>1321</v>
      </c>
      <c r="V1452" s="44" t="str">
        <f>VLOOKUP(Tabla1[[#This Row],[PROGRAMA]],Hoja1!A:B,2,FALSE)</f>
        <v>1321. Policía municipal</v>
      </c>
      <c r="W1452" s="44" t="str">
        <f>MID(Tabla1[[#This Row],[Aplicación]],14,2)</f>
        <v>22</v>
      </c>
      <c r="X1452" s="44" t="str">
        <f>MID(Tabla1[[#This Row],[Aplicación]],14,6)</f>
        <v>22102</v>
      </c>
    </row>
    <row r="1453" spans="1:24" x14ac:dyDescent="0.25">
      <c r="A1453" s="33">
        <v>220200004278</v>
      </c>
      <c r="B1453" s="34" t="s">
        <v>9</v>
      </c>
      <c r="C1453" s="35">
        <v>43896</v>
      </c>
      <c r="D1453" s="33">
        <v>22020002119</v>
      </c>
      <c r="E1453" s="34" t="s">
        <v>1110</v>
      </c>
      <c r="F1453" s="36">
        <v>1415.7</v>
      </c>
      <c r="G1453" s="34" t="s">
        <v>427</v>
      </c>
      <c r="H1453" s="34" t="s">
        <v>1174</v>
      </c>
      <c r="I1453" s="33" t="s">
        <v>209</v>
      </c>
      <c r="J1453" s="34" t="s">
        <v>210</v>
      </c>
      <c r="K1453" s="34" t="s">
        <v>210</v>
      </c>
      <c r="L1453" s="34" t="s">
        <v>15</v>
      </c>
      <c r="M1453" s="34" t="s">
        <v>10</v>
      </c>
      <c r="N1453" s="34" t="s">
        <v>11</v>
      </c>
      <c r="O1453" s="37" t="s">
        <v>3146</v>
      </c>
      <c r="P1453" s="37" t="s">
        <v>674</v>
      </c>
      <c r="Q1453" s="44" t="str">
        <f>MID(Tabla1[[#This Row],[Aplicación]],14,1)</f>
        <v>2</v>
      </c>
      <c r="R1453" s="44" t="s">
        <v>662</v>
      </c>
      <c r="S1453" s="44" t="str">
        <f>MID(Tabla1[[#This Row],[Aplicación]],6,2)</f>
        <v>11</v>
      </c>
      <c r="T1453" s="44" t="str">
        <f>VLOOKUP(Tabla1[[#This Row],[AREA]],Hoja1!A:B,2,FALSE)</f>
        <v>11. Salud pública y seguridad ciudadana</v>
      </c>
      <c r="U1453" s="44" t="str">
        <f>MID(Tabla1[[#This Row],[Aplicación]],9,4)</f>
        <v>1361</v>
      </c>
      <c r="V1453" s="44" t="str">
        <f>VLOOKUP(Tabla1[[#This Row],[PROGRAMA]],Hoja1!A:B,2,FALSE)</f>
        <v>1361. Prevención y extinción de incencios</v>
      </c>
      <c r="W1453" s="44" t="str">
        <f>MID(Tabla1[[#This Row],[Aplicación]],14,2)</f>
        <v>22</v>
      </c>
      <c r="X1453" s="44" t="str">
        <f>MID(Tabla1[[#This Row],[Aplicación]],14,6)</f>
        <v>22199</v>
      </c>
    </row>
    <row r="1454" spans="1:24" x14ac:dyDescent="0.25">
      <c r="A1454" s="33">
        <v>220199000714</v>
      </c>
      <c r="B1454" s="34" t="s">
        <v>9</v>
      </c>
      <c r="C1454" s="35">
        <v>43832</v>
      </c>
      <c r="D1454" s="33">
        <v>22020001399</v>
      </c>
      <c r="E1454" s="34" t="s">
        <v>1181</v>
      </c>
      <c r="F1454" s="36">
        <v>59169</v>
      </c>
      <c r="G1454" s="34" t="s">
        <v>285</v>
      </c>
      <c r="H1454" s="34" t="s">
        <v>1182</v>
      </c>
      <c r="I1454" s="33" t="s">
        <v>209</v>
      </c>
      <c r="J1454" s="34" t="s">
        <v>286</v>
      </c>
      <c r="K1454" s="34" t="s">
        <v>286</v>
      </c>
      <c r="L1454" s="34" t="s">
        <v>12</v>
      </c>
      <c r="M1454" s="34" t="s">
        <v>13</v>
      </c>
      <c r="N1454" s="34" t="s">
        <v>14</v>
      </c>
      <c r="O1454" s="37" t="s">
        <v>3127</v>
      </c>
      <c r="P1454" s="37" t="s">
        <v>674</v>
      </c>
      <c r="Q1454" s="44" t="str">
        <f>MID(Tabla1[[#This Row],[Aplicación]],14,1)</f>
        <v>2</v>
      </c>
      <c r="R1454" s="44" t="s">
        <v>662</v>
      </c>
      <c r="S1454" s="44" t="str">
        <f>MID(Tabla1[[#This Row],[Aplicación]],6,2)</f>
        <v>11</v>
      </c>
      <c r="T1454" s="44" t="str">
        <f>VLOOKUP(Tabla1[[#This Row],[AREA]],Hoja1!A:B,2,FALSE)</f>
        <v>11. Salud pública y seguridad ciudadana</v>
      </c>
      <c r="U1454" s="44" t="str">
        <f>MID(Tabla1[[#This Row],[Aplicación]],9,4)</f>
        <v>1361</v>
      </c>
      <c r="V1454" s="44" t="str">
        <f>VLOOKUP(Tabla1[[#This Row],[PROGRAMA]],Hoja1!A:B,2,FALSE)</f>
        <v>1361. Prevención y extinción de incencios</v>
      </c>
      <c r="W1454" s="44" t="str">
        <f>MID(Tabla1[[#This Row],[Aplicación]],14,2)</f>
        <v>22</v>
      </c>
      <c r="X1454" s="44" t="str">
        <f>MID(Tabla1[[#This Row],[Aplicación]],14,6)</f>
        <v>22700</v>
      </c>
    </row>
    <row r="1455" spans="1:24" x14ac:dyDescent="0.25">
      <c r="A1455" s="33">
        <v>220199000687</v>
      </c>
      <c r="B1455" s="34" t="s">
        <v>9</v>
      </c>
      <c r="C1455" s="35">
        <v>43832</v>
      </c>
      <c r="D1455" s="33">
        <v>22020001322</v>
      </c>
      <c r="E1455" s="34" t="s">
        <v>1190</v>
      </c>
      <c r="F1455" s="36">
        <v>55000</v>
      </c>
      <c r="G1455" s="34" t="s">
        <v>108</v>
      </c>
      <c r="H1455" s="34" t="s">
        <v>1191</v>
      </c>
      <c r="I1455" s="33" t="s">
        <v>209</v>
      </c>
      <c r="J1455" s="34" t="s">
        <v>236</v>
      </c>
      <c r="K1455" s="34" t="s">
        <v>236</v>
      </c>
      <c r="L1455" s="34" t="s">
        <v>15</v>
      </c>
      <c r="M1455" s="34" t="s">
        <v>13</v>
      </c>
      <c r="N1455" s="34" t="s">
        <v>14</v>
      </c>
      <c r="O1455" s="37" t="s">
        <v>3127</v>
      </c>
      <c r="P1455" s="37" t="s">
        <v>674</v>
      </c>
      <c r="Q1455" s="44" t="str">
        <f>MID(Tabla1[[#This Row],[Aplicación]],14,1)</f>
        <v>2</v>
      </c>
      <c r="R1455" s="44" t="s">
        <v>662</v>
      </c>
      <c r="S1455" s="44" t="str">
        <f>MID(Tabla1[[#This Row],[Aplicación]],6,2)</f>
        <v>11</v>
      </c>
      <c r="T1455" s="44" t="str">
        <f>VLOOKUP(Tabla1[[#This Row],[AREA]],Hoja1!A:B,2,FALSE)</f>
        <v>11. Salud pública y seguridad ciudadana</v>
      </c>
      <c r="U1455" s="44" t="str">
        <f>MID(Tabla1[[#This Row],[Aplicación]],9,4)</f>
        <v>1631</v>
      </c>
      <c r="V1455" s="44" t="str">
        <f>VLOOKUP(Tabla1[[#This Row],[PROGRAMA]],Hoja1!A:B,2,FALSE)</f>
        <v>1631. Limpieza viaria</v>
      </c>
      <c r="W1455" s="44" t="str">
        <f>MID(Tabla1[[#This Row],[Aplicación]],14,2)</f>
        <v>22</v>
      </c>
      <c r="X1455" s="44" t="str">
        <f>MID(Tabla1[[#This Row],[Aplicación]],14,6)</f>
        <v>22100</v>
      </c>
    </row>
    <row r="1456" spans="1:24" x14ac:dyDescent="0.25">
      <c r="A1456" s="33">
        <v>220200002140</v>
      </c>
      <c r="B1456" s="34" t="s">
        <v>9</v>
      </c>
      <c r="C1456" s="35">
        <v>43881</v>
      </c>
      <c r="D1456" s="33">
        <v>22020000613</v>
      </c>
      <c r="E1456" s="34" t="s">
        <v>1117</v>
      </c>
      <c r="F1456" s="36">
        <v>52805.61</v>
      </c>
      <c r="G1456" s="34" t="s">
        <v>110</v>
      </c>
      <c r="H1456" s="34" t="s">
        <v>1192</v>
      </c>
      <c r="I1456" s="33" t="s">
        <v>209</v>
      </c>
      <c r="J1456" s="34" t="s">
        <v>211</v>
      </c>
      <c r="K1456" s="34" t="s">
        <v>211</v>
      </c>
      <c r="L1456" s="34" t="s">
        <v>15</v>
      </c>
      <c r="M1456" s="34" t="s">
        <v>13</v>
      </c>
      <c r="N1456" s="34" t="s">
        <v>14</v>
      </c>
      <c r="O1456" s="37" t="s">
        <v>3127</v>
      </c>
      <c r="P1456" s="37" t="s">
        <v>674</v>
      </c>
      <c r="Q1456" s="44" t="str">
        <f>MID(Tabla1[[#This Row],[Aplicación]],14,1)</f>
        <v>2</v>
      </c>
      <c r="R1456" s="44" t="s">
        <v>662</v>
      </c>
      <c r="S1456" s="44" t="str">
        <f>MID(Tabla1[[#This Row],[Aplicación]],6,2)</f>
        <v>11</v>
      </c>
      <c r="T1456" s="44" t="str">
        <f>VLOOKUP(Tabla1[[#This Row],[AREA]],Hoja1!A:B,2,FALSE)</f>
        <v>11. Salud pública y seguridad ciudadana</v>
      </c>
      <c r="U1456" s="44" t="str">
        <f>MID(Tabla1[[#This Row],[Aplicación]],9,4)</f>
        <v>1321</v>
      </c>
      <c r="V1456" s="44" t="str">
        <f>VLOOKUP(Tabla1[[#This Row],[PROGRAMA]],Hoja1!A:B,2,FALSE)</f>
        <v>1321. Policía municipal</v>
      </c>
      <c r="W1456" s="44" t="str">
        <f>MID(Tabla1[[#This Row],[Aplicación]],14,2)</f>
        <v>22</v>
      </c>
      <c r="X1456" s="44" t="str">
        <f>MID(Tabla1[[#This Row],[Aplicación]],14,6)</f>
        <v>22104</v>
      </c>
    </row>
    <row r="1457" spans="1:24" x14ac:dyDescent="0.25">
      <c r="A1457" s="33">
        <v>220199000348</v>
      </c>
      <c r="B1457" s="34" t="s">
        <v>9</v>
      </c>
      <c r="C1457" s="35">
        <v>43832</v>
      </c>
      <c r="D1457" s="33">
        <v>22020000728</v>
      </c>
      <c r="E1457" s="34" t="s">
        <v>1206</v>
      </c>
      <c r="F1457" s="36">
        <v>49761.25</v>
      </c>
      <c r="G1457" s="34" t="s">
        <v>285</v>
      </c>
      <c r="H1457" s="34" t="s">
        <v>1207</v>
      </c>
      <c r="I1457" s="33" t="s">
        <v>209</v>
      </c>
      <c r="J1457" s="34" t="s">
        <v>286</v>
      </c>
      <c r="K1457" s="34" t="s">
        <v>286</v>
      </c>
      <c r="L1457" s="34" t="s">
        <v>12</v>
      </c>
      <c r="M1457" s="34" t="s">
        <v>13</v>
      </c>
      <c r="N1457" s="34" t="s">
        <v>14</v>
      </c>
      <c r="O1457" s="37" t="s">
        <v>3127</v>
      </c>
      <c r="P1457" s="37" t="s">
        <v>674</v>
      </c>
      <c r="Q1457" s="44" t="str">
        <f>MID(Tabla1[[#This Row],[Aplicación]],14,1)</f>
        <v>2</v>
      </c>
      <c r="R1457" s="44" t="s">
        <v>662</v>
      </c>
      <c r="S1457" s="44" t="str">
        <f>MID(Tabla1[[#This Row],[Aplicación]],6,2)</f>
        <v>11</v>
      </c>
      <c r="T1457" s="44" t="str">
        <f>VLOOKUP(Tabla1[[#This Row],[AREA]],Hoja1!A:B,2,FALSE)</f>
        <v>11. Salud pública y seguridad ciudadana</v>
      </c>
      <c r="U1457" s="44" t="str">
        <f>MID(Tabla1[[#This Row],[Aplicación]],9,4)</f>
        <v>1631</v>
      </c>
      <c r="V1457" s="44" t="str">
        <f>VLOOKUP(Tabla1[[#This Row],[PROGRAMA]],Hoja1!A:B,2,FALSE)</f>
        <v>1631. Limpieza viaria</v>
      </c>
      <c r="W1457" s="44" t="str">
        <f>MID(Tabla1[[#This Row],[Aplicación]],14,2)</f>
        <v>22</v>
      </c>
      <c r="X1457" s="44" t="str">
        <f>MID(Tabla1[[#This Row],[Aplicación]],14,6)</f>
        <v>22700</v>
      </c>
    </row>
    <row r="1458" spans="1:24" x14ac:dyDescent="0.25">
      <c r="A1458" s="33">
        <v>220199000445</v>
      </c>
      <c r="B1458" s="34" t="s">
        <v>9</v>
      </c>
      <c r="C1458" s="35">
        <v>43832</v>
      </c>
      <c r="D1458" s="33">
        <v>22020000744</v>
      </c>
      <c r="E1458" s="34" t="s">
        <v>1154</v>
      </c>
      <c r="F1458" s="36">
        <v>46215</v>
      </c>
      <c r="G1458" s="34" t="s">
        <v>193</v>
      </c>
      <c r="H1458" s="34" t="s">
        <v>1222</v>
      </c>
      <c r="I1458" s="33" t="s">
        <v>209</v>
      </c>
      <c r="J1458" s="34" t="s">
        <v>979</v>
      </c>
      <c r="K1458" s="34" t="s">
        <v>211</v>
      </c>
      <c r="L1458" s="34" t="s">
        <v>19</v>
      </c>
      <c r="M1458" s="34" t="s">
        <v>13</v>
      </c>
      <c r="N1458" s="34" t="s">
        <v>14</v>
      </c>
      <c r="O1458" s="37" t="s">
        <v>3127</v>
      </c>
      <c r="P1458" s="37" t="s">
        <v>674</v>
      </c>
      <c r="Q1458" s="44" t="str">
        <f>MID(Tabla1[[#This Row],[Aplicación]],14,1)</f>
        <v>2</v>
      </c>
      <c r="R1458" s="44" t="s">
        <v>662</v>
      </c>
      <c r="S1458" s="44" t="str">
        <f>MID(Tabla1[[#This Row],[Aplicación]],6,2)</f>
        <v>11</v>
      </c>
      <c r="T1458" s="44" t="str">
        <f>VLOOKUP(Tabla1[[#This Row],[AREA]],Hoja1!A:B,2,FALSE)</f>
        <v>11. Salud pública y seguridad ciudadana</v>
      </c>
      <c r="U1458" s="44" t="str">
        <f>MID(Tabla1[[#This Row],[Aplicación]],9,4)</f>
        <v>1621</v>
      </c>
      <c r="V1458" s="44" t="str">
        <f>VLOOKUP(Tabla1[[#This Row],[PROGRAMA]],Hoja1!A:B,2,FALSE)</f>
        <v>1621. Servicio de limpieza</v>
      </c>
      <c r="W1458" s="44" t="str">
        <f>MID(Tabla1[[#This Row],[Aplicación]],14,2)</f>
        <v>22</v>
      </c>
      <c r="X1458" s="44" t="str">
        <f>MID(Tabla1[[#This Row],[Aplicación]],14,6)</f>
        <v>22799</v>
      </c>
    </row>
    <row r="1459" spans="1:24" x14ac:dyDescent="0.25">
      <c r="A1459" s="33">
        <v>220200003465</v>
      </c>
      <c r="B1459" s="34" t="s">
        <v>316</v>
      </c>
      <c r="C1459" s="35">
        <v>43894</v>
      </c>
      <c r="D1459" s="33">
        <v>22020000003</v>
      </c>
      <c r="E1459" s="34" t="s">
        <v>989</v>
      </c>
      <c r="F1459" s="36">
        <v>1751.46</v>
      </c>
      <c r="G1459" s="34" t="s">
        <v>405</v>
      </c>
      <c r="H1459" s="34" t="s">
        <v>1230</v>
      </c>
      <c r="I1459" s="33" t="s">
        <v>317</v>
      </c>
      <c r="J1459" s="34" t="s">
        <v>211</v>
      </c>
      <c r="K1459" s="34" t="s">
        <v>211</v>
      </c>
      <c r="L1459" s="34" t="s">
        <v>15</v>
      </c>
      <c r="M1459" s="34" t="s">
        <v>13</v>
      </c>
      <c r="N1459" s="34" t="s">
        <v>14</v>
      </c>
      <c r="O1459" s="37" t="s">
        <v>3145</v>
      </c>
      <c r="P1459" s="37" t="s">
        <v>674</v>
      </c>
      <c r="Q1459" s="44" t="str">
        <f>MID(Tabla1[[#This Row],[Aplicación]],14,1)</f>
        <v>2</v>
      </c>
      <c r="R1459" s="44" t="s">
        <v>662</v>
      </c>
      <c r="S1459" s="44" t="str">
        <f>MID(Tabla1[[#This Row],[Aplicación]],6,2)</f>
        <v>11</v>
      </c>
      <c r="T1459" s="44" t="str">
        <f>VLOOKUP(Tabla1[[#This Row],[AREA]],Hoja1!A:B,2,FALSE)</f>
        <v>11. Salud pública y seguridad ciudadana</v>
      </c>
      <c r="U1459" s="44" t="str">
        <f>MID(Tabla1[[#This Row],[Aplicación]],9,4)</f>
        <v>1621</v>
      </c>
      <c r="V1459" s="44" t="str">
        <f>VLOOKUP(Tabla1[[#This Row],[PROGRAMA]],Hoja1!A:B,2,FALSE)</f>
        <v>1621. Servicio de limpieza</v>
      </c>
      <c r="W1459" s="44" t="str">
        <f>MID(Tabla1[[#This Row],[Aplicación]],14,2)</f>
        <v>21</v>
      </c>
      <c r="X1459" s="44" t="str">
        <f>MID(Tabla1[[#This Row],[Aplicación]],14,6)</f>
        <v>214</v>
      </c>
    </row>
    <row r="1460" spans="1:24" x14ac:dyDescent="0.25">
      <c r="A1460" s="33">
        <v>220200003467</v>
      </c>
      <c r="B1460" s="34" t="s">
        <v>316</v>
      </c>
      <c r="C1460" s="35">
        <v>43894</v>
      </c>
      <c r="D1460" s="33">
        <v>22020000003</v>
      </c>
      <c r="E1460" s="34" t="s">
        <v>989</v>
      </c>
      <c r="F1460" s="36">
        <v>1264.8499999999999</v>
      </c>
      <c r="G1460" s="34" t="s">
        <v>405</v>
      </c>
      <c r="H1460" s="34" t="s">
        <v>1231</v>
      </c>
      <c r="I1460" s="33" t="s">
        <v>317</v>
      </c>
      <c r="J1460" s="34" t="s">
        <v>211</v>
      </c>
      <c r="K1460" s="34" t="s">
        <v>211</v>
      </c>
      <c r="L1460" s="34" t="s">
        <v>15</v>
      </c>
      <c r="M1460" s="34" t="s">
        <v>13</v>
      </c>
      <c r="N1460" s="34" t="s">
        <v>14</v>
      </c>
      <c r="O1460" s="37" t="s">
        <v>3145</v>
      </c>
      <c r="P1460" s="37" t="s">
        <v>674</v>
      </c>
      <c r="Q1460" s="44" t="str">
        <f>MID(Tabla1[[#This Row],[Aplicación]],14,1)</f>
        <v>2</v>
      </c>
      <c r="R1460" s="44" t="s">
        <v>662</v>
      </c>
      <c r="S1460" s="44" t="str">
        <f>MID(Tabla1[[#This Row],[Aplicación]],6,2)</f>
        <v>11</v>
      </c>
      <c r="T1460" s="44" t="str">
        <f>VLOOKUP(Tabla1[[#This Row],[AREA]],Hoja1!A:B,2,FALSE)</f>
        <v>11. Salud pública y seguridad ciudadana</v>
      </c>
      <c r="U1460" s="44" t="str">
        <f>MID(Tabla1[[#This Row],[Aplicación]],9,4)</f>
        <v>1621</v>
      </c>
      <c r="V1460" s="44" t="str">
        <f>VLOOKUP(Tabla1[[#This Row],[PROGRAMA]],Hoja1!A:B,2,FALSE)</f>
        <v>1621. Servicio de limpieza</v>
      </c>
      <c r="W1460" s="44" t="str">
        <f>MID(Tabla1[[#This Row],[Aplicación]],14,2)</f>
        <v>21</v>
      </c>
      <c r="X1460" s="44" t="str">
        <f>MID(Tabla1[[#This Row],[Aplicación]],14,6)</f>
        <v>214</v>
      </c>
    </row>
    <row r="1461" spans="1:24" x14ac:dyDescent="0.25">
      <c r="A1461" s="33">
        <v>220179000552</v>
      </c>
      <c r="B1461" s="34" t="s">
        <v>9</v>
      </c>
      <c r="C1461" s="35">
        <v>43832</v>
      </c>
      <c r="D1461" s="33">
        <v>22020000668</v>
      </c>
      <c r="E1461" s="34" t="s">
        <v>1232</v>
      </c>
      <c r="F1461" s="36">
        <v>43560</v>
      </c>
      <c r="G1461" s="34" t="s">
        <v>206</v>
      </c>
      <c r="H1461" s="34" t="s">
        <v>27</v>
      </c>
      <c r="I1461" s="33" t="s">
        <v>209</v>
      </c>
      <c r="J1461" s="34" t="s">
        <v>211</v>
      </c>
      <c r="K1461" s="34" t="s">
        <v>211</v>
      </c>
      <c r="L1461" s="34" t="s">
        <v>15</v>
      </c>
      <c r="M1461" s="34" t="s">
        <v>13</v>
      </c>
      <c r="N1461" s="34" t="s">
        <v>14</v>
      </c>
      <c r="O1461" s="37" t="s">
        <v>3127</v>
      </c>
      <c r="P1461" s="37" t="s">
        <v>674</v>
      </c>
      <c r="Q1461" s="44" t="str">
        <f>MID(Tabla1[[#This Row],[Aplicación]],14,1)</f>
        <v>6</v>
      </c>
      <c r="R1461" s="44" t="s">
        <v>663</v>
      </c>
      <c r="S1461" s="44" t="str">
        <f>MID(Tabla1[[#This Row],[Aplicación]],6,2)</f>
        <v>11</v>
      </c>
      <c r="T1461" s="44" t="str">
        <f>VLOOKUP(Tabla1[[#This Row],[AREA]],Hoja1!A:B,2,FALSE)</f>
        <v>11. Salud pública y seguridad ciudadana</v>
      </c>
      <c r="U1461" s="44" t="str">
        <f>MID(Tabla1[[#This Row],[Aplicación]],9,4)</f>
        <v>1361</v>
      </c>
      <c r="V1461" s="44" t="str">
        <f>VLOOKUP(Tabla1[[#This Row],[PROGRAMA]],Hoja1!A:B,2,FALSE)</f>
        <v>1361. Prevención y extinción de incencios</v>
      </c>
      <c r="W1461" s="44" t="str">
        <f>MID(Tabla1[[#This Row],[Aplicación]],14,2)</f>
        <v>62</v>
      </c>
      <c r="X1461" s="44" t="str">
        <f>MID(Tabla1[[#This Row],[Aplicación]],14,6)</f>
        <v>623</v>
      </c>
    </row>
    <row r="1462" spans="1:24" x14ac:dyDescent="0.25">
      <c r="A1462" s="33">
        <v>220200002146</v>
      </c>
      <c r="B1462" s="34" t="s">
        <v>9</v>
      </c>
      <c r="C1462" s="35">
        <v>43881</v>
      </c>
      <c r="D1462" s="33">
        <v>22020000659</v>
      </c>
      <c r="E1462" s="34" t="s">
        <v>1117</v>
      </c>
      <c r="F1462" s="36">
        <v>43211.519999999997</v>
      </c>
      <c r="G1462" s="34" t="s">
        <v>322</v>
      </c>
      <c r="H1462" s="34" t="s">
        <v>1233</v>
      </c>
      <c r="I1462" s="33" t="s">
        <v>209</v>
      </c>
      <c r="J1462" s="34" t="s">
        <v>1234</v>
      </c>
      <c r="K1462" s="34" t="s">
        <v>296</v>
      </c>
      <c r="L1462" s="34" t="s">
        <v>15</v>
      </c>
      <c r="M1462" s="34" t="s">
        <v>13</v>
      </c>
      <c r="N1462" s="34" t="s">
        <v>14</v>
      </c>
      <c r="O1462" s="37" t="s">
        <v>3127</v>
      </c>
      <c r="P1462" s="37" t="s">
        <v>674</v>
      </c>
      <c r="Q1462" s="44" t="str">
        <f>MID(Tabla1[[#This Row],[Aplicación]],14,1)</f>
        <v>2</v>
      </c>
      <c r="R1462" s="44" t="s">
        <v>662</v>
      </c>
      <c r="S1462" s="44" t="str">
        <f>MID(Tabla1[[#This Row],[Aplicación]],6,2)</f>
        <v>11</v>
      </c>
      <c r="T1462" s="44" t="str">
        <f>VLOOKUP(Tabla1[[#This Row],[AREA]],Hoja1!A:B,2,FALSE)</f>
        <v>11. Salud pública y seguridad ciudadana</v>
      </c>
      <c r="U1462" s="44" t="str">
        <f>MID(Tabla1[[#This Row],[Aplicación]],9,4)</f>
        <v>1321</v>
      </c>
      <c r="V1462" s="44" t="str">
        <f>VLOOKUP(Tabla1[[#This Row],[PROGRAMA]],Hoja1!A:B,2,FALSE)</f>
        <v>1321. Policía municipal</v>
      </c>
      <c r="W1462" s="44" t="str">
        <f>MID(Tabla1[[#This Row],[Aplicación]],14,2)</f>
        <v>22</v>
      </c>
      <c r="X1462" s="44" t="str">
        <f>MID(Tabla1[[#This Row],[Aplicación]],14,6)</f>
        <v>22104</v>
      </c>
    </row>
    <row r="1463" spans="1:24" x14ac:dyDescent="0.25">
      <c r="A1463" s="33">
        <v>220190044932</v>
      </c>
      <c r="B1463" s="34" t="s">
        <v>9</v>
      </c>
      <c r="C1463" s="35">
        <v>43908</v>
      </c>
      <c r="D1463" s="33">
        <v>22019006943</v>
      </c>
      <c r="E1463" s="34" t="s">
        <v>1238</v>
      </c>
      <c r="F1463" s="36">
        <v>8151.77</v>
      </c>
      <c r="G1463" s="34" t="s">
        <v>124</v>
      </c>
      <c r="H1463" s="34" t="s">
        <v>1239</v>
      </c>
      <c r="I1463" s="33" t="s">
        <v>209</v>
      </c>
      <c r="J1463" s="34" t="s">
        <v>211</v>
      </c>
      <c r="K1463" s="34" t="s">
        <v>211</v>
      </c>
      <c r="L1463" s="34" t="s">
        <v>12</v>
      </c>
      <c r="M1463" s="34" t="s">
        <v>10</v>
      </c>
      <c r="N1463" s="34" t="s">
        <v>11</v>
      </c>
      <c r="O1463" s="37" t="s">
        <v>3146</v>
      </c>
      <c r="P1463" s="37" t="s">
        <v>674</v>
      </c>
      <c r="Q1463" s="44" t="str">
        <f>MID(Tabla1[[#This Row],[Aplicación]],14,1)</f>
        <v>6</v>
      </c>
      <c r="R1463" s="44" t="s">
        <v>663</v>
      </c>
      <c r="S1463" s="44" t="str">
        <f>MID(Tabla1[[#This Row],[Aplicación]],6,2)</f>
        <v>11</v>
      </c>
      <c r="T1463" s="44" t="str">
        <f>VLOOKUP(Tabla1[[#This Row],[AREA]],Hoja1!A:B,2,FALSE)</f>
        <v>11. Salud pública y seguridad ciudadana</v>
      </c>
      <c r="U1463" s="44" t="str">
        <f>MID(Tabla1[[#This Row],[Aplicación]],9,4)</f>
        <v>1321</v>
      </c>
      <c r="V1463" s="44" t="str">
        <f>VLOOKUP(Tabla1[[#This Row],[PROGRAMA]],Hoja1!A:B,2,FALSE)</f>
        <v>1321. Policía municipal</v>
      </c>
      <c r="W1463" s="44" t="str">
        <f>MID(Tabla1[[#This Row],[Aplicación]],14,2)</f>
        <v>63</v>
      </c>
      <c r="X1463" s="44" t="str">
        <f>MID(Tabla1[[#This Row],[Aplicación]],14,6)</f>
        <v>632</v>
      </c>
    </row>
    <row r="1464" spans="1:24" x14ac:dyDescent="0.25">
      <c r="A1464" s="33">
        <v>220199000785</v>
      </c>
      <c r="B1464" s="34" t="s">
        <v>9</v>
      </c>
      <c r="C1464" s="35">
        <v>43832</v>
      </c>
      <c r="D1464" s="33">
        <v>22020000977</v>
      </c>
      <c r="E1464" s="34" t="s">
        <v>1154</v>
      </c>
      <c r="F1464" s="36">
        <v>42596.01</v>
      </c>
      <c r="G1464" s="34" t="s">
        <v>303</v>
      </c>
      <c r="H1464" s="34" t="s">
        <v>1255</v>
      </c>
      <c r="I1464" s="33" t="s">
        <v>209</v>
      </c>
      <c r="J1464" s="34" t="s">
        <v>210</v>
      </c>
      <c r="K1464" s="34" t="s">
        <v>210</v>
      </c>
      <c r="L1464" s="34" t="s">
        <v>12</v>
      </c>
      <c r="M1464" s="34" t="s">
        <v>13</v>
      </c>
      <c r="N1464" s="34" t="s">
        <v>14</v>
      </c>
      <c r="O1464" s="37" t="s">
        <v>3127</v>
      </c>
      <c r="P1464" s="37" t="s">
        <v>674</v>
      </c>
      <c r="Q1464" s="44" t="str">
        <f>MID(Tabla1[[#This Row],[Aplicación]],14,1)</f>
        <v>2</v>
      </c>
      <c r="R1464" s="44" t="s">
        <v>662</v>
      </c>
      <c r="S1464" s="44" t="str">
        <f>MID(Tabla1[[#This Row],[Aplicación]],6,2)</f>
        <v>11</v>
      </c>
      <c r="T1464" s="44" t="str">
        <f>VLOOKUP(Tabla1[[#This Row],[AREA]],Hoja1!A:B,2,FALSE)</f>
        <v>11. Salud pública y seguridad ciudadana</v>
      </c>
      <c r="U1464" s="44" t="str">
        <f>MID(Tabla1[[#This Row],[Aplicación]],9,4)</f>
        <v>1621</v>
      </c>
      <c r="V1464" s="44" t="str">
        <f>VLOOKUP(Tabla1[[#This Row],[PROGRAMA]],Hoja1!A:B,2,FALSE)</f>
        <v>1621. Servicio de limpieza</v>
      </c>
      <c r="W1464" s="44" t="str">
        <f>MID(Tabla1[[#This Row],[Aplicación]],14,2)</f>
        <v>22</v>
      </c>
      <c r="X1464" s="44" t="str">
        <f>MID(Tabla1[[#This Row],[Aplicación]],14,6)</f>
        <v>22799</v>
      </c>
    </row>
    <row r="1465" spans="1:24" x14ac:dyDescent="0.25">
      <c r="A1465" s="33">
        <v>220199000707</v>
      </c>
      <c r="B1465" s="34" t="s">
        <v>9</v>
      </c>
      <c r="C1465" s="35">
        <v>43832</v>
      </c>
      <c r="D1465" s="33">
        <v>22020001398</v>
      </c>
      <c r="E1465" s="34" t="s">
        <v>1290</v>
      </c>
      <c r="F1465" s="36">
        <v>38000</v>
      </c>
      <c r="G1465" s="34" t="s">
        <v>108</v>
      </c>
      <c r="H1465" s="34" t="s">
        <v>1291</v>
      </c>
      <c r="I1465" s="33" t="s">
        <v>209</v>
      </c>
      <c r="J1465" s="34" t="s">
        <v>236</v>
      </c>
      <c r="K1465" s="34" t="s">
        <v>236</v>
      </c>
      <c r="L1465" s="34" t="s">
        <v>15</v>
      </c>
      <c r="M1465" s="34" t="s">
        <v>13</v>
      </c>
      <c r="N1465" s="34" t="s">
        <v>14</v>
      </c>
      <c r="O1465" s="37" t="s">
        <v>3127</v>
      </c>
      <c r="P1465" s="37" t="s">
        <v>674</v>
      </c>
      <c r="Q1465" s="44" t="str">
        <f>MID(Tabla1[[#This Row],[Aplicación]],14,1)</f>
        <v>2</v>
      </c>
      <c r="R1465" s="44" t="s">
        <v>662</v>
      </c>
      <c r="S1465" s="44" t="str">
        <f>MID(Tabla1[[#This Row],[Aplicación]],6,2)</f>
        <v>11</v>
      </c>
      <c r="T1465" s="44" t="str">
        <f>VLOOKUP(Tabla1[[#This Row],[AREA]],Hoja1!A:B,2,FALSE)</f>
        <v>11. Salud pública y seguridad ciudadana</v>
      </c>
      <c r="U1465" s="44" t="str">
        <f>MID(Tabla1[[#This Row],[Aplicación]],9,4)</f>
        <v>1361</v>
      </c>
      <c r="V1465" s="44" t="str">
        <f>VLOOKUP(Tabla1[[#This Row],[PROGRAMA]],Hoja1!A:B,2,FALSE)</f>
        <v>1361. Prevención y extinción de incencios</v>
      </c>
      <c r="W1465" s="44" t="str">
        <f>MID(Tabla1[[#This Row],[Aplicación]],14,2)</f>
        <v>22</v>
      </c>
      <c r="X1465" s="44" t="str">
        <f>MID(Tabla1[[#This Row],[Aplicación]],14,6)</f>
        <v>22100</v>
      </c>
    </row>
    <row r="1466" spans="1:24" x14ac:dyDescent="0.25">
      <c r="A1466" s="33">
        <v>220200002144</v>
      </c>
      <c r="B1466" s="34" t="s">
        <v>9</v>
      </c>
      <c r="C1466" s="35">
        <v>43881</v>
      </c>
      <c r="D1466" s="33">
        <v>22020000653</v>
      </c>
      <c r="E1466" s="34" t="s">
        <v>1117</v>
      </c>
      <c r="F1466" s="36">
        <v>36668.44</v>
      </c>
      <c r="G1466" s="34" t="s">
        <v>323</v>
      </c>
      <c r="H1466" s="34" t="s">
        <v>1297</v>
      </c>
      <c r="I1466" s="33" t="s">
        <v>209</v>
      </c>
      <c r="J1466" s="34" t="s">
        <v>1298</v>
      </c>
      <c r="K1466" s="34" t="s">
        <v>258</v>
      </c>
      <c r="L1466" s="34" t="s">
        <v>15</v>
      </c>
      <c r="M1466" s="34" t="s">
        <v>13</v>
      </c>
      <c r="N1466" s="34" t="s">
        <v>14</v>
      </c>
      <c r="O1466" s="37" t="s">
        <v>3127</v>
      </c>
      <c r="P1466" s="37" t="s">
        <v>674</v>
      </c>
      <c r="Q1466" s="44" t="str">
        <f>MID(Tabla1[[#This Row],[Aplicación]],14,1)</f>
        <v>2</v>
      </c>
      <c r="R1466" s="44" t="s">
        <v>662</v>
      </c>
      <c r="S1466" s="44" t="str">
        <f>MID(Tabla1[[#This Row],[Aplicación]],6,2)</f>
        <v>11</v>
      </c>
      <c r="T1466" s="44" t="str">
        <f>VLOOKUP(Tabla1[[#This Row],[AREA]],Hoja1!A:B,2,FALSE)</f>
        <v>11. Salud pública y seguridad ciudadana</v>
      </c>
      <c r="U1466" s="44" t="str">
        <f>MID(Tabla1[[#This Row],[Aplicación]],9,4)</f>
        <v>1321</v>
      </c>
      <c r="V1466" s="44" t="str">
        <f>VLOOKUP(Tabla1[[#This Row],[PROGRAMA]],Hoja1!A:B,2,FALSE)</f>
        <v>1321. Policía municipal</v>
      </c>
      <c r="W1466" s="44" t="str">
        <f>MID(Tabla1[[#This Row],[Aplicación]],14,2)</f>
        <v>22</v>
      </c>
      <c r="X1466" s="44" t="str">
        <f>MID(Tabla1[[#This Row],[Aplicación]],14,6)</f>
        <v>22104</v>
      </c>
    </row>
    <row r="1467" spans="1:24" x14ac:dyDescent="0.25">
      <c r="A1467" s="33">
        <v>220199000685</v>
      </c>
      <c r="B1467" s="34" t="s">
        <v>9</v>
      </c>
      <c r="C1467" s="35">
        <v>43832</v>
      </c>
      <c r="D1467" s="33">
        <v>22020001321</v>
      </c>
      <c r="E1467" s="34" t="s">
        <v>1307</v>
      </c>
      <c r="F1467" s="36">
        <v>35000</v>
      </c>
      <c r="G1467" s="34" t="s">
        <v>108</v>
      </c>
      <c r="H1467" s="34" t="s">
        <v>1308</v>
      </c>
      <c r="I1467" s="33" t="s">
        <v>209</v>
      </c>
      <c r="J1467" s="34" t="s">
        <v>236</v>
      </c>
      <c r="K1467" s="34" t="s">
        <v>236</v>
      </c>
      <c r="L1467" s="34" t="s">
        <v>15</v>
      </c>
      <c r="M1467" s="34" t="s">
        <v>13</v>
      </c>
      <c r="N1467" s="34" t="s">
        <v>14</v>
      </c>
      <c r="O1467" s="37" t="s">
        <v>3127</v>
      </c>
      <c r="P1467" s="37" t="s">
        <v>674</v>
      </c>
      <c r="Q1467" s="44" t="str">
        <f>MID(Tabla1[[#This Row],[Aplicación]],14,1)</f>
        <v>2</v>
      </c>
      <c r="R1467" s="44" t="s">
        <v>662</v>
      </c>
      <c r="S1467" s="44" t="str">
        <f>MID(Tabla1[[#This Row],[Aplicación]],6,2)</f>
        <v>11</v>
      </c>
      <c r="T1467" s="44" t="str">
        <f>VLOOKUP(Tabla1[[#This Row],[AREA]],Hoja1!A:B,2,FALSE)</f>
        <v>11. Salud pública y seguridad ciudadana</v>
      </c>
      <c r="U1467" s="44" t="str">
        <f>MID(Tabla1[[#This Row],[Aplicación]],9,4)</f>
        <v>1621</v>
      </c>
      <c r="V1467" s="44" t="str">
        <f>VLOOKUP(Tabla1[[#This Row],[PROGRAMA]],Hoja1!A:B,2,FALSE)</f>
        <v>1621. Servicio de limpieza</v>
      </c>
      <c r="W1467" s="44" t="str">
        <f>MID(Tabla1[[#This Row],[Aplicación]],14,2)</f>
        <v>22</v>
      </c>
      <c r="X1467" s="44" t="str">
        <f>MID(Tabla1[[#This Row],[Aplicación]],14,6)</f>
        <v>22100</v>
      </c>
    </row>
    <row r="1468" spans="1:24" x14ac:dyDescent="0.25">
      <c r="A1468" s="33">
        <v>220200002143</v>
      </c>
      <c r="B1468" s="34" t="s">
        <v>9</v>
      </c>
      <c r="C1468" s="35">
        <v>43881</v>
      </c>
      <c r="D1468" s="33">
        <v>22020000652</v>
      </c>
      <c r="E1468" s="34" t="s">
        <v>1117</v>
      </c>
      <c r="F1468" s="36">
        <v>34540.660000000003</v>
      </c>
      <c r="G1468" s="34" t="s">
        <v>232</v>
      </c>
      <c r="H1468" s="34" t="s">
        <v>1313</v>
      </c>
      <c r="I1468" s="33" t="s">
        <v>209</v>
      </c>
      <c r="J1468" s="34" t="s">
        <v>233</v>
      </c>
      <c r="K1468" s="34" t="s">
        <v>233</v>
      </c>
      <c r="L1468" s="34" t="s">
        <v>15</v>
      </c>
      <c r="M1468" s="34" t="s">
        <v>13</v>
      </c>
      <c r="N1468" s="34" t="s">
        <v>14</v>
      </c>
      <c r="O1468" s="37" t="s">
        <v>3127</v>
      </c>
      <c r="P1468" s="37" t="s">
        <v>674</v>
      </c>
      <c r="Q1468" s="44" t="str">
        <f>MID(Tabla1[[#This Row],[Aplicación]],14,1)</f>
        <v>2</v>
      </c>
      <c r="R1468" s="44" t="s">
        <v>662</v>
      </c>
      <c r="S1468" s="44" t="str">
        <f>MID(Tabla1[[#This Row],[Aplicación]],6,2)</f>
        <v>11</v>
      </c>
      <c r="T1468" s="44" t="str">
        <f>VLOOKUP(Tabla1[[#This Row],[AREA]],Hoja1!A:B,2,FALSE)</f>
        <v>11. Salud pública y seguridad ciudadana</v>
      </c>
      <c r="U1468" s="44" t="str">
        <f>MID(Tabla1[[#This Row],[Aplicación]],9,4)</f>
        <v>1321</v>
      </c>
      <c r="V1468" s="44" t="str">
        <f>VLOOKUP(Tabla1[[#This Row],[PROGRAMA]],Hoja1!A:B,2,FALSE)</f>
        <v>1321. Policía municipal</v>
      </c>
      <c r="W1468" s="44" t="str">
        <f>MID(Tabla1[[#This Row],[Aplicación]],14,2)</f>
        <v>22</v>
      </c>
      <c r="X1468" s="44" t="str">
        <f>MID(Tabla1[[#This Row],[Aplicación]],14,6)</f>
        <v>22104</v>
      </c>
    </row>
    <row r="1469" spans="1:24" x14ac:dyDescent="0.25">
      <c r="A1469" s="33">
        <v>220200005428</v>
      </c>
      <c r="B1469" s="34" t="s">
        <v>316</v>
      </c>
      <c r="C1469" s="35">
        <v>43900</v>
      </c>
      <c r="D1469" s="33">
        <v>22020000003</v>
      </c>
      <c r="E1469" s="34" t="s">
        <v>989</v>
      </c>
      <c r="F1469" s="36">
        <v>1005.51</v>
      </c>
      <c r="G1469" s="34" t="s">
        <v>405</v>
      </c>
      <c r="H1469" s="34" t="s">
        <v>1327</v>
      </c>
      <c r="I1469" s="33" t="s">
        <v>317</v>
      </c>
      <c r="J1469" s="34" t="s">
        <v>211</v>
      </c>
      <c r="K1469" s="34" t="s">
        <v>211</v>
      </c>
      <c r="L1469" s="34" t="s">
        <v>15</v>
      </c>
      <c r="M1469" s="34" t="s">
        <v>13</v>
      </c>
      <c r="N1469" s="34" t="s">
        <v>14</v>
      </c>
      <c r="O1469" s="37" t="s">
        <v>3145</v>
      </c>
      <c r="P1469" s="37" t="s">
        <v>674</v>
      </c>
      <c r="Q1469" s="44" t="str">
        <f>MID(Tabla1[[#This Row],[Aplicación]],14,1)</f>
        <v>2</v>
      </c>
      <c r="R1469" s="44" t="s">
        <v>662</v>
      </c>
      <c r="S1469" s="44" t="str">
        <f>MID(Tabla1[[#This Row],[Aplicación]],6,2)</f>
        <v>11</v>
      </c>
      <c r="T1469" s="44" t="str">
        <f>VLOOKUP(Tabla1[[#This Row],[AREA]],Hoja1!A:B,2,FALSE)</f>
        <v>11. Salud pública y seguridad ciudadana</v>
      </c>
      <c r="U1469" s="44" t="str">
        <f>MID(Tabla1[[#This Row],[Aplicación]],9,4)</f>
        <v>1621</v>
      </c>
      <c r="V1469" s="44" t="str">
        <f>VLOOKUP(Tabla1[[#This Row],[PROGRAMA]],Hoja1!A:B,2,FALSE)</f>
        <v>1621. Servicio de limpieza</v>
      </c>
      <c r="W1469" s="44" t="str">
        <f>MID(Tabla1[[#This Row],[Aplicación]],14,2)</f>
        <v>21</v>
      </c>
      <c r="X1469" s="44" t="str">
        <f>MID(Tabla1[[#This Row],[Aplicación]],14,6)</f>
        <v>214</v>
      </c>
    </row>
    <row r="1470" spans="1:24" x14ac:dyDescent="0.25">
      <c r="A1470" s="33">
        <v>220199000871</v>
      </c>
      <c r="B1470" s="34" t="s">
        <v>9</v>
      </c>
      <c r="C1470" s="35">
        <v>43832</v>
      </c>
      <c r="D1470" s="33">
        <v>22020001113</v>
      </c>
      <c r="E1470" s="34" t="s">
        <v>1328</v>
      </c>
      <c r="F1470" s="36">
        <v>32000</v>
      </c>
      <c r="G1470" s="34" t="s">
        <v>104</v>
      </c>
      <c r="H1470" s="34" t="s">
        <v>1329</v>
      </c>
      <c r="I1470" s="33" t="s">
        <v>209</v>
      </c>
      <c r="J1470" s="34" t="s">
        <v>233</v>
      </c>
      <c r="K1470" s="34" t="s">
        <v>233</v>
      </c>
      <c r="L1470" s="34" t="s">
        <v>15</v>
      </c>
      <c r="M1470" s="34" t="s">
        <v>13</v>
      </c>
      <c r="N1470" s="34" t="s">
        <v>14</v>
      </c>
      <c r="O1470" s="37" t="s">
        <v>3127</v>
      </c>
      <c r="P1470" s="37" t="s">
        <v>674</v>
      </c>
      <c r="Q1470" s="44" t="str">
        <f>MID(Tabla1[[#This Row],[Aplicación]],14,1)</f>
        <v>2</v>
      </c>
      <c r="R1470" s="44" t="s">
        <v>662</v>
      </c>
      <c r="S1470" s="44" t="str">
        <f>MID(Tabla1[[#This Row],[Aplicación]],6,2)</f>
        <v>11</v>
      </c>
      <c r="T1470" s="44" t="str">
        <f>VLOOKUP(Tabla1[[#This Row],[AREA]],Hoja1!A:B,2,FALSE)</f>
        <v>11. Salud pública y seguridad ciudadana</v>
      </c>
      <c r="U1470" s="44" t="str">
        <f>MID(Tabla1[[#This Row],[Aplicación]],9,4)</f>
        <v>1361</v>
      </c>
      <c r="V1470" s="44" t="str">
        <f>VLOOKUP(Tabla1[[#This Row],[PROGRAMA]],Hoja1!A:B,2,FALSE)</f>
        <v>1361. Prevención y extinción de incencios</v>
      </c>
      <c r="W1470" s="44" t="str">
        <f>MID(Tabla1[[#This Row],[Aplicación]],14,2)</f>
        <v>22</v>
      </c>
      <c r="X1470" s="44" t="str">
        <f>MID(Tabla1[[#This Row],[Aplicación]],14,6)</f>
        <v>22102</v>
      </c>
    </row>
    <row r="1471" spans="1:24" x14ac:dyDescent="0.25">
      <c r="A1471" s="33">
        <v>220199000048</v>
      </c>
      <c r="B1471" s="34" t="s">
        <v>9</v>
      </c>
      <c r="C1471" s="35">
        <v>43832</v>
      </c>
      <c r="D1471" s="33">
        <v>22020000573</v>
      </c>
      <c r="E1471" s="34" t="s">
        <v>1330</v>
      </c>
      <c r="F1471" s="36">
        <v>31653.08</v>
      </c>
      <c r="G1471" s="34" t="s">
        <v>325</v>
      </c>
      <c r="H1471" s="34" t="s">
        <v>1331</v>
      </c>
      <c r="I1471" s="33" t="s">
        <v>209</v>
      </c>
      <c r="J1471" s="34" t="s">
        <v>211</v>
      </c>
      <c r="K1471" s="34" t="s">
        <v>211</v>
      </c>
      <c r="L1471" s="34" t="s">
        <v>12</v>
      </c>
      <c r="M1471" s="34" t="s">
        <v>13</v>
      </c>
      <c r="N1471" s="34" t="s">
        <v>14</v>
      </c>
      <c r="O1471" s="37" t="s">
        <v>3127</v>
      </c>
      <c r="P1471" s="37" t="s">
        <v>674</v>
      </c>
      <c r="Q1471" s="44" t="str">
        <f>MID(Tabla1[[#This Row],[Aplicación]],14,1)</f>
        <v>2</v>
      </c>
      <c r="R1471" s="44" t="s">
        <v>662</v>
      </c>
      <c r="S1471" s="44" t="str">
        <f>MID(Tabla1[[#This Row],[Aplicación]],6,2)</f>
        <v>11</v>
      </c>
      <c r="T1471" s="44" t="str">
        <f>VLOOKUP(Tabla1[[#This Row],[AREA]],Hoja1!A:B,2,FALSE)</f>
        <v>11. Salud pública y seguridad ciudadana</v>
      </c>
      <c r="U1471" s="44" t="str">
        <f>MID(Tabla1[[#This Row],[Aplicación]],9,4)</f>
        <v>3111</v>
      </c>
      <c r="V1471" s="44" t="str">
        <f>VLOOKUP(Tabla1[[#This Row],[PROGRAMA]],Hoja1!A:B,2,FALSE)</f>
        <v>3111. Protección de la salubridad pública</v>
      </c>
      <c r="W1471" s="44" t="str">
        <f>MID(Tabla1[[#This Row],[Aplicación]],14,2)</f>
        <v>22</v>
      </c>
      <c r="X1471" s="44" t="str">
        <f>MID(Tabla1[[#This Row],[Aplicación]],14,6)</f>
        <v>22706</v>
      </c>
    </row>
    <row r="1472" spans="1:24" x14ac:dyDescent="0.25">
      <c r="A1472" s="33">
        <v>220200003327</v>
      </c>
      <c r="B1472" s="34" t="s">
        <v>83</v>
      </c>
      <c r="C1472" s="35">
        <v>43894</v>
      </c>
      <c r="D1472" s="33">
        <v>22020002238</v>
      </c>
      <c r="E1472" s="34" t="s">
        <v>948</v>
      </c>
      <c r="F1472" s="36">
        <v>30743.49</v>
      </c>
      <c r="G1472" s="34" t="s">
        <v>301</v>
      </c>
      <c r="H1472" s="34" t="s">
        <v>1337</v>
      </c>
      <c r="I1472" s="33" t="s">
        <v>358</v>
      </c>
      <c r="J1472" s="34" t="s">
        <v>1338</v>
      </c>
      <c r="K1472" s="34" t="s">
        <v>210</v>
      </c>
      <c r="L1472" s="34" t="s">
        <v>12</v>
      </c>
      <c r="M1472" s="34" t="s">
        <v>13</v>
      </c>
      <c r="N1472" s="34" t="s">
        <v>14</v>
      </c>
      <c r="O1472" s="37" t="s">
        <v>3127</v>
      </c>
      <c r="P1472" s="37" t="s">
        <v>674</v>
      </c>
      <c r="Q1472" s="44" t="str">
        <f>MID(Tabla1[[#This Row],[Aplicación]],14,1)</f>
        <v>2</v>
      </c>
      <c r="R1472" s="44" t="s">
        <v>662</v>
      </c>
      <c r="S1472" s="44" t="str">
        <f>MID(Tabla1[[#This Row],[Aplicación]],6,2)</f>
        <v>11</v>
      </c>
      <c r="T1472" s="44" t="str">
        <f>VLOOKUP(Tabla1[[#This Row],[AREA]],Hoja1!A:B,2,FALSE)</f>
        <v>11. Salud pública y seguridad ciudadana</v>
      </c>
      <c r="U1472" s="44" t="str">
        <f>MID(Tabla1[[#This Row],[Aplicación]],9,4)</f>
        <v>1321</v>
      </c>
      <c r="V1472" s="44" t="str">
        <f>VLOOKUP(Tabla1[[#This Row],[PROGRAMA]],Hoja1!A:B,2,FALSE)</f>
        <v>1321. Policía municipal</v>
      </c>
      <c r="W1472" s="44" t="str">
        <f>MID(Tabla1[[#This Row],[Aplicación]],14,2)</f>
        <v>22</v>
      </c>
      <c r="X1472" s="44" t="str">
        <f>MID(Tabla1[[#This Row],[Aplicación]],14,6)</f>
        <v>22701</v>
      </c>
    </row>
    <row r="1473" spans="1:24" x14ac:dyDescent="0.25">
      <c r="A1473" s="33">
        <v>220189000513</v>
      </c>
      <c r="B1473" s="34" t="s">
        <v>9</v>
      </c>
      <c r="C1473" s="35">
        <v>43832</v>
      </c>
      <c r="D1473" s="33">
        <v>22020000710</v>
      </c>
      <c r="E1473" s="34" t="s">
        <v>1343</v>
      </c>
      <c r="F1473" s="36">
        <v>30000</v>
      </c>
      <c r="G1473" s="34" t="s">
        <v>297</v>
      </c>
      <c r="H1473" s="34" t="s">
        <v>61</v>
      </c>
      <c r="I1473" s="33" t="s">
        <v>209</v>
      </c>
      <c r="J1473" s="34" t="s">
        <v>210</v>
      </c>
      <c r="K1473" s="34" t="s">
        <v>210</v>
      </c>
      <c r="L1473" s="34" t="s">
        <v>15</v>
      </c>
      <c r="M1473" s="34" t="s">
        <v>13</v>
      </c>
      <c r="N1473" s="34" t="s">
        <v>14</v>
      </c>
      <c r="O1473" s="37" t="s">
        <v>3127</v>
      </c>
      <c r="P1473" s="37" t="s">
        <v>674</v>
      </c>
      <c r="Q1473" s="44" t="str">
        <f>MID(Tabla1[[#This Row],[Aplicación]],14,1)</f>
        <v>2</v>
      </c>
      <c r="R1473" s="44" t="s">
        <v>662</v>
      </c>
      <c r="S1473" s="44" t="str">
        <f>MID(Tabla1[[#This Row],[Aplicación]],6,2)</f>
        <v>11</v>
      </c>
      <c r="T1473" s="44" t="str">
        <f>VLOOKUP(Tabla1[[#This Row],[AREA]],Hoja1!A:B,2,FALSE)</f>
        <v>11. Salud pública y seguridad ciudadana</v>
      </c>
      <c r="U1473" s="44" t="str">
        <f>MID(Tabla1[[#This Row],[Aplicación]],9,4)</f>
        <v>1321</v>
      </c>
      <c r="V1473" s="44" t="str">
        <f>VLOOKUP(Tabla1[[#This Row],[PROGRAMA]],Hoja1!A:B,2,FALSE)</f>
        <v>1321. Policía municipal</v>
      </c>
      <c r="W1473" s="44" t="str">
        <f>MID(Tabla1[[#This Row],[Aplicación]],14,2)</f>
        <v>22</v>
      </c>
      <c r="X1473" s="44" t="str">
        <f>MID(Tabla1[[#This Row],[Aplicación]],14,6)</f>
        <v>22103</v>
      </c>
    </row>
    <row r="1474" spans="1:24" x14ac:dyDescent="0.25">
      <c r="A1474" s="33">
        <v>220199000047</v>
      </c>
      <c r="B1474" s="34" t="s">
        <v>9</v>
      </c>
      <c r="C1474" s="35">
        <v>43832</v>
      </c>
      <c r="D1474" s="33">
        <v>22020000572</v>
      </c>
      <c r="E1474" s="34" t="s">
        <v>1330</v>
      </c>
      <c r="F1474" s="36">
        <v>29645</v>
      </c>
      <c r="G1474" s="34" t="s">
        <v>326</v>
      </c>
      <c r="H1474" s="34" t="s">
        <v>327</v>
      </c>
      <c r="I1474" s="33" t="s">
        <v>209</v>
      </c>
      <c r="J1474" s="34" t="s">
        <v>1355</v>
      </c>
      <c r="K1474" s="34" t="s">
        <v>258</v>
      </c>
      <c r="L1474" s="34" t="s">
        <v>12</v>
      </c>
      <c r="M1474" s="34" t="s">
        <v>13</v>
      </c>
      <c r="N1474" s="34" t="s">
        <v>14</v>
      </c>
      <c r="O1474" s="37" t="s">
        <v>3127</v>
      </c>
      <c r="P1474" s="37" t="s">
        <v>674</v>
      </c>
      <c r="Q1474" s="44" t="str">
        <f>MID(Tabla1[[#This Row],[Aplicación]],14,1)</f>
        <v>2</v>
      </c>
      <c r="R1474" s="44" t="s">
        <v>662</v>
      </c>
      <c r="S1474" s="44" t="str">
        <f>MID(Tabla1[[#This Row],[Aplicación]],6,2)</f>
        <v>11</v>
      </c>
      <c r="T1474" s="44" t="str">
        <f>VLOOKUP(Tabla1[[#This Row],[AREA]],Hoja1!A:B,2,FALSE)</f>
        <v>11. Salud pública y seguridad ciudadana</v>
      </c>
      <c r="U1474" s="44" t="str">
        <f>MID(Tabla1[[#This Row],[Aplicación]],9,4)</f>
        <v>3111</v>
      </c>
      <c r="V1474" s="44" t="str">
        <f>VLOOKUP(Tabla1[[#This Row],[PROGRAMA]],Hoja1!A:B,2,FALSE)</f>
        <v>3111. Protección de la salubridad pública</v>
      </c>
      <c r="W1474" s="44" t="str">
        <f>MID(Tabla1[[#This Row],[Aplicación]],14,2)</f>
        <v>22</v>
      </c>
      <c r="X1474" s="44" t="str">
        <f>MID(Tabla1[[#This Row],[Aplicación]],14,6)</f>
        <v>22706</v>
      </c>
    </row>
    <row r="1475" spans="1:24" x14ac:dyDescent="0.25">
      <c r="A1475" s="33">
        <v>220190058090</v>
      </c>
      <c r="B1475" s="34" t="s">
        <v>9</v>
      </c>
      <c r="C1475" s="35">
        <v>43908</v>
      </c>
      <c r="D1475" s="33">
        <v>22019009148</v>
      </c>
      <c r="E1475" s="34" t="s">
        <v>1358</v>
      </c>
      <c r="F1475" s="36">
        <v>29409.1</v>
      </c>
      <c r="G1475" s="34" t="s">
        <v>205</v>
      </c>
      <c r="H1475" s="34" t="s">
        <v>1359</v>
      </c>
      <c r="I1475" s="33" t="s">
        <v>209</v>
      </c>
      <c r="J1475" s="34" t="s">
        <v>1249</v>
      </c>
      <c r="K1475" s="34" t="s">
        <v>211</v>
      </c>
      <c r="L1475" s="34" t="s">
        <v>82</v>
      </c>
      <c r="M1475" s="34" t="s">
        <v>13</v>
      </c>
      <c r="N1475" s="34" t="s">
        <v>14</v>
      </c>
      <c r="O1475" s="37" t="s">
        <v>3127</v>
      </c>
      <c r="P1475" s="37" t="s">
        <v>674</v>
      </c>
      <c r="Q1475" s="44" t="str">
        <f>MID(Tabla1[[#This Row],[Aplicación]],14,1)</f>
        <v>6</v>
      </c>
      <c r="R1475" s="44" t="s">
        <v>663</v>
      </c>
      <c r="S1475" s="44" t="str">
        <f>MID(Tabla1[[#This Row],[Aplicación]],6,2)</f>
        <v>11</v>
      </c>
      <c r="T1475" s="44" t="str">
        <f>VLOOKUP(Tabla1[[#This Row],[AREA]],Hoja1!A:B,2,FALSE)</f>
        <v>11. Salud pública y seguridad ciudadana</v>
      </c>
      <c r="U1475" s="44" t="str">
        <f>MID(Tabla1[[#This Row],[Aplicación]],9,4)</f>
        <v>1621</v>
      </c>
      <c r="V1475" s="44" t="str">
        <f>VLOOKUP(Tabla1[[#This Row],[PROGRAMA]],Hoja1!A:B,2,FALSE)</f>
        <v>1621. Servicio de limpieza</v>
      </c>
      <c r="W1475" s="44" t="str">
        <f>MID(Tabla1[[#This Row],[Aplicación]],14,2)</f>
        <v>62</v>
      </c>
      <c r="X1475" s="44" t="str">
        <f>MID(Tabla1[[#This Row],[Aplicación]],14,6)</f>
        <v>622</v>
      </c>
    </row>
    <row r="1476" spans="1:24" x14ac:dyDescent="0.25">
      <c r="A1476" s="33">
        <v>220200003386</v>
      </c>
      <c r="B1476" s="34" t="s">
        <v>316</v>
      </c>
      <c r="C1476" s="35">
        <v>43894</v>
      </c>
      <c r="D1476" s="33">
        <v>22020000003</v>
      </c>
      <c r="E1476" s="34" t="s">
        <v>989</v>
      </c>
      <c r="F1476" s="36">
        <v>616.92999999999995</v>
      </c>
      <c r="G1476" s="34" t="s">
        <v>405</v>
      </c>
      <c r="H1476" s="34" t="s">
        <v>1360</v>
      </c>
      <c r="I1476" s="33" t="s">
        <v>317</v>
      </c>
      <c r="J1476" s="34" t="s">
        <v>211</v>
      </c>
      <c r="K1476" s="34" t="s">
        <v>211</v>
      </c>
      <c r="L1476" s="34" t="s">
        <v>15</v>
      </c>
      <c r="M1476" s="34" t="s">
        <v>13</v>
      </c>
      <c r="N1476" s="34" t="s">
        <v>14</v>
      </c>
      <c r="O1476" s="37" t="s">
        <v>3145</v>
      </c>
      <c r="P1476" s="37" t="s">
        <v>674</v>
      </c>
      <c r="Q1476" s="44" t="str">
        <f>MID(Tabla1[[#This Row],[Aplicación]],14,1)</f>
        <v>2</v>
      </c>
      <c r="R1476" s="44" t="s">
        <v>662</v>
      </c>
      <c r="S1476" s="44" t="str">
        <f>MID(Tabla1[[#This Row],[Aplicación]],6,2)</f>
        <v>11</v>
      </c>
      <c r="T1476" s="44" t="str">
        <f>VLOOKUP(Tabla1[[#This Row],[AREA]],Hoja1!A:B,2,FALSE)</f>
        <v>11. Salud pública y seguridad ciudadana</v>
      </c>
      <c r="U1476" s="44" t="str">
        <f>MID(Tabla1[[#This Row],[Aplicación]],9,4)</f>
        <v>1621</v>
      </c>
      <c r="V1476" s="44" t="str">
        <f>VLOOKUP(Tabla1[[#This Row],[PROGRAMA]],Hoja1!A:B,2,FALSE)</f>
        <v>1621. Servicio de limpieza</v>
      </c>
      <c r="W1476" s="44" t="str">
        <f>MID(Tabla1[[#This Row],[Aplicación]],14,2)</f>
        <v>21</v>
      </c>
      <c r="X1476" s="44" t="str">
        <f>MID(Tabla1[[#This Row],[Aplicación]],14,6)</f>
        <v>214</v>
      </c>
    </row>
    <row r="1477" spans="1:24" x14ac:dyDescent="0.25">
      <c r="A1477" s="33">
        <v>220199000282</v>
      </c>
      <c r="B1477" s="34" t="s">
        <v>9</v>
      </c>
      <c r="C1477" s="35">
        <v>43832</v>
      </c>
      <c r="D1477" s="33">
        <v>22020001054</v>
      </c>
      <c r="E1477" s="34" t="s">
        <v>1363</v>
      </c>
      <c r="F1477" s="36">
        <v>28000</v>
      </c>
      <c r="G1477" s="34" t="s">
        <v>104</v>
      </c>
      <c r="H1477" s="34" t="s">
        <v>1364</v>
      </c>
      <c r="I1477" s="33" t="s">
        <v>209</v>
      </c>
      <c r="J1477" s="34" t="s">
        <v>233</v>
      </c>
      <c r="K1477" s="34" t="s">
        <v>233</v>
      </c>
      <c r="L1477" s="34" t="s">
        <v>15</v>
      </c>
      <c r="M1477" s="34" t="s">
        <v>13</v>
      </c>
      <c r="N1477" s="34" t="s">
        <v>14</v>
      </c>
      <c r="O1477" s="37" t="s">
        <v>3127</v>
      </c>
      <c r="P1477" s="37" t="s">
        <v>674</v>
      </c>
      <c r="Q1477" s="44" t="str">
        <f>MID(Tabla1[[#This Row],[Aplicación]],14,1)</f>
        <v>2</v>
      </c>
      <c r="R1477" s="44" t="s">
        <v>662</v>
      </c>
      <c r="S1477" s="44" t="str">
        <f>MID(Tabla1[[#This Row],[Aplicación]],6,2)</f>
        <v>11</v>
      </c>
      <c r="T1477" s="44" t="str">
        <f>VLOOKUP(Tabla1[[#This Row],[AREA]],Hoja1!A:B,2,FALSE)</f>
        <v>11. Salud pública y seguridad ciudadana</v>
      </c>
      <c r="U1477" s="44" t="str">
        <f>MID(Tabla1[[#This Row],[Aplicación]],9,4)</f>
        <v>1621</v>
      </c>
      <c r="V1477" s="44" t="str">
        <f>VLOOKUP(Tabla1[[#This Row],[PROGRAMA]],Hoja1!A:B,2,FALSE)</f>
        <v>1621. Servicio de limpieza</v>
      </c>
      <c r="W1477" s="44" t="str">
        <f>MID(Tabla1[[#This Row],[Aplicación]],14,2)</f>
        <v>22</v>
      </c>
      <c r="X1477" s="44" t="str">
        <f>MID(Tabla1[[#This Row],[Aplicación]],14,6)</f>
        <v>22102</v>
      </c>
    </row>
    <row r="1478" spans="1:24" x14ac:dyDescent="0.25">
      <c r="A1478" s="33">
        <v>220179000081</v>
      </c>
      <c r="B1478" s="34" t="s">
        <v>9</v>
      </c>
      <c r="C1478" s="35">
        <v>43832</v>
      </c>
      <c r="D1478" s="33">
        <v>22020000475</v>
      </c>
      <c r="E1478" s="34" t="s">
        <v>1151</v>
      </c>
      <c r="F1478" s="36">
        <v>27563.64</v>
      </c>
      <c r="G1478" s="34" t="s">
        <v>215</v>
      </c>
      <c r="H1478" s="34" t="s">
        <v>20</v>
      </c>
      <c r="I1478" s="33" t="s">
        <v>209</v>
      </c>
      <c r="J1478" s="34" t="s">
        <v>1338</v>
      </c>
      <c r="K1478" s="34" t="s">
        <v>210</v>
      </c>
      <c r="L1478" s="34" t="s">
        <v>15</v>
      </c>
      <c r="M1478" s="34" t="s">
        <v>13</v>
      </c>
      <c r="N1478" s="34" t="s">
        <v>16</v>
      </c>
      <c r="O1478" s="37" t="s">
        <v>3127</v>
      </c>
      <c r="P1478" s="37" t="s">
        <v>674</v>
      </c>
      <c r="Q1478" s="44" t="str">
        <f>MID(Tabla1[[#This Row],[Aplicación]],14,1)</f>
        <v>2</v>
      </c>
      <c r="R1478" s="44" t="s">
        <v>662</v>
      </c>
      <c r="S1478" s="44" t="str">
        <f>MID(Tabla1[[#This Row],[Aplicación]],6,2)</f>
        <v>11</v>
      </c>
      <c r="T1478" s="44" t="str">
        <f>VLOOKUP(Tabla1[[#This Row],[AREA]],Hoja1!A:B,2,FALSE)</f>
        <v>11. Salud pública y seguridad ciudadana</v>
      </c>
      <c r="U1478" s="44" t="str">
        <f>MID(Tabla1[[#This Row],[Aplicación]],9,4)</f>
        <v>1321</v>
      </c>
      <c r="V1478" s="44" t="str">
        <f>VLOOKUP(Tabla1[[#This Row],[PROGRAMA]],Hoja1!A:B,2,FALSE)</f>
        <v>1321. Policía municipal</v>
      </c>
      <c r="W1478" s="44" t="str">
        <f>MID(Tabla1[[#This Row],[Aplicación]],14,2)</f>
        <v>20</v>
      </c>
      <c r="X1478" s="44" t="str">
        <f>MID(Tabla1[[#This Row],[Aplicación]],14,6)</f>
        <v>204</v>
      </c>
    </row>
    <row r="1479" spans="1:24" x14ac:dyDescent="0.25">
      <c r="A1479" s="33">
        <v>220200003898</v>
      </c>
      <c r="B1479" s="34" t="s">
        <v>316</v>
      </c>
      <c r="C1479" s="35">
        <v>43895</v>
      </c>
      <c r="D1479" s="33">
        <v>22020001461</v>
      </c>
      <c r="E1479" s="34" t="s">
        <v>1110</v>
      </c>
      <c r="F1479" s="36">
        <v>113.26</v>
      </c>
      <c r="G1479" s="34" t="s">
        <v>405</v>
      </c>
      <c r="H1479" s="34" t="s">
        <v>1388</v>
      </c>
      <c r="I1479" s="33" t="s">
        <v>317</v>
      </c>
      <c r="J1479" s="34" t="s">
        <v>211</v>
      </c>
      <c r="K1479" s="34" t="s">
        <v>211</v>
      </c>
      <c r="L1479" s="34" t="s">
        <v>15</v>
      </c>
      <c r="M1479" s="34" t="s">
        <v>13</v>
      </c>
      <c r="N1479" s="34" t="s">
        <v>14</v>
      </c>
      <c r="O1479" s="37" t="s">
        <v>3145</v>
      </c>
      <c r="P1479" s="37" t="s">
        <v>674</v>
      </c>
      <c r="Q1479" s="44" t="str">
        <f>MID(Tabla1[[#This Row],[Aplicación]],14,1)</f>
        <v>2</v>
      </c>
      <c r="R1479" s="44" t="s">
        <v>662</v>
      </c>
      <c r="S1479" s="44" t="str">
        <f>MID(Tabla1[[#This Row],[Aplicación]],6,2)</f>
        <v>11</v>
      </c>
      <c r="T1479" s="44" t="str">
        <f>VLOOKUP(Tabla1[[#This Row],[AREA]],Hoja1!A:B,2,FALSE)</f>
        <v>11. Salud pública y seguridad ciudadana</v>
      </c>
      <c r="U1479" s="44" t="str">
        <f>MID(Tabla1[[#This Row],[Aplicación]],9,4)</f>
        <v>1361</v>
      </c>
      <c r="V1479" s="44" t="str">
        <f>VLOOKUP(Tabla1[[#This Row],[PROGRAMA]],Hoja1!A:B,2,FALSE)</f>
        <v>1361. Prevención y extinción de incencios</v>
      </c>
      <c r="W1479" s="44" t="str">
        <f>MID(Tabla1[[#This Row],[Aplicación]],14,2)</f>
        <v>22</v>
      </c>
      <c r="X1479" s="44" t="str">
        <f>MID(Tabla1[[#This Row],[Aplicación]],14,6)</f>
        <v>22199</v>
      </c>
    </row>
    <row r="1480" spans="1:24" x14ac:dyDescent="0.25">
      <c r="A1480" s="33">
        <v>220199000683</v>
      </c>
      <c r="B1480" s="34" t="s">
        <v>9</v>
      </c>
      <c r="C1480" s="35">
        <v>43832</v>
      </c>
      <c r="D1480" s="33">
        <v>22020001393</v>
      </c>
      <c r="E1480" s="34" t="s">
        <v>1117</v>
      </c>
      <c r="F1480" s="36">
        <v>21437.88</v>
      </c>
      <c r="G1480" s="34" t="s">
        <v>234</v>
      </c>
      <c r="H1480" s="34" t="s">
        <v>1404</v>
      </c>
      <c r="I1480" s="33" t="s">
        <v>209</v>
      </c>
      <c r="J1480" s="34" t="s">
        <v>211</v>
      </c>
      <c r="K1480" s="34" t="s">
        <v>211</v>
      </c>
      <c r="L1480" s="34" t="s">
        <v>15</v>
      </c>
      <c r="M1480" s="34" t="s">
        <v>13</v>
      </c>
      <c r="N1480" s="34" t="s">
        <v>14</v>
      </c>
      <c r="O1480" s="37" t="s">
        <v>3127</v>
      </c>
      <c r="P1480" s="37" t="s">
        <v>674</v>
      </c>
      <c r="Q1480" s="44" t="str">
        <f>MID(Tabla1[[#This Row],[Aplicación]],14,1)</f>
        <v>2</v>
      </c>
      <c r="R1480" s="44" t="s">
        <v>662</v>
      </c>
      <c r="S1480" s="44" t="str">
        <f>MID(Tabla1[[#This Row],[Aplicación]],6,2)</f>
        <v>11</v>
      </c>
      <c r="T1480" s="44" t="str">
        <f>VLOOKUP(Tabla1[[#This Row],[AREA]],Hoja1!A:B,2,FALSE)</f>
        <v>11. Salud pública y seguridad ciudadana</v>
      </c>
      <c r="U1480" s="44" t="str">
        <f>MID(Tabla1[[#This Row],[Aplicación]],9,4)</f>
        <v>1321</v>
      </c>
      <c r="V1480" s="44" t="str">
        <f>VLOOKUP(Tabla1[[#This Row],[PROGRAMA]],Hoja1!A:B,2,FALSE)</f>
        <v>1321. Policía municipal</v>
      </c>
      <c r="W1480" s="44" t="str">
        <f>MID(Tabla1[[#This Row],[Aplicación]],14,2)</f>
        <v>22</v>
      </c>
      <c r="X1480" s="44" t="str">
        <f>MID(Tabla1[[#This Row],[Aplicación]],14,6)</f>
        <v>22104</v>
      </c>
    </row>
    <row r="1481" spans="1:24" x14ac:dyDescent="0.25">
      <c r="A1481" s="33">
        <v>220199000347</v>
      </c>
      <c r="B1481" s="34" t="s">
        <v>9</v>
      </c>
      <c r="C1481" s="35">
        <v>43832</v>
      </c>
      <c r="D1481" s="33">
        <v>22020000727</v>
      </c>
      <c r="E1481" s="34" t="s">
        <v>942</v>
      </c>
      <c r="F1481" s="36">
        <v>21326.25</v>
      </c>
      <c r="G1481" s="34" t="s">
        <v>285</v>
      </c>
      <c r="H1481" s="34" t="s">
        <v>1406</v>
      </c>
      <c r="I1481" s="33" t="s">
        <v>209</v>
      </c>
      <c r="J1481" s="34" t="s">
        <v>286</v>
      </c>
      <c r="K1481" s="34" t="s">
        <v>286</v>
      </c>
      <c r="L1481" s="34" t="s">
        <v>12</v>
      </c>
      <c r="M1481" s="34" t="s">
        <v>13</v>
      </c>
      <c r="N1481" s="34" t="s">
        <v>14</v>
      </c>
      <c r="O1481" s="37" t="s">
        <v>3127</v>
      </c>
      <c r="P1481" s="37" t="s">
        <v>674</v>
      </c>
      <c r="Q1481" s="44" t="str">
        <f>MID(Tabla1[[#This Row],[Aplicación]],14,1)</f>
        <v>2</v>
      </c>
      <c r="R1481" s="44" t="s">
        <v>662</v>
      </c>
      <c r="S1481" s="44" t="str">
        <f>MID(Tabla1[[#This Row],[Aplicación]],6,2)</f>
        <v>11</v>
      </c>
      <c r="T1481" s="44" t="str">
        <f>VLOOKUP(Tabla1[[#This Row],[AREA]],Hoja1!A:B,2,FALSE)</f>
        <v>11. Salud pública y seguridad ciudadana</v>
      </c>
      <c r="U1481" s="44" t="str">
        <f>MID(Tabla1[[#This Row],[Aplicación]],9,4)</f>
        <v>1621</v>
      </c>
      <c r="V1481" s="44" t="str">
        <f>VLOOKUP(Tabla1[[#This Row],[PROGRAMA]],Hoja1!A:B,2,FALSE)</f>
        <v>1621. Servicio de limpieza</v>
      </c>
      <c r="W1481" s="44" t="str">
        <f>MID(Tabla1[[#This Row],[Aplicación]],14,2)</f>
        <v>22</v>
      </c>
      <c r="X1481" s="44" t="str">
        <f>MID(Tabla1[[#This Row],[Aplicación]],14,6)</f>
        <v>22700</v>
      </c>
    </row>
    <row r="1482" spans="1:24" x14ac:dyDescent="0.25">
      <c r="A1482" s="33">
        <v>220200003890</v>
      </c>
      <c r="B1482" s="34" t="s">
        <v>316</v>
      </c>
      <c r="C1482" s="35">
        <v>43895</v>
      </c>
      <c r="D1482" s="33">
        <v>22020001461</v>
      </c>
      <c r="E1482" s="34" t="s">
        <v>1110</v>
      </c>
      <c r="F1482" s="36">
        <v>4.3</v>
      </c>
      <c r="G1482" s="34" t="s">
        <v>405</v>
      </c>
      <c r="H1482" s="34" t="s">
        <v>1409</v>
      </c>
      <c r="I1482" s="33" t="s">
        <v>317</v>
      </c>
      <c r="J1482" s="34" t="s">
        <v>211</v>
      </c>
      <c r="K1482" s="34" t="s">
        <v>211</v>
      </c>
      <c r="L1482" s="34" t="s">
        <v>15</v>
      </c>
      <c r="M1482" s="34" t="s">
        <v>13</v>
      </c>
      <c r="N1482" s="34" t="s">
        <v>14</v>
      </c>
      <c r="O1482" s="37" t="s">
        <v>3145</v>
      </c>
      <c r="P1482" s="37" t="s">
        <v>674</v>
      </c>
      <c r="Q1482" s="44" t="str">
        <f>MID(Tabla1[[#This Row],[Aplicación]],14,1)</f>
        <v>2</v>
      </c>
      <c r="R1482" s="44" t="s">
        <v>662</v>
      </c>
      <c r="S1482" s="44" t="str">
        <f>MID(Tabla1[[#This Row],[Aplicación]],6,2)</f>
        <v>11</v>
      </c>
      <c r="T1482" s="44" t="str">
        <f>VLOOKUP(Tabla1[[#This Row],[AREA]],Hoja1!A:B,2,FALSE)</f>
        <v>11. Salud pública y seguridad ciudadana</v>
      </c>
      <c r="U1482" s="44" t="str">
        <f>MID(Tabla1[[#This Row],[Aplicación]],9,4)</f>
        <v>1361</v>
      </c>
      <c r="V1482" s="44" t="str">
        <f>VLOOKUP(Tabla1[[#This Row],[PROGRAMA]],Hoja1!A:B,2,FALSE)</f>
        <v>1361. Prevención y extinción de incencios</v>
      </c>
      <c r="W1482" s="44" t="str">
        <f>MID(Tabla1[[#This Row],[Aplicación]],14,2)</f>
        <v>22</v>
      </c>
      <c r="X1482" s="44" t="str">
        <f>MID(Tabla1[[#This Row],[Aplicación]],14,6)</f>
        <v>22199</v>
      </c>
    </row>
    <row r="1483" spans="1:24" x14ac:dyDescent="0.25">
      <c r="A1483" s="33">
        <v>220189000101</v>
      </c>
      <c r="B1483" s="34" t="s">
        <v>9</v>
      </c>
      <c r="C1483" s="35">
        <v>43832</v>
      </c>
      <c r="D1483" s="33">
        <v>22020000477</v>
      </c>
      <c r="E1483" s="34" t="s">
        <v>1411</v>
      </c>
      <c r="F1483" s="36">
        <v>20278.93</v>
      </c>
      <c r="G1483" s="34" t="s">
        <v>221</v>
      </c>
      <c r="H1483" s="34" t="s">
        <v>1412</v>
      </c>
      <c r="I1483" s="33" t="s">
        <v>209</v>
      </c>
      <c r="J1483" s="34" t="s">
        <v>1413</v>
      </c>
      <c r="K1483" s="34" t="s">
        <v>211</v>
      </c>
      <c r="L1483" s="34" t="s">
        <v>15</v>
      </c>
      <c r="M1483" s="34" t="s">
        <v>13</v>
      </c>
      <c r="N1483" s="34" t="s">
        <v>14</v>
      </c>
      <c r="O1483" s="37" t="s">
        <v>3127</v>
      </c>
      <c r="P1483" s="37" t="s">
        <v>674</v>
      </c>
      <c r="Q1483" s="44" t="str">
        <f>MID(Tabla1[[#This Row],[Aplicación]],14,1)</f>
        <v>2</v>
      </c>
      <c r="R1483" s="44" t="s">
        <v>662</v>
      </c>
      <c r="S1483" s="44" t="str">
        <f>MID(Tabla1[[#This Row],[Aplicación]],6,2)</f>
        <v>11</v>
      </c>
      <c r="T1483" s="44" t="str">
        <f>VLOOKUP(Tabla1[[#This Row],[AREA]],Hoja1!A:B,2,FALSE)</f>
        <v>11. Salud pública y seguridad ciudadana</v>
      </c>
      <c r="U1483" s="44" t="str">
        <f>MID(Tabla1[[#This Row],[Aplicación]],9,4)</f>
        <v>1631</v>
      </c>
      <c r="V1483" s="44" t="str">
        <f>VLOOKUP(Tabla1[[#This Row],[PROGRAMA]],Hoja1!A:B,2,FALSE)</f>
        <v>1631. Limpieza viaria</v>
      </c>
      <c r="W1483" s="44" t="str">
        <f>MID(Tabla1[[#This Row],[Aplicación]],14,2)</f>
        <v>22</v>
      </c>
      <c r="X1483" s="44" t="str">
        <f>MID(Tabla1[[#This Row],[Aplicación]],14,6)</f>
        <v>22104</v>
      </c>
    </row>
    <row r="1484" spans="1:24" x14ac:dyDescent="0.25">
      <c r="A1484" s="33">
        <v>220200004469</v>
      </c>
      <c r="B1484" s="34" t="s">
        <v>316</v>
      </c>
      <c r="C1484" s="35">
        <v>43899</v>
      </c>
      <c r="D1484" s="33">
        <v>22020001383</v>
      </c>
      <c r="E1484" s="34" t="s">
        <v>1428</v>
      </c>
      <c r="F1484" s="36">
        <v>401.14</v>
      </c>
      <c r="G1484" s="34" t="s">
        <v>373</v>
      </c>
      <c r="H1484" s="34" t="s">
        <v>1429</v>
      </c>
      <c r="I1484" s="33" t="s">
        <v>317</v>
      </c>
      <c r="J1484" s="34" t="s">
        <v>1271</v>
      </c>
      <c r="K1484" s="34" t="s">
        <v>211</v>
      </c>
      <c r="L1484" s="34" t="s">
        <v>12</v>
      </c>
      <c r="M1484" s="34" t="s">
        <v>13</v>
      </c>
      <c r="N1484" s="34" t="s">
        <v>14</v>
      </c>
      <c r="O1484" s="37" t="s">
        <v>3145</v>
      </c>
      <c r="P1484" s="37" t="s">
        <v>674</v>
      </c>
      <c r="Q1484" s="44" t="str">
        <f>MID(Tabla1[[#This Row],[Aplicación]],14,1)</f>
        <v>2</v>
      </c>
      <c r="R1484" s="44" t="s">
        <v>662</v>
      </c>
      <c r="S1484" s="44" t="str">
        <f>MID(Tabla1[[#This Row],[Aplicación]],6,2)</f>
        <v>11</v>
      </c>
      <c r="T1484" s="44" t="str">
        <f>VLOOKUP(Tabla1[[#This Row],[AREA]],Hoja1!A:B,2,FALSE)</f>
        <v>11. Salud pública y seguridad ciudadana</v>
      </c>
      <c r="U1484" s="44" t="str">
        <f>MID(Tabla1[[#This Row],[Aplicación]],9,4)</f>
        <v>1321</v>
      </c>
      <c r="V1484" s="44" t="str">
        <f>VLOOKUP(Tabla1[[#This Row],[PROGRAMA]],Hoja1!A:B,2,FALSE)</f>
        <v>1321. Policía municipal</v>
      </c>
      <c r="W1484" s="44" t="str">
        <f>MID(Tabla1[[#This Row],[Aplicación]],14,2)</f>
        <v>21</v>
      </c>
      <c r="X1484" s="44" t="str">
        <f>MID(Tabla1[[#This Row],[Aplicación]],14,6)</f>
        <v>214</v>
      </c>
    </row>
    <row r="1485" spans="1:24" x14ac:dyDescent="0.25">
      <c r="A1485" s="33">
        <v>220200004452</v>
      </c>
      <c r="B1485" s="34" t="s">
        <v>316</v>
      </c>
      <c r="C1485" s="35">
        <v>43899</v>
      </c>
      <c r="D1485" s="33">
        <v>22020001383</v>
      </c>
      <c r="E1485" s="34" t="s">
        <v>1428</v>
      </c>
      <c r="F1485" s="36">
        <v>103.02</v>
      </c>
      <c r="G1485" s="34" t="s">
        <v>373</v>
      </c>
      <c r="H1485" s="34" t="s">
        <v>1430</v>
      </c>
      <c r="I1485" s="33" t="s">
        <v>317</v>
      </c>
      <c r="J1485" s="34" t="s">
        <v>1271</v>
      </c>
      <c r="K1485" s="34" t="s">
        <v>211</v>
      </c>
      <c r="L1485" s="34" t="s">
        <v>12</v>
      </c>
      <c r="M1485" s="34" t="s">
        <v>13</v>
      </c>
      <c r="N1485" s="34" t="s">
        <v>14</v>
      </c>
      <c r="O1485" s="37" t="s">
        <v>3145</v>
      </c>
      <c r="P1485" s="37" t="s">
        <v>674</v>
      </c>
      <c r="Q1485" s="44" t="str">
        <f>MID(Tabla1[[#This Row],[Aplicación]],14,1)</f>
        <v>2</v>
      </c>
      <c r="R1485" s="44" t="s">
        <v>662</v>
      </c>
      <c r="S1485" s="44" t="str">
        <f>MID(Tabla1[[#This Row],[Aplicación]],6,2)</f>
        <v>11</v>
      </c>
      <c r="T1485" s="44" t="str">
        <f>VLOOKUP(Tabla1[[#This Row],[AREA]],Hoja1!A:B,2,FALSE)</f>
        <v>11. Salud pública y seguridad ciudadana</v>
      </c>
      <c r="U1485" s="44" t="str">
        <f>MID(Tabla1[[#This Row],[Aplicación]],9,4)</f>
        <v>1321</v>
      </c>
      <c r="V1485" s="44" t="str">
        <f>VLOOKUP(Tabla1[[#This Row],[PROGRAMA]],Hoja1!A:B,2,FALSE)</f>
        <v>1321. Policía municipal</v>
      </c>
      <c r="W1485" s="44" t="str">
        <f>MID(Tabla1[[#This Row],[Aplicación]],14,2)</f>
        <v>21</v>
      </c>
      <c r="X1485" s="44" t="str">
        <f>MID(Tabla1[[#This Row],[Aplicación]],14,6)</f>
        <v>214</v>
      </c>
    </row>
    <row r="1486" spans="1:24" x14ac:dyDescent="0.25">
      <c r="A1486" s="33">
        <v>220200004471</v>
      </c>
      <c r="B1486" s="34" t="s">
        <v>316</v>
      </c>
      <c r="C1486" s="35">
        <v>43899</v>
      </c>
      <c r="D1486" s="33">
        <v>22020001383</v>
      </c>
      <c r="E1486" s="34" t="s">
        <v>1428</v>
      </c>
      <c r="F1486" s="36">
        <v>91.88</v>
      </c>
      <c r="G1486" s="34" t="s">
        <v>373</v>
      </c>
      <c r="H1486" s="34" t="s">
        <v>1431</v>
      </c>
      <c r="I1486" s="33" t="s">
        <v>317</v>
      </c>
      <c r="J1486" s="34" t="s">
        <v>1271</v>
      </c>
      <c r="K1486" s="34" t="s">
        <v>211</v>
      </c>
      <c r="L1486" s="34" t="s">
        <v>12</v>
      </c>
      <c r="M1486" s="34" t="s">
        <v>13</v>
      </c>
      <c r="N1486" s="34" t="s">
        <v>14</v>
      </c>
      <c r="O1486" s="37" t="s">
        <v>3145</v>
      </c>
      <c r="P1486" s="37" t="s">
        <v>674</v>
      </c>
      <c r="Q1486" s="44" t="str">
        <f>MID(Tabla1[[#This Row],[Aplicación]],14,1)</f>
        <v>2</v>
      </c>
      <c r="R1486" s="44" t="s">
        <v>662</v>
      </c>
      <c r="S1486" s="44" t="str">
        <f>MID(Tabla1[[#This Row],[Aplicación]],6,2)</f>
        <v>11</v>
      </c>
      <c r="T1486" s="44" t="str">
        <f>VLOOKUP(Tabla1[[#This Row],[AREA]],Hoja1!A:B,2,FALSE)</f>
        <v>11. Salud pública y seguridad ciudadana</v>
      </c>
      <c r="U1486" s="44" t="str">
        <f>MID(Tabla1[[#This Row],[Aplicación]],9,4)</f>
        <v>1321</v>
      </c>
      <c r="V1486" s="44" t="str">
        <f>VLOOKUP(Tabla1[[#This Row],[PROGRAMA]],Hoja1!A:B,2,FALSE)</f>
        <v>1321. Policía municipal</v>
      </c>
      <c r="W1486" s="44" t="str">
        <f>MID(Tabla1[[#This Row],[Aplicación]],14,2)</f>
        <v>21</v>
      </c>
      <c r="X1486" s="44" t="str">
        <f>MID(Tabla1[[#This Row],[Aplicación]],14,6)</f>
        <v>214</v>
      </c>
    </row>
    <row r="1487" spans="1:24" x14ac:dyDescent="0.25">
      <c r="A1487" s="33">
        <v>220199000682</v>
      </c>
      <c r="B1487" s="34" t="s">
        <v>9</v>
      </c>
      <c r="C1487" s="35">
        <v>43832</v>
      </c>
      <c r="D1487" s="33">
        <v>22020001392</v>
      </c>
      <c r="E1487" s="34" t="s">
        <v>1117</v>
      </c>
      <c r="F1487" s="36">
        <v>15152.98</v>
      </c>
      <c r="G1487" s="34" t="s">
        <v>230</v>
      </c>
      <c r="H1487" s="34" t="s">
        <v>1435</v>
      </c>
      <c r="I1487" s="33" t="s">
        <v>209</v>
      </c>
      <c r="J1487" s="34" t="s">
        <v>1436</v>
      </c>
      <c r="K1487" s="34" t="s">
        <v>231</v>
      </c>
      <c r="L1487" s="34" t="s">
        <v>15</v>
      </c>
      <c r="M1487" s="34" t="s">
        <v>13</v>
      </c>
      <c r="N1487" s="34" t="s">
        <v>14</v>
      </c>
      <c r="O1487" s="37" t="s">
        <v>3127</v>
      </c>
      <c r="P1487" s="37" t="s">
        <v>674</v>
      </c>
      <c r="Q1487" s="44" t="str">
        <f>MID(Tabla1[[#This Row],[Aplicación]],14,1)</f>
        <v>2</v>
      </c>
      <c r="R1487" s="44" t="s">
        <v>662</v>
      </c>
      <c r="S1487" s="44" t="str">
        <f>MID(Tabla1[[#This Row],[Aplicación]],6,2)</f>
        <v>11</v>
      </c>
      <c r="T1487" s="44" t="str">
        <f>VLOOKUP(Tabla1[[#This Row],[AREA]],Hoja1!A:B,2,FALSE)</f>
        <v>11. Salud pública y seguridad ciudadana</v>
      </c>
      <c r="U1487" s="44" t="str">
        <f>MID(Tabla1[[#This Row],[Aplicación]],9,4)</f>
        <v>1321</v>
      </c>
      <c r="V1487" s="44" t="str">
        <f>VLOOKUP(Tabla1[[#This Row],[PROGRAMA]],Hoja1!A:B,2,FALSE)</f>
        <v>1321. Policía municipal</v>
      </c>
      <c r="W1487" s="44" t="str">
        <f>MID(Tabla1[[#This Row],[Aplicación]],14,2)</f>
        <v>22</v>
      </c>
      <c r="X1487" s="44" t="str">
        <f>MID(Tabla1[[#This Row],[Aplicación]],14,6)</f>
        <v>22104</v>
      </c>
    </row>
    <row r="1488" spans="1:24" x14ac:dyDescent="0.25">
      <c r="A1488" s="33">
        <v>220200005408</v>
      </c>
      <c r="B1488" s="34" t="s">
        <v>316</v>
      </c>
      <c r="C1488" s="35">
        <v>43900</v>
      </c>
      <c r="D1488" s="33">
        <v>22020001383</v>
      </c>
      <c r="E1488" s="34" t="s">
        <v>1428</v>
      </c>
      <c r="F1488" s="36">
        <v>81.48</v>
      </c>
      <c r="G1488" s="34" t="s">
        <v>373</v>
      </c>
      <c r="H1488" s="34" t="s">
        <v>1440</v>
      </c>
      <c r="I1488" s="33" t="s">
        <v>317</v>
      </c>
      <c r="J1488" s="34" t="s">
        <v>1271</v>
      </c>
      <c r="K1488" s="34" t="s">
        <v>211</v>
      </c>
      <c r="L1488" s="34" t="s">
        <v>12</v>
      </c>
      <c r="M1488" s="34" t="s">
        <v>13</v>
      </c>
      <c r="N1488" s="34" t="s">
        <v>14</v>
      </c>
      <c r="O1488" s="37" t="s">
        <v>3145</v>
      </c>
      <c r="P1488" s="37" t="s">
        <v>674</v>
      </c>
      <c r="Q1488" s="44" t="str">
        <f>MID(Tabla1[[#This Row],[Aplicación]],14,1)</f>
        <v>2</v>
      </c>
      <c r="R1488" s="44" t="s">
        <v>662</v>
      </c>
      <c r="S1488" s="44" t="str">
        <f>MID(Tabla1[[#This Row],[Aplicación]],6,2)</f>
        <v>11</v>
      </c>
      <c r="T1488" s="44" t="str">
        <f>VLOOKUP(Tabla1[[#This Row],[AREA]],Hoja1!A:B,2,FALSE)</f>
        <v>11. Salud pública y seguridad ciudadana</v>
      </c>
      <c r="U1488" s="44" t="str">
        <f>MID(Tabla1[[#This Row],[Aplicación]],9,4)</f>
        <v>1321</v>
      </c>
      <c r="V1488" s="44" t="str">
        <f>VLOOKUP(Tabla1[[#This Row],[PROGRAMA]],Hoja1!A:B,2,FALSE)</f>
        <v>1321. Policía municipal</v>
      </c>
      <c r="W1488" s="44" t="str">
        <f>MID(Tabla1[[#This Row],[Aplicación]],14,2)</f>
        <v>21</v>
      </c>
      <c r="X1488" s="44" t="str">
        <f>MID(Tabla1[[#This Row],[Aplicación]],14,6)</f>
        <v>214</v>
      </c>
    </row>
    <row r="1489" spans="1:24" x14ac:dyDescent="0.25">
      <c r="A1489" s="33">
        <v>220200005406</v>
      </c>
      <c r="B1489" s="34" t="s">
        <v>316</v>
      </c>
      <c r="C1489" s="35">
        <v>43900</v>
      </c>
      <c r="D1489" s="33">
        <v>22020001383</v>
      </c>
      <c r="E1489" s="34" t="s">
        <v>1428</v>
      </c>
      <c r="F1489" s="36">
        <v>72.349999999999994</v>
      </c>
      <c r="G1489" s="34" t="s">
        <v>373</v>
      </c>
      <c r="H1489" s="34" t="s">
        <v>1431</v>
      </c>
      <c r="I1489" s="33" t="s">
        <v>317</v>
      </c>
      <c r="J1489" s="34" t="s">
        <v>1271</v>
      </c>
      <c r="K1489" s="34" t="s">
        <v>211</v>
      </c>
      <c r="L1489" s="34" t="s">
        <v>12</v>
      </c>
      <c r="M1489" s="34" t="s">
        <v>13</v>
      </c>
      <c r="N1489" s="34" t="s">
        <v>14</v>
      </c>
      <c r="O1489" s="37" t="s">
        <v>3145</v>
      </c>
      <c r="P1489" s="37" t="s">
        <v>674</v>
      </c>
      <c r="Q1489" s="44" t="str">
        <f>MID(Tabla1[[#This Row],[Aplicación]],14,1)</f>
        <v>2</v>
      </c>
      <c r="R1489" s="44" t="s">
        <v>662</v>
      </c>
      <c r="S1489" s="44" t="str">
        <f>MID(Tabla1[[#This Row],[Aplicación]],6,2)</f>
        <v>11</v>
      </c>
      <c r="T1489" s="44" t="str">
        <f>VLOOKUP(Tabla1[[#This Row],[AREA]],Hoja1!A:B,2,FALSE)</f>
        <v>11. Salud pública y seguridad ciudadana</v>
      </c>
      <c r="U1489" s="44" t="str">
        <f>MID(Tabla1[[#This Row],[Aplicación]],9,4)</f>
        <v>1321</v>
      </c>
      <c r="V1489" s="44" t="str">
        <f>VLOOKUP(Tabla1[[#This Row],[PROGRAMA]],Hoja1!A:B,2,FALSE)</f>
        <v>1321. Policía municipal</v>
      </c>
      <c r="W1489" s="44" t="str">
        <f>MID(Tabla1[[#This Row],[Aplicación]],14,2)</f>
        <v>21</v>
      </c>
      <c r="X1489" s="44" t="str">
        <f>MID(Tabla1[[#This Row],[Aplicación]],14,6)</f>
        <v>214</v>
      </c>
    </row>
    <row r="1490" spans="1:24" x14ac:dyDescent="0.25">
      <c r="A1490" s="33">
        <v>220200004479</v>
      </c>
      <c r="B1490" s="34" t="s">
        <v>316</v>
      </c>
      <c r="C1490" s="35">
        <v>43899</v>
      </c>
      <c r="D1490" s="33">
        <v>22020001383</v>
      </c>
      <c r="E1490" s="34" t="s">
        <v>1428</v>
      </c>
      <c r="F1490" s="36">
        <v>45.27</v>
      </c>
      <c r="G1490" s="34" t="s">
        <v>373</v>
      </c>
      <c r="H1490" s="34" t="s">
        <v>1442</v>
      </c>
      <c r="I1490" s="33" t="s">
        <v>317</v>
      </c>
      <c r="J1490" s="34" t="s">
        <v>1271</v>
      </c>
      <c r="K1490" s="34" t="s">
        <v>211</v>
      </c>
      <c r="L1490" s="34" t="s">
        <v>12</v>
      </c>
      <c r="M1490" s="34" t="s">
        <v>13</v>
      </c>
      <c r="N1490" s="34" t="s">
        <v>14</v>
      </c>
      <c r="O1490" s="37" t="s">
        <v>3145</v>
      </c>
      <c r="P1490" s="37" t="s">
        <v>674</v>
      </c>
      <c r="Q1490" s="44" t="str">
        <f>MID(Tabla1[[#This Row],[Aplicación]],14,1)</f>
        <v>2</v>
      </c>
      <c r="R1490" s="44" t="s">
        <v>662</v>
      </c>
      <c r="S1490" s="44" t="str">
        <f>MID(Tabla1[[#This Row],[Aplicación]],6,2)</f>
        <v>11</v>
      </c>
      <c r="T1490" s="44" t="str">
        <f>VLOOKUP(Tabla1[[#This Row],[AREA]],Hoja1!A:B,2,FALSE)</f>
        <v>11. Salud pública y seguridad ciudadana</v>
      </c>
      <c r="U1490" s="44" t="str">
        <f>MID(Tabla1[[#This Row],[Aplicación]],9,4)</f>
        <v>1321</v>
      </c>
      <c r="V1490" s="44" t="str">
        <f>VLOOKUP(Tabla1[[#This Row],[PROGRAMA]],Hoja1!A:B,2,FALSE)</f>
        <v>1321. Policía municipal</v>
      </c>
      <c r="W1490" s="44" t="str">
        <f>MID(Tabla1[[#This Row],[Aplicación]],14,2)</f>
        <v>21</v>
      </c>
      <c r="X1490" s="44" t="str">
        <f>MID(Tabla1[[#This Row],[Aplicación]],14,6)</f>
        <v>214</v>
      </c>
    </row>
    <row r="1491" spans="1:24" x14ac:dyDescent="0.25">
      <c r="A1491" s="33">
        <v>220200004477</v>
      </c>
      <c r="B1491" s="34" t="s">
        <v>316</v>
      </c>
      <c r="C1491" s="35">
        <v>43899</v>
      </c>
      <c r="D1491" s="33">
        <v>22020001383</v>
      </c>
      <c r="E1491" s="34" t="s">
        <v>1428</v>
      </c>
      <c r="F1491" s="36">
        <v>35.020000000000003</v>
      </c>
      <c r="G1491" s="34" t="s">
        <v>373</v>
      </c>
      <c r="H1491" s="34" t="s">
        <v>1443</v>
      </c>
      <c r="I1491" s="33" t="s">
        <v>317</v>
      </c>
      <c r="J1491" s="34" t="s">
        <v>1271</v>
      </c>
      <c r="K1491" s="34" t="s">
        <v>211</v>
      </c>
      <c r="L1491" s="34" t="s">
        <v>12</v>
      </c>
      <c r="M1491" s="34" t="s">
        <v>13</v>
      </c>
      <c r="N1491" s="34" t="s">
        <v>14</v>
      </c>
      <c r="O1491" s="37" t="s">
        <v>3145</v>
      </c>
      <c r="P1491" s="37" t="s">
        <v>674</v>
      </c>
      <c r="Q1491" s="44" t="str">
        <f>MID(Tabla1[[#This Row],[Aplicación]],14,1)</f>
        <v>2</v>
      </c>
      <c r="R1491" s="44" t="s">
        <v>662</v>
      </c>
      <c r="S1491" s="44" t="str">
        <f>MID(Tabla1[[#This Row],[Aplicación]],6,2)</f>
        <v>11</v>
      </c>
      <c r="T1491" s="44" t="str">
        <f>VLOOKUP(Tabla1[[#This Row],[AREA]],Hoja1!A:B,2,FALSE)</f>
        <v>11. Salud pública y seguridad ciudadana</v>
      </c>
      <c r="U1491" s="44" t="str">
        <f>MID(Tabla1[[#This Row],[Aplicación]],9,4)</f>
        <v>1321</v>
      </c>
      <c r="V1491" s="44" t="str">
        <f>VLOOKUP(Tabla1[[#This Row],[PROGRAMA]],Hoja1!A:B,2,FALSE)</f>
        <v>1321. Policía municipal</v>
      </c>
      <c r="W1491" s="44" t="str">
        <f>MID(Tabla1[[#This Row],[Aplicación]],14,2)</f>
        <v>21</v>
      </c>
      <c r="X1491" s="44" t="str">
        <f>MID(Tabla1[[#This Row],[Aplicación]],14,6)</f>
        <v>214</v>
      </c>
    </row>
    <row r="1492" spans="1:24" x14ac:dyDescent="0.25">
      <c r="A1492" s="33">
        <v>220200005293</v>
      </c>
      <c r="B1492" s="34" t="s">
        <v>316</v>
      </c>
      <c r="C1492" s="35">
        <v>43900</v>
      </c>
      <c r="D1492" s="33">
        <v>22020001383</v>
      </c>
      <c r="E1492" s="34" t="s">
        <v>1428</v>
      </c>
      <c r="F1492" s="36">
        <v>33.32</v>
      </c>
      <c r="G1492" s="34" t="s">
        <v>373</v>
      </c>
      <c r="H1492" s="34" t="s">
        <v>1445</v>
      </c>
      <c r="I1492" s="33" t="s">
        <v>317</v>
      </c>
      <c r="J1492" s="34" t="s">
        <v>1271</v>
      </c>
      <c r="K1492" s="34" t="s">
        <v>211</v>
      </c>
      <c r="L1492" s="34" t="s">
        <v>12</v>
      </c>
      <c r="M1492" s="34" t="s">
        <v>13</v>
      </c>
      <c r="N1492" s="34" t="s">
        <v>14</v>
      </c>
      <c r="O1492" s="37" t="s">
        <v>3145</v>
      </c>
      <c r="P1492" s="37" t="s">
        <v>674</v>
      </c>
      <c r="Q1492" s="44" t="str">
        <f>MID(Tabla1[[#This Row],[Aplicación]],14,1)</f>
        <v>2</v>
      </c>
      <c r="R1492" s="44" t="s">
        <v>662</v>
      </c>
      <c r="S1492" s="44" t="str">
        <f>MID(Tabla1[[#This Row],[Aplicación]],6,2)</f>
        <v>11</v>
      </c>
      <c r="T1492" s="44" t="str">
        <f>VLOOKUP(Tabla1[[#This Row],[AREA]],Hoja1!A:B,2,FALSE)</f>
        <v>11. Salud pública y seguridad ciudadana</v>
      </c>
      <c r="U1492" s="44" t="str">
        <f>MID(Tabla1[[#This Row],[Aplicación]],9,4)</f>
        <v>1321</v>
      </c>
      <c r="V1492" s="44" t="str">
        <f>VLOOKUP(Tabla1[[#This Row],[PROGRAMA]],Hoja1!A:B,2,FALSE)</f>
        <v>1321. Policía municipal</v>
      </c>
      <c r="W1492" s="44" t="str">
        <f>MID(Tabla1[[#This Row],[Aplicación]],14,2)</f>
        <v>21</v>
      </c>
      <c r="X1492" s="44" t="str">
        <f>MID(Tabla1[[#This Row],[Aplicación]],14,6)</f>
        <v>214</v>
      </c>
    </row>
    <row r="1493" spans="1:24" x14ac:dyDescent="0.25">
      <c r="A1493" s="33">
        <v>220200004467</v>
      </c>
      <c r="B1493" s="34" t="s">
        <v>316</v>
      </c>
      <c r="C1493" s="35">
        <v>43899</v>
      </c>
      <c r="D1493" s="33">
        <v>22020001383</v>
      </c>
      <c r="E1493" s="34" t="s">
        <v>1428</v>
      </c>
      <c r="F1493" s="36">
        <v>15.08</v>
      </c>
      <c r="G1493" s="34" t="s">
        <v>373</v>
      </c>
      <c r="H1493" s="34" t="s">
        <v>1446</v>
      </c>
      <c r="I1493" s="33" t="s">
        <v>317</v>
      </c>
      <c r="J1493" s="34" t="s">
        <v>1271</v>
      </c>
      <c r="K1493" s="34" t="s">
        <v>211</v>
      </c>
      <c r="L1493" s="34" t="s">
        <v>12</v>
      </c>
      <c r="M1493" s="34" t="s">
        <v>13</v>
      </c>
      <c r="N1493" s="34" t="s">
        <v>14</v>
      </c>
      <c r="O1493" s="37" t="s">
        <v>3145</v>
      </c>
      <c r="P1493" s="37" t="s">
        <v>674</v>
      </c>
      <c r="Q1493" s="44" t="str">
        <f>MID(Tabla1[[#This Row],[Aplicación]],14,1)</f>
        <v>2</v>
      </c>
      <c r="R1493" s="44" t="s">
        <v>662</v>
      </c>
      <c r="S1493" s="44" t="str">
        <f>MID(Tabla1[[#This Row],[Aplicación]],6,2)</f>
        <v>11</v>
      </c>
      <c r="T1493" s="44" t="str">
        <f>VLOOKUP(Tabla1[[#This Row],[AREA]],Hoja1!A:B,2,FALSE)</f>
        <v>11. Salud pública y seguridad ciudadana</v>
      </c>
      <c r="U1493" s="44" t="str">
        <f>MID(Tabla1[[#This Row],[Aplicación]],9,4)</f>
        <v>1321</v>
      </c>
      <c r="V1493" s="44" t="str">
        <f>VLOOKUP(Tabla1[[#This Row],[PROGRAMA]],Hoja1!A:B,2,FALSE)</f>
        <v>1321. Policía municipal</v>
      </c>
      <c r="W1493" s="44" t="str">
        <f>MID(Tabla1[[#This Row],[Aplicación]],14,2)</f>
        <v>21</v>
      </c>
      <c r="X1493" s="44" t="str">
        <f>MID(Tabla1[[#This Row],[Aplicación]],14,6)</f>
        <v>214</v>
      </c>
    </row>
    <row r="1494" spans="1:24" x14ac:dyDescent="0.25">
      <c r="A1494" s="33">
        <v>220200005291</v>
      </c>
      <c r="B1494" s="34" t="s">
        <v>316</v>
      </c>
      <c r="C1494" s="35">
        <v>43900</v>
      </c>
      <c r="D1494" s="33">
        <v>22020001383</v>
      </c>
      <c r="E1494" s="34" t="s">
        <v>1428</v>
      </c>
      <c r="F1494" s="36">
        <v>14.21</v>
      </c>
      <c r="G1494" s="34" t="s">
        <v>373</v>
      </c>
      <c r="H1494" s="34" t="s">
        <v>1440</v>
      </c>
      <c r="I1494" s="33" t="s">
        <v>317</v>
      </c>
      <c r="J1494" s="34" t="s">
        <v>1271</v>
      </c>
      <c r="K1494" s="34" t="s">
        <v>211</v>
      </c>
      <c r="L1494" s="34" t="s">
        <v>12</v>
      </c>
      <c r="M1494" s="34" t="s">
        <v>13</v>
      </c>
      <c r="N1494" s="34" t="s">
        <v>14</v>
      </c>
      <c r="O1494" s="37" t="s">
        <v>3145</v>
      </c>
      <c r="P1494" s="37" t="s">
        <v>674</v>
      </c>
      <c r="Q1494" s="44" t="str">
        <f>MID(Tabla1[[#This Row],[Aplicación]],14,1)</f>
        <v>2</v>
      </c>
      <c r="R1494" s="44" t="s">
        <v>662</v>
      </c>
      <c r="S1494" s="44" t="str">
        <f>MID(Tabla1[[#This Row],[Aplicación]],6,2)</f>
        <v>11</v>
      </c>
      <c r="T1494" s="44" t="str">
        <f>VLOOKUP(Tabla1[[#This Row],[AREA]],Hoja1!A:B,2,FALSE)</f>
        <v>11. Salud pública y seguridad ciudadana</v>
      </c>
      <c r="U1494" s="44" t="str">
        <f>MID(Tabla1[[#This Row],[Aplicación]],9,4)</f>
        <v>1321</v>
      </c>
      <c r="V1494" s="44" t="str">
        <f>VLOOKUP(Tabla1[[#This Row],[PROGRAMA]],Hoja1!A:B,2,FALSE)</f>
        <v>1321. Policía municipal</v>
      </c>
      <c r="W1494" s="44" t="str">
        <f>MID(Tabla1[[#This Row],[Aplicación]],14,2)</f>
        <v>21</v>
      </c>
      <c r="X1494" s="44" t="str">
        <f>MID(Tabla1[[#This Row],[Aplicación]],14,6)</f>
        <v>214</v>
      </c>
    </row>
    <row r="1495" spans="1:24" x14ac:dyDescent="0.25">
      <c r="A1495" s="33">
        <v>220199000688</v>
      </c>
      <c r="B1495" s="34" t="s">
        <v>9</v>
      </c>
      <c r="C1495" s="35">
        <v>43832</v>
      </c>
      <c r="D1495" s="33">
        <v>22020001395</v>
      </c>
      <c r="E1495" s="34" t="s">
        <v>1453</v>
      </c>
      <c r="F1495" s="36">
        <v>14000</v>
      </c>
      <c r="G1495" s="34" t="s">
        <v>108</v>
      </c>
      <c r="H1495" s="34" t="s">
        <v>1454</v>
      </c>
      <c r="I1495" s="33" t="s">
        <v>209</v>
      </c>
      <c r="J1495" s="34" t="s">
        <v>236</v>
      </c>
      <c r="K1495" s="34" t="s">
        <v>236</v>
      </c>
      <c r="L1495" s="34" t="s">
        <v>15</v>
      </c>
      <c r="M1495" s="34" t="s">
        <v>13</v>
      </c>
      <c r="N1495" s="34" t="s">
        <v>14</v>
      </c>
      <c r="O1495" s="37" t="s">
        <v>3127</v>
      </c>
      <c r="P1495" s="37" t="s">
        <v>674</v>
      </c>
      <c r="Q1495" s="44" t="str">
        <f>MID(Tabla1[[#This Row],[Aplicación]],14,1)</f>
        <v>2</v>
      </c>
      <c r="R1495" s="44" t="s">
        <v>662</v>
      </c>
      <c r="S1495" s="44" t="str">
        <f>MID(Tabla1[[#This Row],[Aplicación]],6,2)</f>
        <v>11</v>
      </c>
      <c r="T1495" s="44" t="str">
        <f>VLOOKUP(Tabla1[[#This Row],[AREA]],Hoja1!A:B,2,FALSE)</f>
        <v>11. Salud pública y seguridad ciudadana</v>
      </c>
      <c r="U1495" s="44" t="str">
        <f>MID(Tabla1[[#This Row],[Aplicación]],9,4)</f>
        <v>3111</v>
      </c>
      <c r="V1495" s="44" t="str">
        <f>VLOOKUP(Tabla1[[#This Row],[PROGRAMA]],Hoja1!A:B,2,FALSE)</f>
        <v>3111. Protección de la salubridad pública</v>
      </c>
      <c r="W1495" s="44" t="str">
        <f>MID(Tabla1[[#This Row],[Aplicación]],14,2)</f>
        <v>22</v>
      </c>
      <c r="X1495" s="44" t="str">
        <f>MID(Tabla1[[#This Row],[Aplicación]],14,6)</f>
        <v>22100</v>
      </c>
    </row>
    <row r="1496" spans="1:24" x14ac:dyDescent="0.25">
      <c r="A1496" s="33">
        <v>220179000554</v>
      </c>
      <c r="B1496" s="34" t="s">
        <v>9</v>
      </c>
      <c r="C1496" s="35">
        <v>43832</v>
      </c>
      <c r="D1496" s="33">
        <v>22020000670</v>
      </c>
      <c r="E1496" s="34" t="s">
        <v>1232</v>
      </c>
      <c r="F1496" s="36">
        <v>13794</v>
      </c>
      <c r="G1496" s="34" t="s">
        <v>345</v>
      </c>
      <c r="H1496" s="34" t="s">
        <v>29</v>
      </c>
      <c r="I1496" s="33" t="s">
        <v>209</v>
      </c>
      <c r="J1496" s="34" t="s">
        <v>1455</v>
      </c>
      <c r="K1496" s="34" t="s">
        <v>220</v>
      </c>
      <c r="L1496" s="34" t="s">
        <v>15</v>
      </c>
      <c r="M1496" s="34" t="s">
        <v>13</v>
      </c>
      <c r="N1496" s="34" t="s">
        <v>14</v>
      </c>
      <c r="O1496" s="37" t="s">
        <v>3127</v>
      </c>
      <c r="P1496" s="37" t="s">
        <v>674</v>
      </c>
      <c r="Q1496" s="44" t="str">
        <f>MID(Tabla1[[#This Row],[Aplicación]],14,1)</f>
        <v>6</v>
      </c>
      <c r="R1496" s="44" t="s">
        <v>663</v>
      </c>
      <c r="S1496" s="44" t="str">
        <f>MID(Tabla1[[#This Row],[Aplicación]],6,2)</f>
        <v>11</v>
      </c>
      <c r="T1496" s="44" t="str">
        <f>VLOOKUP(Tabla1[[#This Row],[AREA]],Hoja1!A:B,2,FALSE)</f>
        <v>11. Salud pública y seguridad ciudadana</v>
      </c>
      <c r="U1496" s="44" t="str">
        <f>MID(Tabla1[[#This Row],[Aplicación]],9,4)</f>
        <v>1361</v>
      </c>
      <c r="V1496" s="44" t="str">
        <f>VLOOKUP(Tabla1[[#This Row],[PROGRAMA]],Hoja1!A:B,2,FALSE)</f>
        <v>1361. Prevención y extinción de incencios</v>
      </c>
      <c r="W1496" s="44" t="str">
        <f>MID(Tabla1[[#This Row],[Aplicación]],14,2)</f>
        <v>62</v>
      </c>
      <c r="X1496" s="44" t="str">
        <f>MID(Tabla1[[#This Row],[Aplicación]],14,6)</f>
        <v>623</v>
      </c>
    </row>
    <row r="1497" spans="1:24" x14ac:dyDescent="0.25">
      <c r="A1497" s="33">
        <v>220199000681</v>
      </c>
      <c r="B1497" s="34" t="s">
        <v>9</v>
      </c>
      <c r="C1497" s="35">
        <v>43832</v>
      </c>
      <c r="D1497" s="33">
        <v>22020001391</v>
      </c>
      <c r="E1497" s="34" t="s">
        <v>1117</v>
      </c>
      <c r="F1497" s="36">
        <v>13242.45</v>
      </c>
      <c r="G1497" s="34" t="s">
        <v>230</v>
      </c>
      <c r="H1497" s="34" t="s">
        <v>1465</v>
      </c>
      <c r="I1497" s="33" t="s">
        <v>209</v>
      </c>
      <c r="J1497" s="34" t="s">
        <v>1436</v>
      </c>
      <c r="K1497" s="34" t="s">
        <v>231</v>
      </c>
      <c r="L1497" s="34" t="s">
        <v>15</v>
      </c>
      <c r="M1497" s="34" t="s">
        <v>13</v>
      </c>
      <c r="N1497" s="34" t="s">
        <v>14</v>
      </c>
      <c r="O1497" s="37" t="s">
        <v>3127</v>
      </c>
      <c r="P1497" s="37" t="s">
        <v>674</v>
      </c>
      <c r="Q1497" s="44" t="str">
        <f>MID(Tabla1[[#This Row],[Aplicación]],14,1)</f>
        <v>2</v>
      </c>
      <c r="R1497" s="44" t="s">
        <v>662</v>
      </c>
      <c r="S1497" s="44" t="str">
        <f>MID(Tabla1[[#This Row],[Aplicación]],6,2)</f>
        <v>11</v>
      </c>
      <c r="T1497" s="44" t="str">
        <f>VLOOKUP(Tabla1[[#This Row],[AREA]],Hoja1!A:B,2,FALSE)</f>
        <v>11. Salud pública y seguridad ciudadana</v>
      </c>
      <c r="U1497" s="44" t="str">
        <f>MID(Tabla1[[#This Row],[Aplicación]],9,4)</f>
        <v>1321</v>
      </c>
      <c r="V1497" s="44" t="str">
        <f>VLOOKUP(Tabla1[[#This Row],[PROGRAMA]],Hoja1!A:B,2,FALSE)</f>
        <v>1321. Policía municipal</v>
      </c>
      <c r="W1497" s="44" t="str">
        <f>MID(Tabla1[[#This Row],[Aplicación]],14,2)</f>
        <v>22</v>
      </c>
      <c r="X1497" s="44" t="str">
        <f>MID(Tabla1[[#This Row],[Aplicación]],14,6)</f>
        <v>22104</v>
      </c>
    </row>
    <row r="1498" spans="1:24" x14ac:dyDescent="0.25">
      <c r="A1498" s="33">
        <v>220200002141</v>
      </c>
      <c r="B1498" s="34" t="s">
        <v>9</v>
      </c>
      <c r="C1498" s="35">
        <v>43881</v>
      </c>
      <c r="D1498" s="33">
        <v>22020000614</v>
      </c>
      <c r="E1498" s="34" t="s">
        <v>1117</v>
      </c>
      <c r="F1498" s="36">
        <v>5206.87</v>
      </c>
      <c r="G1498" s="34" t="s">
        <v>109</v>
      </c>
      <c r="H1498" s="34" t="s">
        <v>1469</v>
      </c>
      <c r="I1498" s="33" t="s">
        <v>209</v>
      </c>
      <c r="J1498" s="34" t="s">
        <v>211</v>
      </c>
      <c r="K1498" s="34" t="s">
        <v>211</v>
      </c>
      <c r="L1498" s="34" t="s">
        <v>15</v>
      </c>
      <c r="M1498" s="34" t="s">
        <v>13</v>
      </c>
      <c r="N1498" s="34" t="s">
        <v>14</v>
      </c>
      <c r="O1498" s="37" t="s">
        <v>3127</v>
      </c>
      <c r="P1498" s="37" t="s">
        <v>674</v>
      </c>
      <c r="Q1498" s="44" t="str">
        <f>MID(Tabla1[[#This Row],[Aplicación]],14,1)</f>
        <v>2</v>
      </c>
      <c r="R1498" s="44" t="s">
        <v>662</v>
      </c>
      <c r="S1498" s="44" t="str">
        <f>MID(Tabla1[[#This Row],[Aplicación]],6,2)</f>
        <v>11</v>
      </c>
      <c r="T1498" s="44" t="str">
        <f>VLOOKUP(Tabla1[[#This Row],[AREA]],Hoja1!A:B,2,FALSE)</f>
        <v>11. Salud pública y seguridad ciudadana</v>
      </c>
      <c r="U1498" s="44" t="str">
        <f>MID(Tabla1[[#This Row],[Aplicación]],9,4)</f>
        <v>1321</v>
      </c>
      <c r="V1498" s="44" t="str">
        <f>VLOOKUP(Tabla1[[#This Row],[PROGRAMA]],Hoja1!A:B,2,FALSE)</f>
        <v>1321. Policía municipal</v>
      </c>
      <c r="W1498" s="44" t="str">
        <f>MID(Tabla1[[#This Row],[Aplicación]],14,2)</f>
        <v>22</v>
      </c>
      <c r="X1498" s="44" t="str">
        <f>MID(Tabla1[[#This Row],[Aplicación]],14,6)</f>
        <v>22104</v>
      </c>
    </row>
    <row r="1499" spans="1:24" x14ac:dyDescent="0.25">
      <c r="A1499" s="33">
        <v>220179000553</v>
      </c>
      <c r="B1499" s="34" t="s">
        <v>9</v>
      </c>
      <c r="C1499" s="35">
        <v>43832</v>
      </c>
      <c r="D1499" s="33">
        <v>22020000669</v>
      </c>
      <c r="E1499" s="34" t="s">
        <v>1232</v>
      </c>
      <c r="F1499" s="36">
        <v>11979</v>
      </c>
      <c r="G1499" s="34" t="s">
        <v>344</v>
      </c>
      <c r="H1499" s="34" t="s">
        <v>28</v>
      </c>
      <c r="I1499" s="33" t="s">
        <v>209</v>
      </c>
      <c r="J1499" s="34" t="s">
        <v>210</v>
      </c>
      <c r="K1499" s="34" t="s">
        <v>210</v>
      </c>
      <c r="L1499" s="34" t="s">
        <v>15</v>
      </c>
      <c r="M1499" s="34" t="s">
        <v>13</v>
      </c>
      <c r="N1499" s="34" t="s">
        <v>14</v>
      </c>
      <c r="O1499" s="37" t="s">
        <v>3127</v>
      </c>
      <c r="P1499" s="37" t="s">
        <v>674</v>
      </c>
      <c r="Q1499" s="44" t="str">
        <f>MID(Tabla1[[#This Row],[Aplicación]],14,1)</f>
        <v>6</v>
      </c>
      <c r="R1499" s="44" t="s">
        <v>663</v>
      </c>
      <c r="S1499" s="44" t="str">
        <f>MID(Tabla1[[#This Row],[Aplicación]],6,2)</f>
        <v>11</v>
      </c>
      <c r="T1499" s="44" t="str">
        <f>VLOOKUP(Tabla1[[#This Row],[AREA]],Hoja1!A:B,2,FALSE)</f>
        <v>11. Salud pública y seguridad ciudadana</v>
      </c>
      <c r="U1499" s="44" t="str">
        <f>MID(Tabla1[[#This Row],[Aplicación]],9,4)</f>
        <v>1361</v>
      </c>
      <c r="V1499" s="44" t="str">
        <f>VLOOKUP(Tabla1[[#This Row],[PROGRAMA]],Hoja1!A:B,2,FALSE)</f>
        <v>1361. Prevención y extinción de incencios</v>
      </c>
      <c r="W1499" s="44" t="str">
        <f>MID(Tabla1[[#This Row],[Aplicación]],14,2)</f>
        <v>62</v>
      </c>
      <c r="X1499" s="44" t="str">
        <f>MID(Tabla1[[#This Row],[Aplicación]],14,6)</f>
        <v>623</v>
      </c>
    </row>
    <row r="1500" spans="1:24" x14ac:dyDescent="0.25">
      <c r="A1500" s="33">
        <v>220200002909</v>
      </c>
      <c r="B1500" s="34" t="s">
        <v>316</v>
      </c>
      <c r="C1500" s="35">
        <v>43892</v>
      </c>
      <c r="D1500" s="33">
        <v>22020001380</v>
      </c>
      <c r="E1500" s="34" t="s">
        <v>1485</v>
      </c>
      <c r="F1500" s="36">
        <v>3118.76</v>
      </c>
      <c r="G1500" s="34" t="s">
        <v>480</v>
      </c>
      <c r="H1500" s="34" t="s">
        <v>1486</v>
      </c>
      <c r="I1500" s="33" t="s">
        <v>317</v>
      </c>
      <c r="J1500" s="34" t="s">
        <v>211</v>
      </c>
      <c r="K1500" s="34" t="s">
        <v>211</v>
      </c>
      <c r="L1500" s="34" t="s">
        <v>12</v>
      </c>
      <c r="M1500" s="34" t="s">
        <v>13</v>
      </c>
      <c r="N1500" s="34" t="s">
        <v>14</v>
      </c>
      <c r="O1500" s="37" t="s">
        <v>3145</v>
      </c>
      <c r="P1500" s="37" t="s">
        <v>674</v>
      </c>
      <c r="Q1500" s="44" t="str">
        <f>MID(Tabla1[[#This Row],[Aplicación]],14,1)</f>
        <v>6</v>
      </c>
      <c r="R1500" s="44" t="s">
        <v>663</v>
      </c>
      <c r="S1500" s="44" t="str">
        <f>MID(Tabla1[[#This Row],[Aplicación]],6,2)</f>
        <v>11</v>
      </c>
      <c r="T1500" s="44" t="str">
        <f>VLOOKUP(Tabla1[[#This Row],[AREA]],Hoja1!A:B,2,FALSE)</f>
        <v>11. Salud pública y seguridad ciudadana</v>
      </c>
      <c r="U1500" s="44" t="str">
        <f>MID(Tabla1[[#This Row],[Aplicación]],9,4)</f>
        <v>1621</v>
      </c>
      <c r="V1500" s="44" t="str">
        <f>VLOOKUP(Tabla1[[#This Row],[PROGRAMA]],Hoja1!A:B,2,FALSE)</f>
        <v>1621. Servicio de limpieza</v>
      </c>
      <c r="W1500" s="44" t="str">
        <f>MID(Tabla1[[#This Row],[Aplicación]],14,2)</f>
        <v>63</v>
      </c>
      <c r="X1500" s="44" t="str">
        <f>MID(Tabla1[[#This Row],[Aplicación]],14,6)</f>
        <v>634</v>
      </c>
    </row>
    <row r="1501" spans="1:24" x14ac:dyDescent="0.25">
      <c r="A1501" s="33">
        <v>220200004448</v>
      </c>
      <c r="B1501" s="34" t="s">
        <v>316</v>
      </c>
      <c r="C1501" s="35">
        <v>43899</v>
      </c>
      <c r="D1501" s="33">
        <v>22020001383</v>
      </c>
      <c r="E1501" s="34" t="s">
        <v>1428</v>
      </c>
      <c r="F1501" s="36">
        <v>1173.1099999999999</v>
      </c>
      <c r="G1501" s="34" t="s">
        <v>480</v>
      </c>
      <c r="H1501" s="34" t="s">
        <v>1487</v>
      </c>
      <c r="I1501" s="33" t="s">
        <v>317</v>
      </c>
      <c r="J1501" s="34" t="s">
        <v>211</v>
      </c>
      <c r="K1501" s="34" t="s">
        <v>211</v>
      </c>
      <c r="L1501" s="34" t="s">
        <v>12</v>
      </c>
      <c r="M1501" s="34" t="s">
        <v>13</v>
      </c>
      <c r="N1501" s="34" t="s">
        <v>14</v>
      </c>
      <c r="O1501" s="37" t="s">
        <v>3145</v>
      </c>
      <c r="P1501" s="37" t="s">
        <v>674</v>
      </c>
      <c r="Q1501" s="44" t="str">
        <f>MID(Tabla1[[#This Row],[Aplicación]],14,1)</f>
        <v>2</v>
      </c>
      <c r="R1501" s="44" t="s">
        <v>662</v>
      </c>
      <c r="S1501" s="44" t="str">
        <f>MID(Tabla1[[#This Row],[Aplicación]],6,2)</f>
        <v>11</v>
      </c>
      <c r="T1501" s="44" t="str">
        <f>VLOOKUP(Tabla1[[#This Row],[AREA]],Hoja1!A:B,2,FALSE)</f>
        <v>11. Salud pública y seguridad ciudadana</v>
      </c>
      <c r="U1501" s="44" t="str">
        <f>MID(Tabla1[[#This Row],[Aplicación]],9,4)</f>
        <v>1321</v>
      </c>
      <c r="V1501" s="44" t="str">
        <f>VLOOKUP(Tabla1[[#This Row],[PROGRAMA]],Hoja1!A:B,2,FALSE)</f>
        <v>1321. Policía municipal</v>
      </c>
      <c r="W1501" s="44" t="str">
        <f>MID(Tabla1[[#This Row],[Aplicación]],14,2)</f>
        <v>21</v>
      </c>
      <c r="X1501" s="44" t="str">
        <f>MID(Tabla1[[#This Row],[Aplicación]],14,6)</f>
        <v>214</v>
      </c>
    </row>
    <row r="1502" spans="1:24" x14ac:dyDescent="0.25">
      <c r="A1502" s="33">
        <v>220200002899</v>
      </c>
      <c r="B1502" s="34" t="s">
        <v>316</v>
      </c>
      <c r="C1502" s="35">
        <v>43892</v>
      </c>
      <c r="D1502" s="33">
        <v>22020001380</v>
      </c>
      <c r="E1502" s="34" t="s">
        <v>1485</v>
      </c>
      <c r="F1502" s="36">
        <v>759.88</v>
      </c>
      <c r="G1502" s="34" t="s">
        <v>483</v>
      </c>
      <c r="H1502" s="34" t="s">
        <v>1488</v>
      </c>
      <c r="I1502" s="33" t="s">
        <v>317</v>
      </c>
      <c r="J1502" s="34" t="s">
        <v>211</v>
      </c>
      <c r="K1502" s="34" t="s">
        <v>211</v>
      </c>
      <c r="L1502" s="34" t="s">
        <v>12</v>
      </c>
      <c r="M1502" s="34" t="s">
        <v>13</v>
      </c>
      <c r="N1502" s="34" t="s">
        <v>14</v>
      </c>
      <c r="O1502" s="37" t="s">
        <v>3145</v>
      </c>
      <c r="P1502" s="37" t="s">
        <v>674</v>
      </c>
      <c r="Q1502" s="44" t="str">
        <f>MID(Tabla1[[#This Row],[Aplicación]],14,1)</f>
        <v>6</v>
      </c>
      <c r="R1502" s="44" t="s">
        <v>663</v>
      </c>
      <c r="S1502" s="44" t="str">
        <f>MID(Tabla1[[#This Row],[Aplicación]],6,2)</f>
        <v>11</v>
      </c>
      <c r="T1502" s="44" t="str">
        <f>VLOOKUP(Tabla1[[#This Row],[AREA]],Hoja1!A:B,2,FALSE)</f>
        <v>11. Salud pública y seguridad ciudadana</v>
      </c>
      <c r="U1502" s="44" t="str">
        <f>MID(Tabla1[[#This Row],[Aplicación]],9,4)</f>
        <v>1621</v>
      </c>
      <c r="V1502" s="44" t="str">
        <f>VLOOKUP(Tabla1[[#This Row],[PROGRAMA]],Hoja1!A:B,2,FALSE)</f>
        <v>1621. Servicio de limpieza</v>
      </c>
      <c r="W1502" s="44" t="str">
        <f>MID(Tabla1[[#This Row],[Aplicación]],14,2)</f>
        <v>63</v>
      </c>
      <c r="X1502" s="44" t="str">
        <f>MID(Tabla1[[#This Row],[Aplicación]],14,6)</f>
        <v>634</v>
      </c>
    </row>
    <row r="1503" spans="1:24" x14ac:dyDescent="0.25">
      <c r="A1503" s="33">
        <v>220200009976</v>
      </c>
      <c r="B1503" s="34" t="s">
        <v>316</v>
      </c>
      <c r="C1503" s="35">
        <v>43920</v>
      </c>
      <c r="D1503" s="33">
        <v>22020001380</v>
      </c>
      <c r="E1503" s="34" t="s">
        <v>1485</v>
      </c>
      <c r="F1503" s="36">
        <v>399.3</v>
      </c>
      <c r="G1503" s="34" t="s">
        <v>483</v>
      </c>
      <c r="H1503" s="34" t="s">
        <v>1489</v>
      </c>
      <c r="I1503" s="33" t="s">
        <v>317</v>
      </c>
      <c r="J1503" s="34" t="s">
        <v>211</v>
      </c>
      <c r="K1503" s="34" t="s">
        <v>211</v>
      </c>
      <c r="L1503" s="34" t="s">
        <v>12</v>
      </c>
      <c r="M1503" s="34" t="s">
        <v>13</v>
      </c>
      <c r="N1503" s="34" t="s">
        <v>14</v>
      </c>
      <c r="O1503" s="37" t="s">
        <v>3145</v>
      </c>
      <c r="P1503" s="37" t="s">
        <v>674</v>
      </c>
      <c r="Q1503" s="44" t="str">
        <f>MID(Tabla1[[#This Row],[Aplicación]],14,1)</f>
        <v>6</v>
      </c>
      <c r="R1503" s="44" t="s">
        <v>663</v>
      </c>
      <c r="S1503" s="44" t="str">
        <f>MID(Tabla1[[#This Row],[Aplicación]],6,2)</f>
        <v>11</v>
      </c>
      <c r="T1503" s="44" t="str">
        <f>VLOOKUP(Tabla1[[#This Row],[AREA]],Hoja1!A:B,2,FALSE)</f>
        <v>11. Salud pública y seguridad ciudadana</v>
      </c>
      <c r="U1503" s="44" t="str">
        <f>MID(Tabla1[[#This Row],[Aplicación]],9,4)</f>
        <v>1621</v>
      </c>
      <c r="V1503" s="44" t="str">
        <f>VLOOKUP(Tabla1[[#This Row],[PROGRAMA]],Hoja1!A:B,2,FALSE)</f>
        <v>1621. Servicio de limpieza</v>
      </c>
      <c r="W1503" s="44" t="str">
        <f>MID(Tabla1[[#This Row],[Aplicación]],14,2)</f>
        <v>63</v>
      </c>
      <c r="X1503" s="44" t="str">
        <f>MID(Tabla1[[#This Row],[Aplicación]],14,6)</f>
        <v>634</v>
      </c>
    </row>
    <row r="1504" spans="1:24" x14ac:dyDescent="0.25">
      <c r="A1504" s="33">
        <v>220200002856</v>
      </c>
      <c r="B1504" s="34" t="s">
        <v>316</v>
      </c>
      <c r="C1504" s="35">
        <v>43892</v>
      </c>
      <c r="D1504" s="33">
        <v>22020001380</v>
      </c>
      <c r="E1504" s="34" t="s">
        <v>1485</v>
      </c>
      <c r="F1504" s="36">
        <v>266.2</v>
      </c>
      <c r="G1504" s="34" t="s">
        <v>483</v>
      </c>
      <c r="H1504" s="34" t="s">
        <v>1490</v>
      </c>
      <c r="I1504" s="33" t="s">
        <v>317</v>
      </c>
      <c r="J1504" s="34" t="s">
        <v>211</v>
      </c>
      <c r="K1504" s="34" t="s">
        <v>211</v>
      </c>
      <c r="L1504" s="34" t="s">
        <v>12</v>
      </c>
      <c r="M1504" s="34" t="s">
        <v>13</v>
      </c>
      <c r="N1504" s="34" t="s">
        <v>14</v>
      </c>
      <c r="O1504" s="37" t="s">
        <v>3145</v>
      </c>
      <c r="P1504" s="37" t="s">
        <v>674</v>
      </c>
      <c r="Q1504" s="44" t="str">
        <f>MID(Tabla1[[#This Row],[Aplicación]],14,1)</f>
        <v>6</v>
      </c>
      <c r="R1504" s="44" t="s">
        <v>663</v>
      </c>
      <c r="S1504" s="44" t="str">
        <f>MID(Tabla1[[#This Row],[Aplicación]],6,2)</f>
        <v>11</v>
      </c>
      <c r="T1504" s="44" t="str">
        <f>VLOOKUP(Tabla1[[#This Row],[AREA]],Hoja1!A:B,2,FALSE)</f>
        <v>11. Salud pública y seguridad ciudadana</v>
      </c>
      <c r="U1504" s="44" t="str">
        <f>MID(Tabla1[[#This Row],[Aplicación]],9,4)</f>
        <v>1621</v>
      </c>
      <c r="V1504" s="44" t="str">
        <f>VLOOKUP(Tabla1[[#This Row],[PROGRAMA]],Hoja1!A:B,2,FALSE)</f>
        <v>1621. Servicio de limpieza</v>
      </c>
      <c r="W1504" s="44" t="str">
        <f>MID(Tabla1[[#This Row],[Aplicación]],14,2)</f>
        <v>63</v>
      </c>
      <c r="X1504" s="44" t="str">
        <f>MID(Tabla1[[#This Row],[Aplicación]],14,6)</f>
        <v>634</v>
      </c>
    </row>
    <row r="1505" spans="1:24" x14ac:dyDescent="0.25">
      <c r="A1505" s="33">
        <v>220200003392</v>
      </c>
      <c r="B1505" s="34" t="s">
        <v>316</v>
      </c>
      <c r="C1505" s="35">
        <v>43894</v>
      </c>
      <c r="D1505" s="33">
        <v>22020000007</v>
      </c>
      <c r="E1505" s="34" t="s">
        <v>1495</v>
      </c>
      <c r="F1505" s="36">
        <v>1418.12</v>
      </c>
      <c r="G1505" s="34" t="s">
        <v>182</v>
      </c>
      <c r="H1505" s="34" t="s">
        <v>1496</v>
      </c>
      <c r="I1505" s="33" t="s">
        <v>317</v>
      </c>
      <c r="J1505" s="34" t="s">
        <v>211</v>
      </c>
      <c r="K1505" s="34" t="s">
        <v>211</v>
      </c>
      <c r="L1505" s="34" t="s">
        <v>15</v>
      </c>
      <c r="M1505" s="34" t="s">
        <v>13</v>
      </c>
      <c r="N1505" s="34" t="s">
        <v>14</v>
      </c>
      <c r="O1505" s="37" t="s">
        <v>3145</v>
      </c>
      <c r="P1505" s="37" t="s">
        <v>674</v>
      </c>
      <c r="Q1505" s="44" t="str">
        <f>MID(Tabla1[[#This Row],[Aplicación]],14,1)</f>
        <v>2</v>
      </c>
      <c r="R1505" s="44" t="s">
        <v>662</v>
      </c>
      <c r="S1505" s="44" t="str">
        <f>MID(Tabla1[[#This Row],[Aplicación]],6,2)</f>
        <v>11</v>
      </c>
      <c r="T1505" s="44" t="str">
        <f>VLOOKUP(Tabla1[[#This Row],[AREA]],Hoja1!A:B,2,FALSE)</f>
        <v>11. Salud pública y seguridad ciudadana</v>
      </c>
      <c r="U1505" s="44" t="str">
        <f>MID(Tabla1[[#This Row],[Aplicación]],9,4)</f>
        <v>1621</v>
      </c>
      <c r="V1505" s="44" t="str">
        <f>VLOOKUP(Tabla1[[#This Row],[PROGRAMA]],Hoja1!A:B,2,FALSE)</f>
        <v>1621. Servicio de limpieza</v>
      </c>
      <c r="W1505" s="44" t="str">
        <f>MID(Tabla1[[#This Row],[Aplicación]],14,2)</f>
        <v>22</v>
      </c>
      <c r="X1505" s="44" t="str">
        <f>MID(Tabla1[[#This Row],[Aplicación]],14,6)</f>
        <v>22199</v>
      </c>
    </row>
    <row r="1506" spans="1:24" x14ac:dyDescent="0.25">
      <c r="A1506" s="33">
        <v>220189000525</v>
      </c>
      <c r="B1506" s="34" t="s">
        <v>9</v>
      </c>
      <c r="C1506" s="35">
        <v>43832</v>
      </c>
      <c r="D1506" s="33">
        <v>22020000508</v>
      </c>
      <c r="E1506" s="34" t="s">
        <v>1037</v>
      </c>
      <c r="F1506" s="36">
        <v>10000</v>
      </c>
      <c r="G1506" s="34" t="s">
        <v>297</v>
      </c>
      <c r="H1506" s="34" t="s">
        <v>64</v>
      </c>
      <c r="I1506" s="33" t="s">
        <v>209</v>
      </c>
      <c r="J1506" s="34" t="s">
        <v>210</v>
      </c>
      <c r="K1506" s="34" t="s">
        <v>210</v>
      </c>
      <c r="L1506" s="34" t="s">
        <v>15</v>
      </c>
      <c r="M1506" s="34" t="s">
        <v>13</v>
      </c>
      <c r="N1506" s="34" t="s">
        <v>14</v>
      </c>
      <c r="O1506" s="37" t="s">
        <v>3127</v>
      </c>
      <c r="P1506" s="37" t="s">
        <v>674</v>
      </c>
      <c r="Q1506" s="44" t="str">
        <f>MID(Tabla1[[#This Row],[Aplicación]],14,1)</f>
        <v>2</v>
      </c>
      <c r="R1506" s="44" t="s">
        <v>662</v>
      </c>
      <c r="S1506" s="44" t="str">
        <f>MID(Tabla1[[#This Row],[Aplicación]],6,2)</f>
        <v>11</v>
      </c>
      <c r="T1506" s="44" t="str">
        <f>VLOOKUP(Tabla1[[#This Row],[AREA]],Hoja1!A:B,2,FALSE)</f>
        <v>11. Salud pública y seguridad ciudadana</v>
      </c>
      <c r="U1506" s="44" t="str">
        <f>MID(Tabla1[[#This Row],[Aplicación]],9,4)</f>
        <v>1631</v>
      </c>
      <c r="V1506" s="44" t="str">
        <f>VLOOKUP(Tabla1[[#This Row],[PROGRAMA]],Hoja1!A:B,2,FALSE)</f>
        <v>1631. Limpieza viaria</v>
      </c>
      <c r="W1506" s="44" t="str">
        <f>MID(Tabla1[[#This Row],[Aplicación]],14,2)</f>
        <v>22</v>
      </c>
      <c r="X1506" s="44" t="str">
        <f>MID(Tabla1[[#This Row],[Aplicación]],14,6)</f>
        <v>22103</v>
      </c>
    </row>
    <row r="1507" spans="1:24" x14ac:dyDescent="0.25">
      <c r="A1507" s="33">
        <v>220189000102</v>
      </c>
      <c r="B1507" s="34" t="s">
        <v>9</v>
      </c>
      <c r="C1507" s="35">
        <v>43832</v>
      </c>
      <c r="D1507" s="33">
        <v>22020000478</v>
      </c>
      <c r="E1507" s="34" t="s">
        <v>1509</v>
      </c>
      <c r="F1507" s="36">
        <v>9543.0300000000007</v>
      </c>
      <c r="G1507" s="34" t="s">
        <v>221</v>
      </c>
      <c r="H1507" s="34" t="s">
        <v>1412</v>
      </c>
      <c r="I1507" s="33" t="s">
        <v>209</v>
      </c>
      <c r="J1507" s="34" t="s">
        <v>1413</v>
      </c>
      <c r="K1507" s="34" t="s">
        <v>211</v>
      </c>
      <c r="L1507" s="34" t="s">
        <v>15</v>
      </c>
      <c r="M1507" s="34" t="s">
        <v>13</v>
      </c>
      <c r="N1507" s="34" t="s">
        <v>14</v>
      </c>
      <c r="O1507" s="37" t="s">
        <v>3127</v>
      </c>
      <c r="P1507" s="37" t="s">
        <v>674</v>
      </c>
      <c r="Q1507" s="44" t="str">
        <f>MID(Tabla1[[#This Row],[Aplicación]],14,1)</f>
        <v>2</v>
      </c>
      <c r="R1507" s="44" t="s">
        <v>662</v>
      </c>
      <c r="S1507" s="44" t="str">
        <f>MID(Tabla1[[#This Row],[Aplicación]],6,2)</f>
        <v>11</v>
      </c>
      <c r="T1507" s="44" t="str">
        <f>VLOOKUP(Tabla1[[#This Row],[AREA]],Hoja1!A:B,2,FALSE)</f>
        <v>11. Salud pública y seguridad ciudadana</v>
      </c>
      <c r="U1507" s="44" t="str">
        <f>MID(Tabla1[[#This Row],[Aplicación]],9,4)</f>
        <v>1621</v>
      </c>
      <c r="V1507" s="44" t="str">
        <f>VLOOKUP(Tabla1[[#This Row],[PROGRAMA]],Hoja1!A:B,2,FALSE)</f>
        <v>1621. Servicio de limpieza</v>
      </c>
      <c r="W1507" s="44" t="str">
        <f>MID(Tabla1[[#This Row],[Aplicación]],14,2)</f>
        <v>22</v>
      </c>
      <c r="X1507" s="44" t="str">
        <f>MID(Tabla1[[#This Row],[Aplicación]],14,6)</f>
        <v>22104</v>
      </c>
    </row>
    <row r="1508" spans="1:24" x14ac:dyDescent="0.25">
      <c r="A1508" s="33">
        <v>220189000558</v>
      </c>
      <c r="B1508" s="34" t="s">
        <v>9</v>
      </c>
      <c r="C1508" s="35">
        <v>43832</v>
      </c>
      <c r="D1508" s="33">
        <v>22020002236</v>
      </c>
      <c r="E1508" s="34" t="s">
        <v>1206</v>
      </c>
      <c r="F1508" s="36">
        <v>9352.75</v>
      </c>
      <c r="G1508" s="34" t="s">
        <v>300</v>
      </c>
      <c r="H1508" s="34" t="s">
        <v>67</v>
      </c>
      <c r="I1508" s="33" t="s">
        <v>209</v>
      </c>
      <c r="J1508" s="34" t="s">
        <v>247</v>
      </c>
      <c r="K1508" s="34" t="s">
        <v>247</v>
      </c>
      <c r="L1508" s="34" t="s">
        <v>12</v>
      </c>
      <c r="M1508" s="34" t="s">
        <v>13</v>
      </c>
      <c r="N1508" s="34" t="s">
        <v>14</v>
      </c>
      <c r="O1508" s="37" t="s">
        <v>3127</v>
      </c>
      <c r="P1508" s="37" t="s">
        <v>674</v>
      </c>
      <c r="Q1508" s="44" t="str">
        <f>MID(Tabla1[[#This Row],[Aplicación]],14,1)</f>
        <v>2</v>
      </c>
      <c r="R1508" s="44" t="s">
        <v>662</v>
      </c>
      <c r="S1508" s="44" t="str">
        <f>MID(Tabla1[[#This Row],[Aplicación]],6,2)</f>
        <v>11</v>
      </c>
      <c r="T1508" s="44" t="str">
        <f>VLOOKUP(Tabla1[[#This Row],[AREA]],Hoja1!A:B,2,FALSE)</f>
        <v>11. Salud pública y seguridad ciudadana</v>
      </c>
      <c r="U1508" s="44" t="str">
        <f>MID(Tabla1[[#This Row],[Aplicación]],9,4)</f>
        <v>1631</v>
      </c>
      <c r="V1508" s="44" t="str">
        <f>VLOOKUP(Tabla1[[#This Row],[PROGRAMA]],Hoja1!A:B,2,FALSE)</f>
        <v>1631. Limpieza viaria</v>
      </c>
      <c r="W1508" s="44" t="str">
        <f>MID(Tabla1[[#This Row],[Aplicación]],14,2)</f>
        <v>22</v>
      </c>
      <c r="X1508" s="44" t="str">
        <f>MID(Tabla1[[#This Row],[Aplicación]],14,6)</f>
        <v>22700</v>
      </c>
    </row>
    <row r="1509" spans="1:24" x14ac:dyDescent="0.25">
      <c r="A1509" s="33">
        <v>220200009948</v>
      </c>
      <c r="B1509" s="34" t="s">
        <v>316</v>
      </c>
      <c r="C1509" s="35">
        <v>43920</v>
      </c>
      <c r="D1509" s="33">
        <v>22020000012</v>
      </c>
      <c r="E1509" s="34" t="s">
        <v>1541</v>
      </c>
      <c r="F1509" s="36">
        <v>34.049999999999997</v>
      </c>
      <c r="G1509" s="34" t="s">
        <v>182</v>
      </c>
      <c r="H1509" s="34" t="s">
        <v>1542</v>
      </c>
      <c r="I1509" s="33" t="s">
        <v>317</v>
      </c>
      <c r="J1509" s="34" t="s">
        <v>211</v>
      </c>
      <c r="K1509" s="34" t="s">
        <v>211</v>
      </c>
      <c r="L1509" s="34" t="s">
        <v>15</v>
      </c>
      <c r="M1509" s="34" t="s">
        <v>13</v>
      </c>
      <c r="N1509" s="34" t="s">
        <v>14</v>
      </c>
      <c r="O1509" s="37" t="s">
        <v>3145</v>
      </c>
      <c r="P1509" s="37" t="s">
        <v>674</v>
      </c>
      <c r="Q1509" s="44" t="str">
        <f>MID(Tabla1[[#This Row],[Aplicación]],14,1)</f>
        <v>2</v>
      </c>
      <c r="R1509" s="44" t="s">
        <v>662</v>
      </c>
      <c r="S1509" s="44" t="str">
        <f>MID(Tabla1[[#This Row],[Aplicación]],6,2)</f>
        <v>11</v>
      </c>
      <c r="T1509" s="44" t="str">
        <f>VLOOKUP(Tabla1[[#This Row],[AREA]],Hoja1!A:B,2,FALSE)</f>
        <v>11. Salud pública y seguridad ciudadana</v>
      </c>
      <c r="U1509" s="44" t="str">
        <f>MID(Tabla1[[#This Row],[Aplicación]],9,4)</f>
        <v>1631</v>
      </c>
      <c r="V1509" s="44" t="str">
        <f>VLOOKUP(Tabla1[[#This Row],[PROGRAMA]],Hoja1!A:B,2,FALSE)</f>
        <v>1631. Limpieza viaria</v>
      </c>
      <c r="W1509" s="44" t="str">
        <f>MID(Tabla1[[#This Row],[Aplicación]],14,2)</f>
        <v>22</v>
      </c>
      <c r="X1509" s="44" t="str">
        <f>MID(Tabla1[[#This Row],[Aplicación]],14,6)</f>
        <v>22199</v>
      </c>
    </row>
    <row r="1510" spans="1:24" x14ac:dyDescent="0.25">
      <c r="A1510" s="33">
        <v>220200003400</v>
      </c>
      <c r="B1510" s="34" t="s">
        <v>316</v>
      </c>
      <c r="C1510" s="35">
        <v>43894</v>
      </c>
      <c r="D1510" s="33">
        <v>22020000012</v>
      </c>
      <c r="E1510" s="34" t="s">
        <v>1541</v>
      </c>
      <c r="F1510" s="36">
        <v>32.71</v>
      </c>
      <c r="G1510" s="34" t="s">
        <v>182</v>
      </c>
      <c r="H1510" s="34" t="s">
        <v>1545</v>
      </c>
      <c r="I1510" s="33" t="s">
        <v>317</v>
      </c>
      <c r="J1510" s="34" t="s">
        <v>211</v>
      </c>
      <c r="K1510" s="34" t="s">
        <v>211</v>
      </c>
      <c r="L1510" s="34" t="s">
        <v>15</v>
      </c>
      <c r="M1510" s="34" t="s">
        <v>13</v>
      </c>
      <c r="N1510" s="34" t="s">
        <v>14</v>
      </c>
      <c r="O1510" s="37" t="s">
        <v>3145</v>
      </c>
      <c r="P1510" s="37" t="s">
        <v>674</v>
      </c>
      <c r="Q1510" s="44" t="str">
        <f>MID(Tabla1[[#This Row],[Aplicación]],14,1)</f>
        <v>2</v>
      </c>
      <c r="R1510" s="44" t="s">
        <v>662</v>
      </c>
      <c r="S1510" s="44" t="str">
        <f>MID(Tabla1[[#This Row],[Aplicación]],6,2)</f>
        <v>11</v>
      </c>
      <c r="T1510" s="44" t="str">
        <f>VLOOKUP(Tabla1[[#This Row],[AREA]],Hoja1!A:B,2,FALSE)</f>
        <v>11. Salud pública y seguridad ciudadana</v>
      </c>
      <c r="U1510" s="44" t="str">
        <f>MID(Tabla1[[#This Row],[Aplicación]],9,4)</f>
        <v>1631</v>
      </c>
      <c r="V1510" s="44" t="str">
        <f>VLOOKUP(Tabla1[[#This Row],[PROGRAMA]],Hoja1!A:B,2,FALSE)</f>
        <v>1631. Limpieza viaria</v>
      </c>
      <c r="W1510" s="44" t="str">
        <f>MID(Tabla1[[#This Row],[Aplicación]],14,2)</f>
        <v>22</v>
      </c>
      <c r="X1510" s="44" t="str">
        <f>MID(Tabla1[[#This Row],[Aplicación]],14,6)</f>
        <v>22199</v>
      </c>
    </row>
    <row r="1511" spans="1:24" x14ac:dyDescent="0.25">
      <c r="A1511" s="33">
        <v>220200005266</v>
      </c>
      <c r="B1511" s="34" t="s">
        <v>316</v>
      </c>
      <c r="C1511" s="35">
        <v>43900</v>
      </c>
      <c r="D1511" s="33">
        <v>22020001120</v>
      </c>
      <c r="E1511" s="34" t="s">
        <v>1548</v>
      </c>
      <c r="F1511" s="36">
        <v>13.52</v>
      </c>
      <c r="G1511" s="34" t="s">
        <v>182</v>
      </c>
      <c r="H1511" s="34" t="s">
        <v>1549</v>
      </c>
      <c r="I1511" s="33" t="s">
        <v>317</v>
      </c>
      <c r="J1511" s="34" t="s">
        <v>211</v>
      </c>
      <c r="K1511" s="34" t="s">
        <v>211</v>
      </c>
      <c r="L1511" s="34" t="s">
        <v>15</v>
      </c>
      <c r="M1511" s="34" t="s">
        <v>13</v>
      </c>
      <c r="N1511" s="34" t="s">
        <v>14</v>
      </c>
      <c r="O1511" s="37" t="s">
        <v>3145</v>
      </c>
      <c r="P1511" s="37" t="s">
        <v>674</v>
      </c>
      <c r="Q1511" s="44" t="str">
        <f>MID(Tabla1[[#This Row],[Aplicación]],14,1)</f>
        <v>2</v>
      </c>
      <c r="R1511" s="44" t="s">
        <v>662</v>
      </c>
      <c r="S1511" s="44" t="str">
        <f>MID(Tabla1[[#This Row],[Aplicación]],6,2)</f>
        <v>11</v>
      </c>
      <c r="T1511" s="44" t="str">
        <f>VLOOKUP(Tabla1[[#This Row],[AREA]],Hoja1!A:B,2,FALSE)</f>
        <v>11. Salud pública y seguridad ciudadana</v>
      </c>
      <c r="U1511" s="44" t="str">
        <f>MID(Tabla1[[#This Row],[Aplicación]],9,4)</f>
        <v>1321</v>
      </c>
      <c r="V1511" s="44" t="str">
        <f>VLOOKUP(Tabla1[[#This Row],[PROGRAMA]],Hoja1!A:B,2,FALSE)</f>
        <v>1321. Policía municipal</v>
      </c>
      <c r="W1511" s="44" t="str">
        <f>MID(Tabla1[[#This Row],[Aplicación]],14,2)</f>
        <v>22</v>
      </c>
      <c r="X1511" s="44" t="str">
        <f>MID(Tabla1[[#This Row],[Aplicación]],14,6)</f>
        <v>22199</v>
      </c>
    </row>
    <row r="1512" spans="1:24" x14ac:dyDescent="0.25">
      <c r="A1512" s="33">
        <v>220199000166</v>
      </c>
      <c r="B1512" s="34" t="s">
        <v>9</v>
      </c>
      <c r="C1512" s="35">
        <v>43832</v>
      </c>
      <c r="D1512" s="33">
        <v>22020000700</v>
      </c>
      <c r="E1512" s="34" t="s">
        <v>1550</v>
      </c>
      <c r="F1512" s="36">
        <v>10780</v>
      </c>
      <c r="G1512" s="34" t="s">
        <v>451</v>
      </c>
      <c r="H1512" s="34" t="s">
        <v>757</v>
      </c>
      <c r="I1512" s="33" t="s">
        <v>209</v>
      </c>
      <c r="J1512" s="34" t="s">
        <v>1551</v>
      </c>
      <c r="K1512" s="34" t="s">
        <v>211</v>
      </c>
      <c r="L1512" s="34" t="s">
        <v>12</v>
      </c>
      <c r="M1512" s="34" t="s">
        <v>13</v>
      </c>
      <c r="N1512" s="34" t="s">
        <v>14</v>
      </c>
      <c r="O1512" s="37" t="s">
        <v>3127</v>
      </c>
      <c r="P1512" s="37" t="s">
        <v>674</v>
      </c>
      <c r="Q1512" s="44" t="str">
        <f>MID(Tabla1[[#This Row],[Aplicación]],14,1)</f>
        <v>2</v>
      </c>
      <c r="R1512" s="44" t="s">
        <v>662</v>
      </c>
      <c r="S1512" s="44" t="str">
        <f>MID(Tabla1[[#This Row],[Aplicación]],6,2)</f>
        <v>11</v>
      </c>
      <c r="T1512" s="44" t="str">
        <f>VLOOKUP(Tabla1[[#This Row],[AREA]],Hoja1!A:B,2,FALSE)</f>
        <v>11. Salud pública y seguridad ciudadana</v>
      </c>
      <c r="U1512" s="44" t="str">
        <f>MID(Tabla1[[#This Row],[Aplicación]],9,4)</f>
        <v>3111</v>
      </c>
      <c r="V1512" s="44" t="str">
        <f>VLOOKUP(Tabla1[[#This Row],[PROGRAMA]],Hoja1!A:B,2,FALSE)</f>
        <v>3111. Protección de la salubridad pública</v>
      </c>
      <c r="W1512" s="44" t="str">
        <f>MID(Tabla1[[#This Row],[Aplicación]],14,2)</f>
        <v>22</v>
      </c>
      <c r="X1512" s="44" t="str">
        <f>MID(Tabla1[[#This Row],[Aplicación]],14,6)</f>
        <v>22799</v>
      </c>
    </row>
    <row r="1513" spans="1:24" x14ac:dyDescent="0.25">
      <c r="A1513" s="33">
        <v>220200009191</v>
      </c>
      <c r="B1513" s="34" t="s">
        <v>316</v>
      </c>
      <c r="C1513" s="35">
        <v>43915</v>
      </c>
      <c r="D1513" s="33">
        <v>22020001461</v>
      </c>
      <c r="E1513" s="34" t="s">
        <v>1110</v>
      </c>
      <c r="F1513" s="36">
        <v>9.8000000000000007</v>
      </c>
      <c r="G1513" s="34" t="s">
        <v>182</v>
      </c>
      <c r="H1513" s="34" t="s">
        <v>1552</v>
      </c>
      <c r="I1513" s="33" t="s">
        <v>317</v>
      </c>
      <c r="J1513" s="34" t="s">
        <v>211</v>
      </c>
      <c r="K1513" s="34" t="s">
        <v>211</v>
      </c>
      <c r="L1513" s="34" t="s">
        <v>15</v>
      </c>
      <c r="M1513" s="34" t="s">
        <v>13</v>
      </c>
      <c r="N1513" s="34" t="s">
        <v>14</v>
      </c>
      <c r="O1513" s="37" t="s">
        <v>3145</v>
      </c>
      <c r="P1513" s="37" t="s">
        <v>674</v>
      </c>
      <c r="Q1513" s="44" t="str">
        <f>MID(Tabla1[[#This Row],[Aplicación]],14,1)</f>
        <v>2</v>
      </c>
      <c r="R1513" s="44" t="s">
        <v>662</v>
      </c>
      <c r="S1513" s="44" t="str">
        <f>MID(Tabla1[[#This Row],[Aplicación]],6,2)</f>
        <v>11</v>
      </c>
      <c r="T1513" s="44" t="str">
        <f>VLOOKUP(Tabla1[[#This Row],[AREA]],Hoja1!A:B,2,FALSE)</f>
        <v>11. Salud pública y seguridad ciudadana</v>
      </c>
      <c r="U1513" s="44" t="str">
        <f>MID(Tabla1[[#This Row],[Aplicación]],9,4)</f>
        <v>1361</v>
      </c>
      <c r="V1513" s="44" t="str">
        <f>VLOOKUP(Tabla1[[#This Row],[PROGRAMA]],Hoja1!A:B,2,FALSE)</f>
        <v>1361. Prevención y extinción de incencios</v>
      </c>
      <c r="W1513" s="44" t="str">
        <f>MID(Tabla1[[#This Row],[Aplicación]],14,2)</f>
        <v>22</v>
      </c>
      <c r="X1513" s="44" t="str">
        <f>MID(Tabla1[[#This Row],[Aplicación]],14,6)</f>
        <v>22199</v>
      </c>
    </row>
    <row r="1514" spans="1:24" x14ac:dyDescent="0.25">
      <c r="A1514" s="33">
        <v>220200003844</v>
      </c>
      <c r="B1514" s="34" t="s">
        <v>316</v>
      </c>
      <c r="C1514" s="35">
        <v>43894</v>
      </c>
      <c r="D1514" s="33">
        <v>22020001380</v>
      </c>
      <c r="E1514" s="34" t="s">
        <v>1485</v>
      </c>
      <c r="F1514" s="36">
        <v>8920.81</v>
      </c>
      <c r="G1514" s="34" t="s">
        <v>356</v>
      </c>
      <c r="H1514" s="34" t="s">
        <v>1571</v>
      </c>
      <c r="I1514" s="33" t="s">
        <v>317</v>
      </c>
      <c r="J1514" s="34" t="s">
        <v>211</v>
      </c>
      <c r="K1514" s="34" t="s">
        <v>211</v>
      </c>
      <c r="L1514" s="34" t="s">
        <v>12</v>
      </c>
      <c r="M1514" s="34" t="s">
        <v>13</v>
      </c>
      <c r="N1514" s="34" t="s">
        <v>14</v>
      </c>
      <c r="O1514" s="37" t="s">
        <v>3145</v>
      </c>
      <c r="P1514" s="37" t="s">
        <v>674</v>
      </c>
      <c r="Q1514" s="44" t="str">
        <f>MID(Tabla1[[#This Row],[Aplicación]],14,1)</f>
        <v>6</v>
      </c>
      <c r="R1514" s="44" t="s">
        <v>663</v>
      </c>
      <c r="S1514" s="44" t="str">
        <f>MID(Tabla1[[#This Row],[Aplicación]],6,2)</f>
        <v>11</v>
      </c>
      <c r="T1514" s="44" t="str">
        <f>VLOOKUP(Tabla1[[#This Row],[AREA]],Hoja1!A:B,2,FALSE)</f>
        <v>11. Salud pública y seguridad ciudadana</v>
      </c>
      <c r="U1514" s="44" t="str">
        <f>MID(Tabla1[[#This Row],[Aplicación]],9,4)</f>
        <v>1621</v>
      </c>
      <c r="V1514" s="44" t="str">
        <f>VLOOKUP(Tabla1[[#This Row],[PROGRAMA]],Hoja1!A:B,2,FALSE)</f>
        <v>1621. Servicio de limpieza</v>
      </c>
      <c r="W1514" s="44" t="str">
        <f>MID(Tabla1[[#This Row],[Aplicación]],14,2)</f>
        <v>63</v>
      </c>
      <c r="X1514" s="44" t="str">
        <f>MID(Tabla1[[#This Row],[Aplicación]],14,6)</f>
        <v>634</v>
      </c>
    </row>
    <row r="1515" spans="1:24" x14ac:dyDescent="0.25">
      <c r="A1515" s="33">
        <v>220200002858</v>
      </c>
      <c r="B1515" s="34" t="s">
        <v>316</v>
      </c>
      <c r="C1515" s="35">
        <v>43892</v>
      </c>
      <c r="D1515" s="33">
        <v>22020001380</v>
      </c>
      <c r="E1515" s="34" t="s">
        <v>1485</v>
      </c>
      <c r="F1515" s="36">
        <v>4437.8599999999997</v>
      </c>
      <c r="G1515" s="34" t="s">
        <v>356</v>
      </c>
      <c r="H1515" s="34" t="s">
        <v>1573</v>
      </c>
      <c r="I1515" s="33" t="s">
        <v>317</v>
      </c>
      <c r="J1515" s="34" t="s">
        <v>211</v>
      </c>
      <c r="K1515" s="34" t="s">
        <v>211</v>
      </c>
      <c r="L1515" s="34" t="s">
        <v>12</v>
      </c>
      <c r="M1515" s="34" t="s">
        <v>13</v>
      </c>
      <c r="N1515" s="34" t="s">
        <v>14</v>
      </c>
      <c r="O1515" s="37" t="s">
        <v>3145</v>
      </c>
      <c r="P1515" s="37" t="s">
        <v>674</v>
      </c>
      <c r="Q1515" s="44" t="str">
        <f>MID(Tabla1[[#This Row],[Aplicación]],14,1)</f>
        <v>6</v>
      </c>
      <c r="R1515" s="44" t="s">
        <v>663</v>
      </c>
      <c r="S1515" s="44" t="str">
        <f>MID(Tabla1[[#This Row],[Aplicación]],6,2)</f>
        <v>11</v>
      </c>
      <c r="T1515" s="44" t="str">
        <f>VLOOKUP(Tabla1[[#This Row],[AREA]],Hoja1!A:B,2,FALSE)</f>
        <v>11. Salud pública y seguridad ciudadana</v>
      </c>
      <c r="U1515" s="44" t="str">
        <f>MID(Tabla1[[#This Row],[Aplicación]],9,4)</f>
        <v>1621</v>
      </c>
      <c r="V1515" s="44" t="str">
        <f>VLOOKUP(Tabla1[[#This Row],[PROGRAMA]],Hoja1!A:B,2,FALSE)</f>
        <v>1621. Servicio de limpieza</v>
      </c>
      <c r="W1515" s="44" t="str">
        <f>MID(Tabla1[[#This Row],[Aplicación]],14,2)</f>
        <v>63</v>
      </c>
      <c r="X1515" s="44" t="str">
        <f>MID(Tabla1[[#This Row],[Aplicación]],14,6)</f>
        <v>634</v>
      </c>
    </row>
    <row r="1516" spans="1:24" x14ac:dyDescent="0.25">
      <c r="A1516" s="33">
        <v>220200010446</v>
      </c>
      <c r="B1516" s="34" t="s">
        <v>316</v>
      </c>
      <c r="C1516" s="35">
        <v>43920</v>
      </c>
      <c r="D1516" s="33">
        <v>22020001380</v>
      </c>
      <c r="E1516" s="34" t="s">
        <v>1485</v>
      </c>
      <c r="F1516" s="36">
        <v>2270.4899999999998</v>
      </c>
      <c r="G1516" s="34" t="s">
        <v>356</v>
      </c>
      <c r="H1516" s="34" t="s">
        <v>1574</v>
      </c>
      <c r="I1516" s="33" t="s">
        <v>317</v>
      </c>
      <c r="J1516" s="34" t="s">
        <v>211</v>
      </c>
      <c r="K1516" s="34" t="s">
        <v>211</v>
      </c>
      <c r="L1516" s="34" t="s">
        <v>12</v>
      </c>
      <c r="M1516" s="34" t="s">
        <v>13</v>
      </c>
      <c r="N1516" s="34" t="s">
        <v>14</v>
      </c>
      <c r="O1516" s="37" t="s">
        <v>3145</v>
      </c>
      <c r="P1516" s="37" t="s">
        <v>674</v>
      </c>
      <c r="Q1516" s="44" t="str">
        <f>MID(Tabla1[[#This Row],[Aplicación]],14,1)</f>
        <v>6</v>
      </c>
      <c r="R1516" s="44" t="s">
        <v>663</v>
      </c>
      <c r="S1516" s="44" t="str">
        <f>MID(Tabla1[[#This Row],[Aplicación]],6,2)</f>
        <v>11</v>
      </c>
      <c r="T1516" s="44" t="str">
        <f>VLOOKUP(Tabla1[[#This Row],[AREA]],Hoja1!A:B,2,FALSE)</f>
        <v>11. Salud pública y seguridad ciudadana</v>
      </c>
      <c r="U1516" s="44" t="str">
        <f>MID(Tabla1[[#This Row],[Aplicación]],9,4)</f>
        <v>1621</v>
      </c>
      <c r="V1516" s="44" t="str">
        <f>VLOOKUP(Tabla1[[#This Row],[PROGRAMA]],Hoja1!A:B,2,FALSE)</f>
        <v>1621. Servicio de limpieza</v>
      </c>
      <c r="W1516" s="44" t="str">
        <f>MID(Tabla1[[#This Row],[Aplicación]],14,2)</f>
        <v>63</v>
      </c>
      <c r="X1516" s="44" t="str">
        <f>MID(Tabla1[[#This Row],[Aplicación]],14,6)</f>
        <v>634</v>
      </c>
    </row>
    <row r="1517" spans="1:24" x14ac:dyDescent="0.25">
      <c r="A1517" s="33">
        <v>220199000222</v>
      </c>
      <c r="B1517" s="34" t="s">
        <v>9</v>
      </c>
      <c r="C1517" s="35">
        <v>43832</v>
      </c>
      <c r="D1517" s="33">
        <v>22020000707</v>
      </c>
      <c r="E1517" s="34" t="s">
        <v>1575</v>
      </c>
      <c r="F1517" s="36">
        <v>7152.99</v>
      </c>
      <c r="G1517" s="34" t="s">
        <v>208</v>
      </c>
      <c r="H1517" s="34" t="s">
        <v>1576</v>
      </c>
      <c r="I1517" s="33" t="s">
        <v>209</v>
      </c>
      <c r="J1517" s="34" t="s">
        <v>210</v>
      </c>
      <c r="K1517" s="34" t="s">
        <v>210</v>
      </c>
      <c r="L1517" s="34" t="s">
        <v>12</v>
      </c>
      <c r="M1517" s="34" t="s">
        <v>13</v>
      </c>
      <c r="N1517" s="34" t="s">
        <v>14</v>
      </c>
      <c r="O1517" s="37" t="s">
        <v>3127</v>
      </c>
      <c r="P1517" s="37" t="s">
        <v>674</v>
      </c>
      <c r="Q1517" s="44" t="str">
        <f>MID(Tabla1[[#This Row],[Aplicación]],14,1)</f>
        <v>2</v>
      </c>
      <c r="R1517" s="44" t="s">
        <v>662</v>
      </c>
      <c r="S1517" s="44" t="str">
        <f>MID(Tabla1[[#This Row],[Aplicación]],6,2)</f>
        <v>11</v>
      </c>
      <c r="T1517" s="44" t="str">
        <f>VLOOKUP(Tabla1[[#This Row],[AREA]],Hoja1!A:B,2,FALSE)</f>
        <v>11. Salud pública y seguridad ciudadana</v>
      </c>
      <c r="U1517" s="44" t="str">
        <f>MID(Tabla1[[#This Row],[Aplicación]],9,4)</f>
        <v>1321</v>
      </c>
      <c r="V1517" s="44" t="str">
        <f>VLOOKUP(Tabla1[[#This Row],[PROGRAMA]],Hoja1!A:B,2,FALSE)</f>
        <v>1321. Policía municipal</v>
      </c>
      <c r="W1517" s="44" t="str">
        <f>MID(Tabla1[[#This Row],[Aplicación]],14,2)</f>
        <v>22</v>
      </c>
      <c r="X1517" s="44" t="str">
        <f>MID(Tabla1[[#This Row],[Aplicación]],14,6)</f>
        <v>22200</v>
      </c>
    </row>
    <row r="1518" spans="1:24" x14ac:dyDescent="0.25">
      <c r="A1518" s="33">
        <v>220200007334</v>
      </c>
      <c r="B1518" s="34" t="s">
        <v>316</v>
      </c>
      <c r="C1518" s="35">
        <v>43908</v>
      </c>
      <c r="D1518" s="33">
        <v>22020001380</v>
      </c>
      <c r="E1518" s="34" t="s">
        <v>1485</v>
      </c>
      <c r="F1518" s="36">
        <v>1524.59</v>
      </c>
      <c r="G1518" s="34" t="s">
        <v>356</v>
      </c>
      <c r="H1518" s="34" t="s">
        <v>1577</v>
      </c>
      <c r="I1518" s="33" t="s">
        <v>317</v>
      </c>
      <c r="J1518" s="34" t="s">
        <v>211</v>
      </c>
      <c r="K1518" s="34" t="s">
        <v>211</v>
      </c>
      <c r="L1518" s="34" t="s">
        <v>12</v>
      </c>
      <c r="M1518" s="34" t="s">
        <v>13</v>
      </c>
      <c r="N1518" s="34" t="s">
        <v>14</v>
      </c>
      <c r="O1518" s="37" t="s">
        <v>3145</v>
      </c>
      <c r="P1518" s="37" t="s">
        <v>674</v>
      </c>
      <c r="Q1518" s="44" t="str">
        <f>MID(Tabla1[[#This Row],[Aplicación]],14,1)</f>
        <v>6</v>
      </c>
      <c r="R1518" s="44" t="s">
        <v>663</v>
      </c>
      <c r="S1518" s="44" t="str">
        <f>MID(Tabla1[[#This Row],[Aplicación]],6,2)</f>
        <v>11</v>
      </c>
      <c r="T1518" s="44" t="str">
        <f>VLOOKUP(Tabla1[[#This Row],[AREA]],Hoja1!A:B,2,FALSE)</f>
        <v>11. Salud pública y seguridad ciudadana</v>
      </c>
      <c r="U1518" s="44" t="str">
        <f>MID(Tabla1[[#This Row],[Aplicación]],9,4)</f>
        <v>1621</v>
      </c>
      <c r="V1518" s="44" t="str">
        <f>VLOOKUP(Tabla1[[#This Row],[PROGRAMA]],Hoja1!A:B,2,FALSE)</f>
        <v>1621. Servicio de limpieza</v>
      </c>
      <c r="W1518" s="44" t="str">
        <f>MID(Tabla1[[#This Row],[Aplicación]],14,2)</f>
        <v>63</v>
      </c>
      <c r="X1518" s="44" t="str">
        <f>MID(Tabla1[[#This Row],[Aplicación]],14,6)</f>
        <v>634</v>
      </c>
    </row>
    <row r="1519" spans="1:24" x14ac:dyDescent="0.25">
      <c r="A1519" s="33">
        <v>220200003319</v>
      </c>
      <c r="B1519" s="34" t="s">
        <v>316</v>
      </c>
      <c r="C1519" s="35">
        <v>43894</v>
      </c>
      <c r="D1519" s="33">
        <v>22020001380</v>
      </c>
      <c r="E1519" s="34" t="s">
        <v>1485</v>
      </c>
      <c r="F1519" s="36">
        <v>1445.99</v>
      </c>
      <c r="G1519" s="34" t="s">
        <v>356</v>
      </c>
      <c r="H1519" s="34" t="s">
        <v>1580</v>
      </c>
      <c r="I1519" s="33" t="s">
        <v>317</v>
      </c>
      <c r="J1519" s="34" t="s">
        <v>211</v>
      </c>
      <c r="K1519" s="34" t="s">
        <v>211</v>
      </c>
      <c r="L1519" s="34" t="s">
        <v>12</v>
      </c>
      <c r="M1519" s="34" t="s">
        <v>13</v>
      </c>
      <c r="N1519" s="34" t="s">
        <v>14</v>
      </c>
      <c r="O1519" s="37" t="s">
        <v>3145</v>
      </c>
      <c r="P1519" s="37" t="s">
        <v>674</v>
      </c>
      <c r="Q1519" s="44" t="str">
        <f>MID(Tabla1[[#This Row],[Aplicación]],14,1)</f>
        <v>6</v>
      </c>
      <c r="R1519" s="44" t="s">
        <v>663</v>
      </c>
      <c r="S1519" s="44" t="str">
        <f>MID(Tabla1[[#This Row],[Aplicación]],6,2)</f>
        <v>11</v>
      </c>
      <c r="T1519" s="44" t="str">
        <f>VLOOKUP(Tabla1[[#This Row],[AREA]],Hoja1!A:B,2,FALSE)</f>
        <v>11. Salud pública y seguridad ciudadana</v>
      </c>
      <c r="U1519" s="44" t="str">
        <f>MID(Tabla1[[#This Row],[Aplicación]],9,4)</f>
        <v>1621</v>
      </c>
      <c r="V1519" s="44" t="str">
        <f>VLOOKUP(Tabla1[[#This Row],[PROGRAMA]],Hoja1!A:B,2,FALSE)</f>
        <v>1621. Servicio de limpieza</v>
      </c>
      <c r="W1519" s="44" t="str">
        <f>MID(Tabla1[[#This Row],[Aplicación]],14,2)</f>
        <v>63</v>
      </c>
      <c r="X1519" s="44" t="str">
        <f>MID(Tabla1[[#This Row],[Aplicación]],14,6)</f>
        <v>634</v>
      </c>
    </row>
    <row r="1520" spans="1:24" x14ac:dyDescent="0.25">
      <c r="A1520" s="33">
        <v>220200010444</v>
      </c>
      <c r="B1520" s="34" t="s">
        <v>316</v>
      </c>
      <c r="C1520" s="35">
        <v>43920</v>
      </c>
      <c r="D1520" s="33">
        <v>22020001380</v>
      </c>
      <c r="E1520" s="34" t="s">
        <v>1485</v>
      </c>
      <c r="F1520" s="36">
        <v>1048.97</v>
      </c>
      <c r="G1520" s="34" t="s">
        <v>356</v>
      </c>
      <c r="H1520" s="34" t="s">
        <v>1581</v>
      </c>
      <c r="I1520" s="33" t="s">
        <v>317</v>
      </c>
      <c r="J1520" s="34" t="s">
        <v>211</v>
      </c>
      <c r="K1520" s="34" t="s">
        <v>211</v>
      </c>
      <c r="L1520" s="34" t="s">
        <v>12</v>
      </c>
      <c r="M1520" s="34" t="s">
        <v>13</v>
      </c>
      <c r="N1520" s="34" t="s">
        <v>14</v>
      </c>
      <c r="O1520" s="37" t="s">
        <v>3145</v>
      </c>
      <c r="P1520" s="37" t="s">
        <v>674</v>
      </c>
      <c r="Q1520" s="44" t="str">
        <f>MID(Tabla1[[#This Row],[Aplicación]],14,1)</f>
        <v>6</v>
      </c>
      <c r="R1520" s="44" t="s">
        <v>663</v>
      </c>
      <c r="S1520" s="44" t="str">
        <f>MID(Tabla1[[#This Row],[Aplicación]],6,2)</f>
        <v>11</v>
      </c>
      <c r="T1520" s="44" t="str">
        <f>VLOOKUP(Tabla1[[#This Row],[AREA]],Hoja1!A:B,2,FALSE)</f>
        <v>11. Salud pública y seguridad ciudadana</v>
      </c>
      <c r="U1520" s="44" t="str">
        <f>MID(Tabla1[[#This Row],[Aplicación]],9,4)</f>
        <v>1621</v>
      </c>
      <c r="V1520" s="44" t="str">
        <f>VLOOKUP(Tabla1[[#This Row],[PROGRAMA]],Hoja1!A:B,2,FALSE)</f>
        <v>1621. Servicio de limpieza</v>
      </c>
      <c r="W1520" s="44" t="str">
        <f>MID(Tabla1[[#This Row],[Aplicación]],14,2)</f>
        <v>63</v>
      </c>
      <c r="X1520" s="44" t="str">
        <f>MID(Tabla1[[#This Row],[Aplicación]],14,6)</f>
        <v>634</v>
      </c>
    </row>
    <row r="1521" spans="1:24" x14ac:dyDescent="0.25">
      <c r="A1521" s="33">
        <v>220200002862</v>
      </c>
      <c r="B1521" s="34" t="s">
        <v>316</v>
      </c>
      <c r="C1521" s="35">
        <v>43892</v>
      </c>
      <c r="D1521" s="33">
        <v>22020001380</v>
      </c>
      <c r="E1521" s="34" t="s">
        <v>1485</v>
      </c>
      <c r="F1521" s="36">
        <v>816.91</v>
      </c>
      <c r="G1521" s="34" t="s">
        <v>356</v>
      </c>
      <c r="H1521" s="34" t="s">
        <v>1582</v>
      </c>
      <c r="I1521" s="33" t="s">
        <v>317</v>
      </c>
      <c r="J1521" s="34" t="s">
        <v>211</v>
      </c>
      <c r="K1521" s="34" t="s">
        <v>211</v>
      </c>
      <c r="L1521" s="34" t="s">
        <v>12</v>
      </c>
      <c r="M1521" s="34" t="s">
        <v>13</v>
      </c>
      <c r="N1521" s="34" t="s">
        <v>14</v>
      </c>
      <c r="O1521" s="37" t="s">
        <v>3145</v>
      </c>
      <c r="P1521" s="37" t="s">
        <v>674</v>
      </c>
      <c r="Q1521" s="44" t="str">
        <f>MID(Tabla1[[#This Row],[Aplicación]],14,1)</f>
        <v>6</v>
      </c>
      <c r="R1521" s="44" t="s">
        <v>663</v>
      </c>
      <c r="S1521" s="44" t="str">
        <f>MID(Tabla1[[#This Row],[Aplicación]],6,2)</f>
        <v>11</v>
      </c>
      <c r="T1521" s="44" t="str">
        <f>VLOOKUP(Tabla1[[#This Row],[AREA]],Hoja1!A:B,2,FALSE)</f>
        <v>11. Salud pública y seguridad ciudadana</v>
      </c>
      <c r="U1521" s="44" t="str">
        <f>MID(Tabla1[[#This Row],[Aplicación]],9,4)</f>
        <v>1621</v>
      </c>
      <c r="V1521" s="44" t="str">
        <f>VLOOKUP(Tabla1[[#This Row],[PROGRAMA]],Hoja1!A:B,2,FALSE)</f>
        <v>1621. Servicio de limpieza</v>
      </c>
      <c r="W1521" s="44" t="str">
        <f>MID(Tabla1[[#This Row],[Aplicación]],14,2)</f>
        <v>63</v>
      </c>
      <c r="X1521" s="44" t="str">
        <f>MID(Tabla1[[#This Row],[Aplicación]],14,6)</f>
        <v>634</v>
      </c>
    </row>
    <row r="1522" spans="1:24" x14ac:dyDescent="0.25">
      <c r="A1522" s="33">
        <v>220200010449</v>
      </c>
      <c r="B1522" s="34" t="s">
        <v>316</v>
      </c>
      <c r="C1522" s="35">
        <v>43920</v>
      </c>
      <c r="D1522" s="33">
        <v>22020001380</v>
      </c>
      <c r="E1522" s="34" t="s">
        <v>1485</v>
      </c>
      <c r="F1522" s="36">
        <v>707.72</v>
      </c>
      <c r="G1522" s="34" t="s">
        <v>356</v>
      </c>
      <c r="H1522" s="34" t="s">
        <v>1583</v>
      </c>
      <c r="I1522" s="33" t="s">
        <v>317</v>
      </c>
      <c r="J1522" s="34" t="s">
        <v>211</v>
      </c>
      <c r="K1522" s="34" t="s">
        <v>211</v>
      </c>
      <c r="L1522" s="34" t="s">
        <v>12</v>
      </c>
      <c r="M1522" s="34" t="s">
        <v>13</v>
      </c>
      <c r="N1522" s="34" t="s">
        <v>14</v>
      </c>
      <c r="O1522" s="37" t="s">
        <v>3145</v>
      </c>
      <c r="P1522" s="37" t="s">
        <v>674</v>
      </c>
      <c r="Q1522" s="44" t="str">
        <f>MID(Tabla1[[#This Row],[Aplicación]],14,1)</f>
        <v>6</v>
      </c>
      <c r="R1522" s="44" t="s">
        <v>663</v>
      </c>
      <c r="S1522" s="44" t="str">
        <f>MID(Tabla1[[#This Row],[Aplicación]],6,2)</f>
        <v>11</v>
      </c>
      <c r="T1522" s="44" t="str">
        <f>VLOOKUP(Tabla1[[#This Row],[AREA]],Hoja1!A:B,2,FALSE)</f>
        <v>11. Salud pública y seguridad ciudadana</v>
      </c>
      <c r="U1522" s="44" t="str">
        <f>MID(Tabla1[[#This Row],[Aplicación]],9,4)</f>
        <v>1621</v>
      </c>
      <c r="V1522" s="44" t="str">
        <f>VLOOKUP(Tabla1[[#This Row],[PROGRAMA]],Hoja1!A:B,2,FALSE)</f>
        <v>1621. Servicio de limpieza</v>
      </c>
      <c r="W1522" s="44" t="str">
        <f>MID(Tabla1[[#This Row],[Aplicación]],14,2)</f>
        <v>63</v>
      </c>
      <c r="X1522" s="44" t="str">
        <f>MID(Tabla1[[#This Row],[Aplicación]],14,6)</f>
        <v>634</v>
      </c>
    </row>
    <row r="1523" spans="1:24" x14ac:dyDescent="0.25">
      <c r="A1523" s="33">
        <v>220200002869</v>
      </c>
      <c r="B1523" s="34" t="s">
        <v>316</v>
      </c>
      <c r="C1523" s="35">
        <v>43892</v>
      </c>
      <c r="D1523" s="33">
        <v>22020001380</v>
      </c>
      <c r="E1523" s="34" t="s">
        <v>1485</v>
      </c>
      <c r="F1523" s="36">
        <v>673.73</v>
      </c>
      <c r="G1523" s="34" t="s">
        <v>356</v>
      </c>
      <c r="H1523" s="34" t="s">
        <v>1584</v>
      </c>
      <c r="I1523" s="33" t="s">
        <v>317</v>
      </c>
      <c r="J1523" s="34" t="s">
        <v>211</v>
      </c>
      <c r="K1523" s="34" t="s">
        <v>211</v>
      </c>
      <c r="L1523" s="34" t="s">
        <v>12</v>
      </c>
      <c r="M1523" s="34" t="s">
        <v>13</v>
      </c>
      <c r="N1523" s="34" t="s">
        <v>14</v>
      </c>
      <c r="O1523" s="37" t="s">
        <v>3145</v>
      </c>
      <c r="P1523" s="37" t="s">
        <v>674</v>
      </c>
      <c r="Q1523" s="44" t="str">
        <f>MID(Tabla1[[#This Row],[Aplicación]],14,1)</f>
        <v>6</v>
      </c>
      <c r="R1523" s="44" t="s">
        <v>663</v>
      </c>
      <c r="S1523" s="44" t="str">
        <f>MID(Tabla1[[#This Row],[Aplicación]],6,2)</f>
        <v>11</v>
      </c>
      <c r="T1523" s="44" t="str">
        <f>VLOOKUP(Tabla1[[#This Row],[AREA]],Hoja1!A:B,2,FALSE)</f>
        <v>11. Salud pública y seguridad ciudadana</v>
      </c>
      <c r="U1523" s="44" t="str">
        <f>MID(Tabla1[[#This Row],[Aplicación]],9,4)</f>
        <v>1621</v>
      </c>
      <c r="V1523" s="44" t="str">
        <f>VLOOKUP(Tabla1[[#This Row],[PROGRAMA]],Hoja1!A:B,2,FALSE)</f>
        <v>1621. Servicio de limpieza</v>
      </c>
      <c r="W1523" s="44" t="str">
        <f>MID(Tabla1[[#This Row],[Aplicación]],14,2)</f>
        <v>63</v>
      </c>
      <c r="X1523" s="44" t="str">
        <f>MID(Tabla1[[#This Row],[Aplicación]],14,6)</f>
        <v>634</v>
      </c>
    </row>
    <row r="1524" spans="1:24" x14ac:dyDescent="0.25">
      <c r="A1524" s="33">
        <v>220200003321</v>
      </c>
      <c r="B1524" s="34" t="s">
        <v>316</v>
      </c>
      <c r="C1524" s="35">
        <v>43894</v>
      </c>
      <c r="D1524" s="33">
        <v>22020001380</v>
      </c>
      <c r="E1524" s="34" t="s">
        <v>1485</v>
      </c>
      <c r="F1524" s="36">
        <v>403.75</v>
      </c>
      <c r="G1524" s="34" t="s">
        <v>356</v>
      </c>
      <c r="H1524" s="34" t="s">
        <v>1585</v>
      </c>
      <c r="I1524" s="33" t="s">
        <v>317</v>
      </c>
      <c r="J1524" s="34" t="s">
        <v>211</v>
      </c>
      <c r="K1524" s="34" t="s">
        <v>211</v>
      </c>
      <c r="L1524" s="34" t="s">
        <v>12</v>
      </c>
      <c r="M1524" s="34" t="s">
        <v>13</v>
      </c>
      <c r="N1524" s="34" t="s">
        <v>14</v>
      </c>
      <c r="O1524" s="37" t="s">
        <v>3145</v>
      </c>
      <c r="P1524" s="37" t="s">
        <v>674</v>
      </c>
      <c r="Q1524" s="44" t="str">
        <f>MID(Tabla1[[#This Row],[Aplicación]],14,1)</f>
        <v>6</v>
      </c>
      <c r="R1524" s="44" t="s">
        <v>663</v>
      </c>
      <c r="S1524" s="44" t="str">
        <f>MID(Tabla1[[#This Row],[Aplicación]],6,2)</f>
        <v>11</v>
      </c>
      <c r="T1524" s="44" t="str">
        <f>VLOOKUP(Tabla1[[#This Row],[AREA]],Hoja1!A:B,2,FALSE)</f>
        <v>11. Salud pública y seguridad ciudadana</v>
      </c>
      <c r="U1524" s="44" t="str">
        <f>MID(Tabla1[[#This Row],[Aplicación]],9,4)</f>
        <v>1621</v>
      </c>
      <c r="V1524" s="44" t="str">
        <f>VLOOKUP(Tabla1[[#This Row],[PROGRAMA]],Hoja1!A:B,2,FALSE)</f>
        <v>1621. Servicio de limpieza</v>
      </c>
      <c r="W1524" s="44" t="str">
        <f>MID(Tabla1[[#This Row],[Aplicación]],14,2)</f>
        <v>63</v>
      </c>
      <c r="X1524" s="44" t="str">
        <f>MID(Tabla1[[#This Row],[Aplicación]],14,6)</f>
        <v>634</v>
      </c>
    </row>
    <row r="1525" spans="1:24" x14ac:dyDescent="0.25">
      <c r="A1525" s="33">
        <v>220200002860</v>
      </c>
      <c r="B1525" s="34" t="s">
        <v>316</v>
      </c>
      <c r="C1525" s="35">
        <v>43892</v>
      </c>
      <c r="D1525" s="33">
        <v>22020001380</v>
      </c>
      <c r="E1525" s="34" t="s">
        <v>1485</v>
      </c>
      <c r="F1525" s="36">
        <v>388.58</v>
      </c>
      <c r="G1525" s="34" t="s">
        <v>356</v>
      </c>
      <c r="H1525" s="34" t="s">
        <v>1586</v>
      </c>
      <c r="I1525" s="33" t="s">
        <v>317</v>
      </c>
      <c r="J1525" s="34" t="s">
        <v>211</v>
      </c>
      <c r="K1525" s="34" t="s">
        <v>211</v>
      </c>
      <c r="L1525" s="34" t="s">
        <v>12</v>
      </c>
      <c r="M1525" s="34" t="s">
        <v>13</v>
      </c>
      <c r="N1525" s="34" t="s">
        <v>14</v>
      </c>
      <c r="O1525" s="37" t="s">
        <v>3145</v>
      </c>
      <c r="P1525" s="37" t="s">
        <v>674</v>
      </c>
      <c r="Q1525" s="44" t="str">
        <f>MID(Tabla1[[#This Row],[Aplicación]],14,1)</f>
        <v>6</v>
      </c>
      <c r="R1525" s="44" t="s">
        <v>663</v>
      </c>
      <c r="S1525" s="44" t="str">
        <f>MID(Tabla1[[#This Row],[Aplicación]],6,2)</f>
        <v>11</v>
      </c>
      <c r="T1525" s="44" t="str">
        <f>VLOOKUP(Tabla1[[#This Row],[AREA]],Hoja1!A:B,2,FALSE)</f>
        <v>11. Salud pública y seguridad ciudadana</v>
      </c>
      <c r="U1525" s="44" t="str">
        <f>MID(Tabla1[[#This Row],[Aplicación]],9,4)</f>
        <v>1621</v>
      </c>
      <c r="V1525" s="44" t="str">
        <f>VLOOKUP(Tabla1[[#This Row],[PROGRAMA]],Hoja1!A:B,2,FALSE)</f>
        <v>1621. Servicio de limpieza</v>
      </c>
      <c r="W1525" s="44" t="str">
        <f>MID(Tabla1[[#This Row],[Aplicación]],14,2)</f>
        <v>63</v>
      </c>
      <c r="X1525" s="44" t="str">
        <f>MID(Tabla1[[#This Row],[Aplicación]],14,6)</f>
        <v>634</v>
      </c>
    </row>
    <row r="1526" spans="1:24" x14ac:dyDescent="0.25">
      <c r="A1526" s="33">
        <v>220200010442</v>
      </c>
      <c r="B1526" s="34" t="s">
        <v>316</v>
      </c>
      <c r="C1526" s="35">
        <v>43920</v>
      </c>
      <c r="D1526" s="33">
        <v>22020001380</v>
      </c>
      <c r="E1526" s="34" t="s">
        <v>1485</v>
      </c>
      <c r="F1526" s="36">
        <v>264.19</v>
      </c>
      <c r="G1526" s="34" t="s">
        <v>356</v>
      </c>
      <c r="H1526" s="34" t="s">
        <v>1587</v>
      </c>
      <c r="I1526" s="33" t="s">
        <v>317</v>
      </c>
      <c r="J1526" s="34" t="s">
        <v>211</v>
      </c>
      <c r="K1526" s="34" t="s">
        <v>211</v>
      </c>
      <c r="L1526" s="34" t="s">
        <v>12</v>
      </c>
      <c r="M1526" s="34" t="s">
        <v>13</v>
      </c>
      <c r="N1526" s="34" t="s">
        <v>14</v>
      </c>
      <c r="O1526" s="37" t="s">
        <v>3145</v>
      </c>
      <c r="P1526" s="37" t="s">
        <v>674</v>
      </c>
      <c r="Q1526" s="44" t="str">
        <f>MID(Tabla1[[#This Row],[Aplicación]],14,1)</f>
        <v>6</v>
      </c>
      <c r="R1526" s="44" t="s">
        <v>663</v>
      </c>
      <c r="S1526" s="44" t="str">
        <f>MID(Tabla1[[#This Row],[Aplicación]],6,2)</f>
        <v>11</v>
      </c>
      <c r="T1526" s="44" t="str">
        <f>VLOOKUP(Tabla1[[#This Row],[AREA]],Hoja1!A:B,2,FALSE)</f>
        <v>11. Salud pública y seguridad ciudadana</v>
      </c>
      <c r="U1526" s="44" t="str">
        <f>MID(Tabla1[[#This Row],[Aplicación]],9,4)</f>
        <v>1621</v>
      </c>
      <c r="V1526" s="44" t="str">
        <f>VLOOKUP(Tabla1[[#This Row],[PROGRAMA]],Hoja1!A:B,2,FALSE)</f>
        <v>1621. Servicio de limpieza</v>
      </c>
      <c r="W1526" s="44" t="str">
        <f>MID(Tabla1[[#This Row],[Aplicación]],14,2)</f>
        <v>63</v>
      </c>
      <c r="X1526" s="44" t="str">
        <f>MID(Tabla1[[#This Row],[Aplicación]],14,6)</f>
        <v>634</v>
      </c>
    </row>
    <row r="1527" spans="1:24" x14ac:dyDescent="0.25">
      <c r="A1527" s="33">
        <v>220200002895</v>
      </c>
      <c r="B1527" s="34" t="s">
        <v>316</v>
      </c>
      <c r="C1527" s="35">
        <v>43892</v>
      </c>
      <c r="D1527" s="33">
        <v>22020001380</v>
      </c>
      <c r="E1527" s="34" t="s">
        <v>1485</v>
      </c>
      <c r="F1527" s="36">
        <v>261.02</v>
      </c>
      <c r="G1527" s="34" t="s">
        <v>356</v>
      </c>
      <c r="H1527" s="34" t="s">
        <v>1588</v>
      </c>
      <c r="I1527" s="33" t="s">
        <v>317</v>
      </c>
      <c r="J1527" s="34" t="s">
        <v>211</v>
      </c>
      <c r="K1527" s="34" t="s">
        <v>211</v>
      </c>
      <c r="L1527" s="34" t="s">
        <v>12</v>
      </c>
      <c r="M1527" s="34" t="s">
        <v>13</v>
      </c>
      <c r="N1527" s="34" t="s">
        <v>14</v>
      </c>
      <c r="O1527" s="37" t="s">
        <v>3145</v>
      </c>
      <c r="P1527" s="37" t="s">
        <v>674</v>
      </c>
      <c r="Q1527" s="44" t="str">
        <f>MID(Tabla1[[#This Row],[Aplicación]],14,1)</f>
        <v>6</v>
      </c>
      <c r="R1527" s="44" t="s">
        <v>663</v>
      </c>
      <c r="S1527" s="44" t="str">
        <f>MID(Tabla1[[#This Row],[Aplicación]],6,2)</f>
        <v>11</v>
      </c>
      <c r="T1527" s="44" t="str">
        <f>VLOOKUP(Tabla1[[#This Row],[AREA]],Hoja1!A:B,2,FALSE)</f>
        <v>11. Salud pública y seguridad ciudadana</v>
      </c>
      <c r="U1527" s="44" t="str">
        <f>MID(Tabla1[[#This Row],[Aplicación]],9,4)</f>
        <v>1621</v>
      </c>
      <c r="V1527" s="44" t="str">
        <f>VLOOKUP(Tabla1[[#This Row],[PROGRAMA]],Hoja1!A:B,2,FALSE)</f>
        <v>1621. Servicio de limpieza</v>
      </c>
      <c r="W1527" s="44" t="str">
        <f>MID(Tabla1[[#This Row],[Aplicación]],14,2)</f>
        <v>63</v>
      </c>
      <c r="X1527" s="44" t="str">
        <f>MID(Tabla1[[#This Row],[Aplicación]],14,6)</f>
        <v>634</v>
      </c>
    </row>
    <row r="1528" spans="1:24" x14ac:dyDescent="0.25">
      <c r="A1528" s="33">
        <v>220200010440</v>
      </c>
      <c r="B1528" s="34" t="s">
        <v>316</v>
      </c>
      <c r="C1528" s="35">
        <v>43920</v>
      </c>
      <c r="D1528" s="33">
        <v>22020001380</v>
      </c>
      <c r="E1528" s="34" t="s">
        <v>1485</v>
      </c>
      <c r="F1528" s="36">
        <v>183.32</v>
      </c>
      <c r="G1528" s="34" t="s">
        <v>356</v>
      </c>
      <c r="H1528" s="34" t="s">
        <v>1589</v>
      </c>
      <c r="I1528" s="33" t="s">
        <v>317</v>
      </c>
      <c r="J1528" s="34" t="s">
        <v>211</v>
      </c>
      <c r="K1528" s="34" t="s">
        <v>211</v>
      </c>
      <c r="L1528" s="34" t="s">
        <v>12</v>
      </c>
      <c r="M1528" s="34" t="s">
        <v>13</v>
      </c>
      <c r="N1528" s="34" t="s">
        <v>14</v>
      </c>
      <c r="O1528" s="37" t="s">
        <v>3145</v>
      </c>
      <c r="P1528" s="37" t="s">
        <v>674</v>
      </c>
      <c r="Q1528" s="44" t="str">
        <f>MID(Tabla1[[#This Row],[Aplicación]],14,1)</f>
        <v>6</v>
      </c>
      <c r="R1528" s="44" t="s">
        <v>663</v>
      </c>
      <c r="S1528" s="44" t="str">
        <f>MID(Tabla1[[#This Row],[Aplicación]],6,2)</f>
        <v>11</v>
      </c>
      <c r="T1528" s="44" t="str">
        <f>VLOOKUP(Tabla1[[#This Row],[AREA]],Hoja1!A:B,2,FALSE)</f>
        <v>11. Salud pública y seguridad ciudadana</v>
      </c>
      <c r="U1528" s="44" t="str">
        <f>MID(Tabla1[[#This Row],[Aplicación]],9,4)</f>
        <v>1621</v>
      </c>
      <c r="V1528" s="44" t="str">
        <f>VLOOKUP(Tabla1[[#This Row],[PROGRAMA]],Hoja1!A:B,2,FALSE)</f>
        <v>1621. Servicio de limpieza</v>
      </c>
      <c r="W1528" s="44" t="str">
        <f>MID(Tabla1[[#This Row],[Aplicación]],14,2)</f>
        <v>63</v>
      </c>
      <c r="X1528" s="44" t="str">
        <f>MID(Tabla1[[#This Row],[Aplicación]],14,6)</f>
        <v>634</v>
      </c>
    </row>
    <row r="1529" spans="1:24" x14ac:dyDescent="0.25">
      <c r="A1529" s="33">
        <v>220200002897</v>
      </c>
      <c r="B1529" s="34" t="s">
        <v>316</v>
      </c>
      <c r="C1529" s="35">
        <v>43892</v>
      </c>
      <c r="D1529" s="33">
        <v>22020001380</v>
      </c>
      <c r="E1529" s="34" t="s">
        <v>1485</v>
      </c>
      <c r="F1529" s="36">
        <v>104.53</v>
      </c>
      <c r="G1529" s="34" t="s">
        <v>356</v>
      </c>
      <c r="H1529" s="34" t="s">
        <v>1602</v>
      </c>
      <c r="I1529" s="33" t="s">
        <v>317</v>
      </c>
      <c r="J1529" s="34" t="s">
        <v>211</v>
      </c>
      <c r="K1529" s="34" t="s">
        <v>211</v>
      </c>
      <c r="L1529" s="34" t="s">
        <v>12</v>
      </c>
      <c r="M1529" s="34" t="s">
        <v>13</v>
      </c>
      <c r="N1529" s="34" t="s">
        <v>14</v>
      </c>
      <c r="O1529" s="37" t="s">
        <v>3145</v>
      </c>
      <c r="P1529" s="37" t="s">
        <v>674</v>
      </c>
      <c r="Q1529" s="44" t="str">
        <f>MID(Tabla1[[#This Row],[Aplicación]],14,1)</f>
        <v>6</v>
      </c>
      <c r="R1529" s="44" t="s">
        <v>663</v>
      </c>
      <c r="S1529" s="44" t="str">
        <f>MID(Tabla1[[#This Row],[Aplicación]],6,2)</f>
        <v>11</v>
      </c>
      <c r="T1529" s="44" t="str">
        <f>VLOOKUP(Tabla1[[#This Row],[AREA]],Hoja1!A:B,2,FALSE)</f>
        <v>11. Salud pública y seguridad ciudadana</v>
      </c>
      <c r="U1529" s="44" t="str">
        <f>MID(Tabla1[[#This Row],[Aplicación]],9,4)</f>
        <v>1621</v>
      </c>
      <c r="V1529" s="44" t="str">
        <f>VLOOKUP(Tabla1[[#This Row],[PROGRAMA]],Hoja1!A:B,2,FALSE)</f>
        <v>1621. Servicio de limpieza</v>
      </c>
      <c r="W1529" s="44" t="str">
        <f>MID(Tabla1[[#This Row],[Aplicación]],14,2)</f>
        <v>63</v>
      </c>
      <c r="X1529" s="44" t="str">
        <f>MID(Tabla1[[#This Row],[Aplicación]],14,6)</f>
        <v>634</v>
      </c>
    </row>
    <row r="1530" spans="1:24" x14ac:dyDescent="0.25">
      <c r="A1530" s="33">
        <v>220200002866</v>
      </c>
      <c r="B1530" s="34" t="s">
        <v>316</v>
      </c>
      <c r="C1530" s="35">
        <v>43892</v>
      </c>
      <c r="D1530" s="33">
        <v>22020001380</v>
      </c>
      <c r="E1530" s="34" t="s">
        <v>1485</v>
      </c>
      <c r="F1530" s="36">
        <v>72.45</v>
      </c>
      <c r="G1530" s="34" t="s">
        <v>356</v>
      </c>
      <c r="H1530" s="34" t="s">
        <v>1607</v>
      </c>
      <c r="I1530" s="33" t="s">
        <v>317</v>
      </c>
      <c r="J1530" s="34" t="s">
        <v>211</v>
      </c>
      <c r="K1530" s="34" t="s">
        <v>211</v>
      </c>
      <c r="L1530" s="34" t="s">
        <v>12</v>
      </c>
      <c r="M1530" s="34" t="s">
        <v>13</v>
      </c>
      <c r="N1530" s="34" t="s">
        <v>14</v>
      </c>
      <c r="O1530" s="37" t="s">
        <v>3145</v>
      </c>
      <c r="P1530" s="37" t="s">
        <v>674</v>
      </c>
      <c r="Q1530" s="44" t="str">
        <f>MID(Tabla1[[#This Row],[Aplicación]],14,1)</f>
        <v>6</v>
      </c>
      <c r="R1530" s="44" t="s">
        <v>663</v>
      </c>
      <c r="S1530" s="44" t="str">
        <f>MID(Tabla1[[#This Row],[Aplicación]],6,2)</f>
        <v>11</v>
      </c>
      <c r="T1530" s="44" t="str">
        <f>VLOOKUP(Tabla1[[#This Row],[AREA]],Hoja1!A:B,2,FALSE)</f>
        <v>11. Salud pública y seguridad ciudadana</v>
      </c>
      <c r="U1530" s="44" t="str">
        <f>MID(Tabla1[[#This Row],[Aplicación]],9,4)</f>
        <v>1621</v>
      </c>
      <c r="V1530" s="44" t="str">
        <f>VLOOKUP(Tabla1[[#This Row],[PROGRAMA]],Hoja1!A:B,2,FALSE)</f>
        <v>1621. Servicio de limpieza</v>
      </c>
      <c r="W1530" s="44" t="str">
        <f>MID(Tabla1[[#This Row],[Aplicación]],14,2)</f>
        <v>63</v>
      </c>
      <c r="X1530" s="44" t="str">
        <f>MID(Tabla1[[#This Row],[Aplicación]],14,6)</f>
        <v>634</v>
      </c>
    </row>
    <row r="1531" spans="1:24" x14ac:dyDescent="0.25">
      <c r="A1531" s="33">
        <v>220200003356</v>
      </c>
      <c r="B1531" s="34" t="s">
        <v>316</v>
      </c>
      <c r="C1531" s="35">
        <v>43894</v>
      </c>
      <c r="D1531" s="33">
        <v>22020001380</v>
      </c>
      <c r="E1531" s="34" t="s">
        <v>1485</v>
      </c>
      <c r="F1531" s="36">
        <v>60.26</v>
      </c>
      <c r="G1531" s="34" t="s">
        <v>356</v>
      </c>
      <c r="H1531" s="34" t="s">
        <v>1608</v>
      </c>
      <c r="I1531" s="33" t="s">
        <v>317</v>
      </c>
      <c r="J1531" s="34" t="s">
        <v>211</v>
      </c>
      <c r="K1531" s="34" t="s">
        <v>211</v>
      </c>
      <c r="L1531" s="34" t="s">
        <v>12</v>
      </c>
      <c r="M1531" s="34" t="s">
        <v>13</v>
      </c>
      <c r="N1531" s="34" t="s">
        <v>14</v>
      </c>
      <c r="O1531" s="37" t="s">
        <v>3145</v>
      </c>
      <c r="P1531" s="37" t="s">
        <v>674</v>
      </c>
      <c r="Q1531" s="44" t="str">
        <f>MID(Tabla1[[#This Row],[Aplicación]],14,1)</f>
        <v>6</v>
      </c>
      <c r="R1531" s="44" t="s">
        <v>663</v>
      </c>
      <c r="S1531" s="44" t="str">
        <f>MID(Tabla1[[#This Row],[Aplicación]],6,2)</f>
        <v>11</v>
      </c>
      <c r="T1531" s="44" t="str">
        <f>VLOOKUP(Tabla1[[#This Row],[AREA]],Hoja1!A:B,2,FALSE)</f>
        <v>11. Salud pública y seguridad ciudadana</v>
      </c>
      <c r="U1531" s="44" t="str">
        <f>MID(Tabla1[[#This Row],[Aplicación]],9,4)</f>
        <v>1621</v>
      </c>
      <c r="V1531" s="44" t="str">
        <f>VLOOKUP(Tabla1[[#This Row],[PROGRAMA]],Hoja1!A:B,2,FALSE)</f>
        <v>1621. Servicio de limpieza</v>
      </c>
      <c r="W1531" s="44" t="str">
        <f>MID(Tabla1[[#This Row],[Aplicación]],14,2)</f>
        <v>63</v>
      </c>
      <c r="X1531" s="44" t="str">
        <f>MID(Tabla1[[#This Row],[Aplicación]],14,6)</f>
        <v>634</v>
      </c>
    </row>
    <row r="1532" spans="1:24" x14ac:dyDescent="0.25">
      <c r="A1532" s="33">
        <v>220200003311</v>
      </c>
      <c r="B1532" s="34" t="s">
        <v>316</v>
      </c>
      <c r="C1532" s="35">
        <v>43894</v>
      </c>
      <c r="D1532" s="33">
        <v>22020001380</v>
      </c>
      <c r="E1532" s="34" t="s">
        <v>1485</v>
      </c>
      <c r="F1532" s="36">
        <v>56.18</v>
      </c>
      <c r="G1532" s="34" t="s">
        <v>356</v>
      </c>
      <c r="H1532" s="34" t="s">
        <v>1614</v>
      </c>
      <c r="I1532" s="33" t="s">
        <v>317</v>
      </c>
      <c r="J1532" s="34" t="s">
        <v>211</v>
      </c>
      <c r="K1532" s="34" t="s">
        <v>211</v>
      </c>
      <c r="L1532" s="34" t="s">
        <v>12</v>
      </c>
      <c r="M1532" s="34" t="s">
        <v>13</v>
      </c>
      <c r="N1532" s="34" t="s">
        <v>14</v>
      </c>
      <c r="O1532" s="37" t="s">
        <v>3145</v>
      </c>
      <c r="P1532" s="37" t="s">
        <v>674</v>
      </c>
      <c r="Q1532" s="44" t="str">
        <f>MID(Tabla1[[#This Row],[Aplicación]],14,1)</f>
        <v>6</v>
      </c>
      <c r="R1532" s="44" t="s">
        <v>663</v>
      </c>
      <c r="S1532" s="44" t="str">
        <f>MID(Tabla1[[#This Row],[Aplicación]],6,2)</f>
        <v>11</v>
      </c>
      <c r="T1532" s="44" t="str">
        <f>VLOOKUP(Tabla1[[#This Row],[AREA]],Hoja1!A:B,2,FALSE)</f>
        <v>11. Salud pública y seguridad ciudadana</v>
      </c>
      <c r="U1532" s="44" t="str">
        <f>MID(Tabla1[[#This Row],[Aplicación]],9,4)</f>
        <v>1621</v>
      </c>
      <c r="V1532" s="44" t="str">
        <f>VLOOKUP(Tabla1[[#This Row],[PROGRAMA]],Hoja1!A:B,2,FALSE)</f>
        <v>1621. Servicio de limpieza</v>
      </c>
      <c r="W1532" s="44" t="str">
        <f>MID(Tabla1[[#This Row],[Aplicación]],14,2)</f>
        <v>63</v>
      </c>
      <c r="X1532" s="44" t="str">
        <f>MID(Tabla1[[#This Row],[Aplicación]],14,6)</f>
        <v>634</v>
      </c>
    </row>
    <row r="1533" spans="1:24" x14ac:dyDescent="0.25">
      <c r="A1533" s="33">
        <v>220200002871</v>
      </c>
      <c r="B1533" s="34" t="s">
        <v>316</v>
      </c>
      <c r="C1533" s="35">
        <v>43892</v>
      </c>
      <c r="D1533" s="33">
        <v>22020001380</v>
      </c>
      <c r="E1533" s="34" t="s">
        <v>1485</v>
      </c>
      <c r="F1533" s="36">
        <v>44.23</v>
      </c>
      <c r="G1533" s="34" t="s">
        <v>356</v>
      </c>
      <c r="H1533" s="34" t="s">
        <v>1615</v>
      </c>
      <c r="I1533" s="33" t="s">
        <v>317</v>
      </c>
      <c r="J1533" s="34" t="s">
        <v>211</v>
      </c>
      <c r="K1533" s="34" t="s">
        <v>211</v>
      </c>
      <c r="L1533" s="34" t="s">
        <v>12</v>
      </c>
      <c r="M1533" s="34" t="s">
        <v>13</v>
      </c>
      <c r="N1533" s="34" t="s">
        <v>14</v>
      </c>
      <c r="O1533" s="37" t="s">
        <v>3145</v>
      </c>
      <c r="P1533" s="37" t="s">
        <v>674</v>
      </c>
      <c r="Q1533" s="44" t="str">
        <f>MID(Tabla1[[#This Row],[Aplicación]],14,1)</f>
        <v>6</v>
      </c>
      <c r="R1533" s="44" t="s">
        <v>663</v>
      </c>
      <c r="S1533" s="44" t="str">
        <f>MID(Tabla1[[#This Row],[Aplicación]],6,2)</f>
        <v>11</v>
      </c>
      <c r="T1533" s="44" t="str">
        <f>VLOOKUP(Tabla1[[#This Row],[AREA]],Hoja1!A:B,2,FALSE)</f>
        <v>11. Salud pública y seguridad ciudadana</v>
      </c>
      <c r="U1533" s="44" t="str">
        <f>MID(Tabla1[[#This Row],[Aplicación]],9,4)</f>
        <v>1621</v>
      </c>
      <c r="V1533" s="44" t="str">
        <f>VLOOKUP(Tabla1[[#This Row],[PROGRAMA]],Hoja1!A:B,2,FALSE)</f>
        <v>1621. Servicio de limpieza</v>
      </c>
      <c r="W1533" s="44" t="str">
        <f>MID(Tabla1[[#This Row],[Aplicación]],14,2)</f>
        <v>63</v>
      </c>
      <c r="X1533" s="44" t="str">
        <f>MID(Tabla1[[#This Row],[Aplicación]],14,6)</f>
        <v>634</v>
      </c>
    </row>
    <row r="1534" spans="1:24" x14ac:dyDescent="0.25">
      <c r="A1534" s="33">
        <v>220199000583</v>
      </c>
      <c r="B1534" s="34" t="s">
        <v>9</v>
      </c>
      <c r="C1534" s="35">
        <v>43832</v>
      </c>
      <c r="D1534" s="33">
        <v>22020001079</v>
      </c>
      <c r="E1534" s="34" t="s">
        <v>1620</v>
      </c>
      <c r="F1534" s="36">
        <v>9883.7800000000007</v>
      </c>
      <c r="G1534" s="34" t="s">
        <v>107</v>
      </c>
      <c r="H1534" s="34" t="s">
        <v>1621</v>
      </c>
      <c r="I1534" s="33" t="s">
        <v>209</v>
      </c>
      <c r="J1534" s="34" t="s">
        <v>210</v>
      </c>
      <c r="K1534" s="34" t="s">
        <v>210</v>
      </c>
      <c r="L1534" s="34" t="s">
        <v>12</v>
      </c>
      <c r="M1534" s="34" t="s">
        <v>13</v>
      </c>
      <c r="N1534" s="34" t="s">
        <v>14</v>
      </c>
      <c r="O1534" s="37" t="s">
        <v>3127</v>
      </c>
      <c r="P1534" s="37" t="s">
        <v>674</v>
      </c>
      <c r="Q1534" s="44" t="str">
        <f>MID(Tabla1[[#This Row],[Aplicación]],14,1)</f>
        <v>2</v>
      </c>
      <c r="R1534" s="44" t="s">
        <v>662</v>
      </c>
      <c r="S1534" s="44" t="str">
        <f>MID(Tabla1[[#This Row],[Aplicación]],6,2)</f>
        <v>11</v>
      </c>
      <c r="T1534" s="44" t="str">
        <f>VLOOKUP(Tabla1[[#This Row],[AREA]],Hoja1!A:B,2,FALSE)</f>
        <v>11. Salud pública y seguridad ciudadana</v>
      </c>
      <c r="U1534" s="44" t="str">
        <f>MID(Tabla1[[#This Row],[Aplicación]],9,4)</f>
        <v>1321</v>
      </c>
      <c r="V1534" s="44" t="str">
        <f>VLOOKUP(Tabla1[[#This Row],[PROGRAMA]],Hoja1!A:B,2,FALSE)</f>
        <v>1321. Policía municipal</v>
      </c>
      <c r="W1534" s="44" t="str">
        <f>MID(Tabla1[[#This Row],[Aplicación]],14,2)</f>
        <v>21</v>
      </c>
      <c r="X1534" s="44" t="str">
        <f>MID(Tabla1[[#This Row],[Aplicación]],14,6)</f>
        <v>213</v>
      </c>
    </row>
    <row r="1535" spans="1:24" x14ac:dyDescent="0.25">
      <c r="A1535" s="33">
        <v>220200006959</v>
      </c>
      <c r="B1535" s="34" t="s">
        <v>316</v>
      </c>
      <c r="C1535" s="35">
        <v>43907</v>
      </c>
      <c r="D1535" s="33">
        <v>22020001120</v>
      </c>
      <c r="E1535" s="34" t="s">
        <v>1548</v>
      </c>
      <c r="F1535" s="36">
        <v>2008.5</v>
      </c>
      <c r="G1535" s="34" t="s">
        <v>219</v>
      </c>
      <c r="H1535" s="34" t="s">
        <v>1626</v>
      </c>
      <c r="I1535" s="33" t="s">
        <v>317</v>
      </c>
      <c r="J1535" s="34" t="s">
        <v>211</v>
      </c>
      <c r="K1535" s="34" t="s">
        <v>211</v>
      </c>
      <c r="L1535" s="34" t="s">
        <v>15</v>
      </c>
      <c r="M1535" s="34" t="s">
        <v>13</v>
      </c>
      <c r="N1535" s="34" t="s">
        <v>14</v>
      </c>
      <c r="O1535" s="37" t="s">
        <v>3145</v>
      </c>
      <c r="P1535" s="37" t="s">
        <v>674</v>
      </c>
      <c r="Q1535" s="44" t="str">
        <f>MID(Tabla1[[#This Row],[Aplicación]],14,1)</f>
        <v>2</v>
      </c>
      <c r="R1535" s="44" t="s">
        <v>662</v>
      </c>
      <c r="S1535" s="44" t="str">
        <f>MID(Tabla1[[#This Row],[Aplicación]],6,2)</f>
        <v>11</v>
      </c>
      <c r="T1535" s="44" t="str">
        <f>VLOOKUP(Tabla1[[#This Row],[AREA]],Hoja1!A:B,2,FALSE)</f>
        <v>11. Salud pública y seguridad ciudadana</v>
      </c>
      <c r="U1535" s="44" t="str">
        <f>MID(Tabla1[[#This Row],[Aplicación]],9,4)</f>
        <v>1321</v>
      </c>
      <c r="V1535" s="44" t="str">
        <f>VLOOKUP(Tabla1[[#This Row],[PROGRAMA]],Hoja1!A:B,2,FALSE)</f>
        <v>1321. Policía municipal</v>
      </c>
      <c r="W1535" s="44" t="str">
        <f>MID(Tabla1[[#This Row],[Aplicación]],14,2)</f>
        <v>22</v>
      </c>
      <c r="X1535" s="44" t="str">
        <f>MID(Tabla1[[#This Row],[Aplicación]],14,6)</f>
        <v>22199</v>
      </c>
    </row>
    <row r="1536" spans="1:24" x14ac:dyDescent="0.25">
      <c r="A1536" s="33">
        <v>220190058089</v>
      </c>
      <c r="B1536" s="34" t="s">
        <v>9</v>
      </c>
      <c r="C1536" s="35">
        <v>43908</v>
      </c>
      <c r="D1536" s="33">
        <v>22019005626</v>
      </c>
      <c r="E1536" s="34" t="s">
        <v>1358</v>
      </c>
      <c r="F1536" s="36">
        <v>4940.7299999999996</v>
      </c>
      <c r="G1536" s="34" t="s">
        <v>204</v>
      </c>
      <c r="H1536" s="34" t="s">
        <v>1660</v>
      </c>
      <c r="I1536" s="33" t="s">
        <v>209</v>
      </c>
      <c r="J1536" s="34" t="s">
        <v>210</v>
      </c>
      <c r="K1536" s="34" t="s">
        <v>210</v>
      </c>
      <c r="L1536" s="34" t="s">
        <v>12</v>
      </c>
      <c r="M1536" s="34" t="s">
        <v>13</v>
      </c>
      <c r="N1536" s="34" t="s">
        <v>14</v>
      </c>
      <c r="O1536" s="37" t="s">
        <v>3127</v>
      </c>
      <c r="P1536" s="37" t="s">
        <v>674</v>
      </c>
      <c r="Q1536" s="44" t="str">
        <f>MID(Tabla1[[#This Row],[Aplicación]],14,1)</f>
        <v>6</v>
      </c>
      <c r="R1536" s="44" t="s">
        <v>663</v>
      </c>
      <c r="S1536" s="44" t="str">
        <f>MID(Tabla1[[#This Row],[Aplicación]],6,2)</f>
        <v>11</v>
      </c>
      <c r="T1536" s="44" t="str">
        <f>VLOOKUP(Tabla1[[#This Row],[AREA]],Hoja1!A:B,2,FALSE)</f>
        <v>11. Salud pública y seguridad ciudadana</v>
      </c>
      <c r="U1536" s="44" t="str">
        <f>MID(Tabla1[[#This Row],[Aplicación]],9,4)</f>
        <v>1621</v>
      </c>
      <c r="V1536" s="44" t="str">
        <f>VLOOKUP(Tabla1[[#This Row],[PROGRAMA]],Hoja1!A:B,2,FALSE)</f>
        <v>1621. Servicio de limpieza</v>
      </c>
      <c r="W1536" s="44" t="str">
        <f>MID(Tabla1[[#This Row],[Aplicación]],14,2)</f>
        <v>62</v>
      </c>
      <c r="X1536" s="44" t="str">
        <f>MID(Tabla1[[#This Row],[Aplicación]],14,6)</f>
        <v>622</v>
      </c>
    </row>
    <row r="1537" spans="1:24" x14ac:dyDescent="0.25">
      <c r="A1537" s="33">
        <v>220200002142</v>
      </c>
      <c r="B1537" s="34" t="s">
        <v>9</v>
      </c>
      <c r="C1537" s="35">
        <v>43881</v>
      </c>
      <c r="D1537" s="33">
        <v>22020000651</v>
      </c>
      <c r="E1537" s="34" t="s">
        <v>1117</v>
      </c>
      <c r="F1537" s="36">
        <v>8185.04</v>
      </c>
      <c r="G1537" s="34" t="s">
        <v>206</v>
      </c>
      <c r="H1537" s="34" t="s">
        <v>1674</v>
      </c>
      <c r="I1537" s="33" t="s">
        <v>209</v>
      </c>
      <c r="J1537" s="34" t="s">
        <v>211</v>
      </c>
      <c r="K1537" s="34" t="s">
        <v>211</v>
      </c>
      <c r="L1537" s="34" t="s">
        <v>15</v>
      </c>
      <c r="M1537" s="34" t="s">
        <v>13</v>
      </c>
      <c r="N1537" s="34" t="s">
        <v>14</v>
      </c>
      <c r="O1537" s="37" t="s">
        <v>3127</v>
      </c>
      <c r="P1537" s="37" t="s">
        <v>674</v>
      </c>
      <c r="Q1537" s="44" t="str">
        <f>MID(Tabla1[[#This Row],[Aplicación]],14,1)</f>
        <v>2</v>
      </c>
      <c r="R1537" s="44" t="s">
        <v>662</v>
      </c>
      <c r="S1537" s="44" t="str">
        <f>MID(Tabla1[[#This Row],[Aplicación]],6,2)</f>
        <v>11</v>
      </c>
      <c r="T1537" s="44" t="str">
        <f>VLOOKUP(Tabla1[[#This Row],[AREA]],Hoja1!A:B,2,FALSE)</f>
        <v>11. Salud pública y seguridad ciudadana</v>
      </c>
      <c r="U1537" s="44" t="str">
        <f>MID(Tabla1[[#This Row],[Aplicación]],9,4)</f>
        <v>1321</v>
      </c>
      <c r="V1537" s="44" t="str">
        <f>VLOOKUP(Tabla1[[#This Row],[PROGRAMA]],Hoja1!A:B,2,FALSE)</f>
        <v>1321. Policía municipal</v>
      </c>
      <c r="W1537" s="44" t="str">
        <f>MID(Tabla1[[#This Row],[Aplicación]],14,2)</f>
        <v>22</v>
      </c>
      <c r="X1537" s="44" t="str">
        <f>MID(Tabla1[[#This Row],[Aplicación]],14,6)</f>
        <v>22104</v>
      </c>
    </row>
    <row r="1538" spans="1:24" x14ac:dyDescent="0.25">
      <c r="A1538" s="33">
        <v>220200001067</v>
      </c>
      <c r="B1538" s="34" t="s">
        <v>9</v>
      </c>
      <c r="C1538" s="35">
        <v>43871</v>
      </c>
      <c r="D1538" s="33">
        <v>22020001706</v>
      </c>
      <c r="E1538" s="34" t="s">
        <v>1699</v>
      </c>
      <c r="F1538" s="36">
        <v>150</v>
      </c>
      <c r="G1538" s="34" t="s">
        <v>99</v>
      </c>
      <c r="H1538" s="34" t="s">
        <v>1700</v>
      </c>
      <c r="I1538" s="33" t="s">
        <v>209</v>
      </c>
      <c r="J1538" s="34" t="s">
        <v>210</v>
      </c>
      <c r="K1538" s="34" t="s">
        <v>210</v>
      </c>
      <c r="L1538" s="34" t="s">
        <v>15</v>
      </c>
      <c r="M1538" s="34" t="s">
        <v>10</v>
      </c>
      <c r="N1538" s="34" t="s">
        <v>11</v>
      </c>
      <c r="O1538" s="37" t="s">
        <v>3146</v>
      </c>
      <c r="P1538" s="37" t="s">
        <v>674</v>
      </c>
      <c r="Q1538" s="44" t="str">
        <f>MID(Tabla1[[#This Row],[Aplicación]],14,1)</f>
        <v>2</v>
      </c>
      <c r="R1538" s="44" t="s">
        <v>662</v>
      </c>
      <c r="S1538" s="44" t="str">
        <f>MID(Tabla1[[#This Row],[Aplicación]],6,2)</f>
        <v>11</v>
      </c>
      <c r="T1538" s="44" t="str">
        <f>VLOOKUP(Tabla1[[#This Row],[AREA]],Hoja1!A:B,2,FALSE)</f>
        <v>11. Salud pública y seguridad ciudadana</v>
      </c>
      <c r="U1538" s="44" t="str">
        <f>MID(Tabla1[[#This Row],[Aplicación]],9,4)</f>
        <v>3111</v>
      </c>
      <c r="V1538" s="44" t="str">
        <f>VLOOKUP(Tabla1[[#This Row],[PROGRAMA]],Hoja1!A:B,2,FALSE)</f>
        <v>3111. Protección de la salubridad pública</v>
      </c>
      <c r="W1538" s="44" t="str">
        <f>MID(Tabla1[[#This Row],[Aplicación]],14,2)</f>
        <v>22</v>
      </c>
      <c r="X1538" s="44" t="str">
        <f>MID(Tabla1[[#This Row],[Aplicación]],14,6)</f>
        <v>22103</v>
      </c>
    </row>
    <row r="1539" spans="1:24" x14ac:dyDescent="0.25">
      <c r="A1539" s="33">
        <v>220200001206</v>
      </c>
      <c r="B1539" s="34" t="s">
        <v>9</v>
      </c>
      <c r="C1539" s="35">
        <v>43872</v>
      </c>
      <c r="D1539" s="33">
        <v>22020001565</v>
      </c>
      <c r="E1539" s="34" t="s">
        <v>1495</v>
      </c>
      <c r="F1539" s="36">
        <v>5000</v>
      </c>
      <c r="G1539" s="34" t="s">
        <v>162</v>
      </c>
      <c r="H1539" s="34" t="s">
        <v>1701</v>
      </c>
      <c r="I1539" s="33" t="s">
        <v>209</v>
      </c>
      <c r="J1539" s="34" t="s">
        <v>211</v>
      </c>
      <c r="K1539" s="34" t="s">
        <v>211</v>
      </c>
      <c r="L1539" s="34" t="s">
        <v>15</v>
      </c>
      <c r="M1539" s="34" t="s">
        <v>10</v>
      </c>
      <c r="N1539" s="34" t="s">
        <v>11</v>
      </c>
      <c r="O1539" s="37" t="s">
        <v>3146</v>
      </c>
      <c r="P1539" s="37" t="s">
        <v>674</v>
      </c>
      <c r="Q1539" s="44" t="str">
        <f>MID(Tabla1[[#This Row],[Aplicación]],14,1)</f>
        <v>2</v>
      </c>
      <c r="R1539" s="44" t="s">
        <v>662</v>
      </c>
      <c r="S1539" s="44" t="str">
        <f>MID(Tabla1[[#This Row],[Aplicación]],6,2)</f>
        <v>11</v>
      </c>
      <c r="T1539" s="44" t="str">
        <f>VLOOKUP(Tabla1[[#This Row],[AREA]],Hoja1!A:B,2,FALSE)</f>
        <v>11. Salud pública y seguridad ciudadana</v>
      </c>
      <c r="U1539" s="44" t="str">
        <f>MID(Tabla1[[#This Row],[Aplicación]],9,4)</f>
        <v>1621</v>
      </c>
      <c r="V1539" s="44" t="str">
        <f>VLOOKUP(Tabla1[[#This Row],[PROGRAMA]],Hoja1!A:B,2,FALSE)</f>
        <v>1621. Servicio de limpieza</v>
      </c>
      <c r="W1539" s="44" t="str">
        <f>MID(Tabla1[[#This Row],[Aplicación]],14,2)</f>
        <v>22</v>
      </c>
      <c r="X1539" s="44" t="str">
        <f>MID(Tabla1[[#This Row],[Aplicación]],14,6)</f>
        <v>22199</v>
      </c>
    </row>
    <row r="1540" spans="1:24" x14ac:dyDescent="0.25">
      <c r="A1540" s="33">
        <v>220200002520</v>
      </c>
      <c r="B1540" s="34" t="s">
        <v>83</v>
      </c>
      <c r="C1540" s="35">
        <v>43887</v>
      </c>
      <c r="D1540" s="33">
        <v>22020002136</v>
      </c>
      <c r="E1540" s="34" t="s">
        <v>1117</v>
      </c>
      <c r="F1540" s="36">
        <v>7623</v>
      </c>
      <c r="G1540" s="34" t="s">
        <v>232</v>
      </c>
      <c r="H1540" s="34" t="s">
        <v>1725</v>
      </c>
      <c r="I1540" s="33" t="s">
        <v>358</v>
      </c>
      <c r="J1540" s="34" t="s">
        <v>233</v>
      </c>
      <c r="K1540" s="34" t="s">
        <v>233</v>
      </c>
      <c r="L1540" s="34" t="s">
        <v>15</v>
      </c>
      <c r="M1540" s="34" t="s">
        <v>13</v>
      </c>
      <c r="N1540" s="34" t="s">
        <v>14</v>
      </c>
      <c r="O1540" s="37" t="s">
        <v>3127</v>
      </c>
      <c r="P1540" s="37" t="s">
        <v>674</v>
      </c>
      <c r="Q1540" s="44" t="str">
        <f>MID(Tabla1[[#This Row],[Aplicación]],14,1)</f>
        <v>2</v>
      </c>
      <c r="R1540" s="44" t="s">
        <v>662</v>
      </c>
      <c r="S1540" s="44" t="str">
        <f>MID(Tabla1[[#This Row],[Aplicación]],6,2)</f>
        <v>11</v>
      </c>
      <c r="T1540" s="44" t="str">
        <f>VLOOKUP(Tabla1[[#This Row],[AREA]],Hoja1!A:B,2,FALSE)</f>
        <v>11. Salud pública y seguridad ciudadana</v>
      </c>
      <c r="U1540" s="44" t="str">
        <f>MID(Tabla1[[#This Row],[Aplicación]],9,4)</f>
        <v>1321</v>
      </c>
      <c r="V1540" s="44" t="str">
        <f>VLOOKUP(Tabla1[[#This Row],[PROGRAMA]],Hoja1!A:B,2,FALSE)</f>
        <v>1321. Policía municipal</v>
      </c>
      <c r="W1540" s="44" t="str">
        <f>MID(Tabla1[[#This Row],[Aplicación]],14,2)</f>
        <v>22</v>
      </c>
      <c r="X1540" s="44" t="str">
        <f>MID(Tabla1[[#This Row],[Aplicación]],14,6)</f>
        <v>22104</v>
      </c>
    </row>
    <row r="1541" spans="1:24" x14ac:dyDescent="0.25">
      <c r="A1541" s="33">
        <v>220199000584</v>
      </c>
      <c r="B1541" s="34" t="s">
        <v>9</v>
      </c>
      <c r="C1541" s="35">
        <v>43832</v>
      </c>
      <c r="D1541" s="33">
        <v>22020001080</v>
      </c>
      <c r="E1541" s="34" t="s">
        <v>1620</v>
      </c>
      <c r="F1541" s="36">
        <v>6875</v>
      </c>
      <c r="G1541" s="34" t="s">
        <v>107</v>
      </c>
      <c r="H1541" s="34" t="s">
        <v>1738</v>
      </c>
      <c r="I1541" s="33" t="s">
        <v>209</v>
      </c>
      <c r="J1541" s="34" t="s">
        <v>210</v>
      </c>
      <c r="K1541" s="34" t="s">
        <v>210</v>
      </c>
      <c r="L1541" s="34" t="s">
        <v>12</v>
      </c>
      <c r="M1541" s="34" t="s">
        <v>13</v>
      </c>
      <c r="N1541" s="34" t="s">
        <v>14</v>
      </c>
      <c r="O1541" s="37" t="s">
        <v>3127</v>
      </c>
      <c r="P1541" s="37" t="s">
        <v>674</v>
      </c>
      <c r="Q1541" s="44" t="str">
        <f>MID(Tabla1[[#This Row],[Aplicación]],14,1)</f>
        <v>2</v>
      </c>
      <c r="R1541" s="44" t="s">
        <v>662</v>
      </c>
      <c r="S1541" s="44" t="str">
        <f>MID(Tabla1[[#This Row],[Aplicación]],6,2)</f>
        <v>11</v>
      </c>
      <c r="T1541" s="44" t="str">
        <f>VLOOKUP(Tabla1[[#This Row],[AREA]],Hoja1!A:B,2,FALSE)</f>
        <v>11. Salud pública y seguridad ciudadana</v>
      </c>
      <c r="U1541" s="44" t="str">
        <f>MID(Tabla1[[#This Row],[Aplicación]],9,4)</f>
        <v>1321</v>
      </c>
      <c r="V1541" s="44" t="str">
        <f>VLOOKUP(Tabla1[[#This Row],[PROGRAMA]],Hoja1!A:B,2,FALSE)</f>
        <v>1321. Policía municipal</v>
      </c>
      <c r="W1541" s="44" t="str">
        <f>MID(Tabla1[[#This Row],[Aplicación]],14,2)</f>
        <v>21</v>
      </c>
      <c r="X1541" s="44" t="str">
        <f>MID(Tabla1[[#This Row],[Aplicación]],14,6)</f>
        <v>213</v>
      </c>
    </row>
    <row r="1542" spans="1:24" x14ac:dyDescent="0.25">
      <c r="A1542" s="33">
        <v>220200001108</v>
      </c>
      <c r="B1542" s="34" t="s">
        <v>9</v>
      </c>
      <c r="C1542" s="35">
        <v>43871</v>
      </c>
      <c r="D1542" s="33">
        <v>22020001733</v>
      </c>
      <c r="E1542" s="34" t="s">
        <v>1699</v>
      </c>
      <c r="F1542" s="36">
        <v>7260</v>
      </c>
      <c r="G1542" s="34" t="s">
        <v>167</v>
      </c>
      <c r="H1542" s="34" t="s">
        <v>1739</v>
      </c>
      <c r="I1542" s="33" t="s">
        <v>209</v>
      </c>
      <c r="J1542" s="34" t="s">
        <v>1341</v>
      </c>
      <c r="K1542" s="34" t="s">
        <v>211</v>
      </c>
      <c r="L1542" s="34" t="s">
        <v>15</v>
      </c>
      <c r="M1542" s="34" t="s">
        <v>10</v>
      </c>
      <c r="N1542" s="34" t="s">
        <v>11</v>
      </c>
      <c r="O1542" s="37" t="s">
        <v>3146</v>
      </c>
      <c r="P1542" s="37" t="s">
        <v>674</v>
      </c>
      <c r="Q1542" s="44" t="str">
        <f>MID(Tabla1[[#This Row],[Aplicación]],14,1)</f>
        <v>2</v>
      </c>
      <c r="R1542" s="44" t="s">
        <v>662</v>
      </c>
      <c r="S1542" s="44" t="str">
        <f>MID(Tabla1[[#This Row],[Aplicación]],6,2)</f>
        <v>11</v>
      </c>
      <c r="T1542" s="44" t="str">
        <f>VLOOKUP(Tabla1[[#This Row],[AREA]],Hoja1!A:B,2,FALSE)</f>
        <v>11. Salud pública y seguridad ciudadana</v>
      </c>
      <c r="U1542" s="44" t="str">
        <f>MID(Tabla1[[#This Row],[Aplicación]],9,4)</f>
        <v>3111</v>
      </c>
      <c r="V1542" s="44" t="str">
        <f>VLOOKUP(Tabla1[[#This Row],[PROGRAMA]],Hoja1!A:B,2,FALSE)</f>
        <v>3111. Protección de la salubridad pública</v>
      </c>
      <c r="W1542" s="44" t="str">
        <f>MID(Tabla1[[#This Row],[Aplicación]],14,2)</f>
        <v>22</v>
      </c>
      <c r="X1542" s="44" t="str">
        <f>MID(Tabla1[[#This Row],[Aplicación]],14,6)</f>
        <v>22103</v>
      </c>
    </row>
    <row r="1543" spans="1:24" x14ac:dyDescent="0.25">
      <c r="A1543" s="33">
        <v>220200001111</v>
      </c>
      <c r="B1543" s="34" t="s">
        <v>9</v>
      </c>
      <c r="C1543" s="35">
        <v>43872</v>
      </c>
      <c r="D1543" s="33">
        <v>22020001658</v>
      </c>
      <c r="E1543" s="34" t="s">
        <v>1620</v>
      </c>
      <c r="F1543" s="36">
        <v>2468.4</v>
      </c>
      <c r="G1543" s="34" t="s">
        <v>472</v>
      </c>
      <c r="H1543" s="34" t="s">
        <v>1740</v>
      </c>
      <c r="I1543" s="33" t="s">
        <v>209</v>
      </c>
      <c r="J1543" s="34" t="s">
        <v>211</v>
      </c>
      <c r="K1543" s="34" t="s">
        <v>211</v>
      </c>
      <c r="L1543" s="34" t="s">
        <v>12</v>
      </c>
      <c r="M1543" s="34" t="s">
        <v>10</v>
      </c>
      <c r="N1543" s="34" t="s">
        <v>11</v>
      </c>
      <c r="O1543" s="37" t="s">
        <v>3146</v>
      </c>
      <c r="P1543" s="37" t="s">
        <v>674</v>
      </c>
      <c r="Q1543" s="44" t="str">
        <f>MID(Tabla1[[#This Row],[Aplicación]],14,1)</f>
        <v>2</v>
      </c>
      <c r="R1543" s="44" t="s">
        <v>662</v>
      </c>
      <c r="S1543" s="44" t="str">
        <f>MID(Tabla1[[#This Row],[Aplicación]],6,2)</f>
        <v>11</v>
      </c>
      <c r="T1543" s="44" t="str">
        <f>VLOOKUP(Tabla1[[#This Row],[AREA]],Hoja1!A:B,2,FALSE)</f>
        <v>11. Salud pública y seguridad ciudadana</v>
      </c>
      <c r="U1543" s="44" t="str">
        <f>MID(Tabla1[[#This Row],[Aplicación]],9,4)</f>
        <v>1321</v>
      </c>
      <c r="V1543" s="44" t="str">
        <f>VLOOKUP(Tabla1[[#This Row],[PROGRAMA]],Hoja1!A:B,2,FALSE)</f>
        <v>1321. Policía municipal</v>
      </c>
      <c r="W1543" s="44" t="str">
        <f>MID(Tabla1[[#This Row],[Aplicación]],14,2)</f>
        <v>21</v>
      </c>
      <c r="X1543" s="44" t="str">
        <f>MID(Tabla1[[#This Row],[Aplicación]],14,6)</f>
        <v>213</v>
      </c>
    </row>
    <row r="1544" spans="1:24" x14ac:dyDescent="0.25">
      <c r="A1544" s="33">
        <v>220200001112</v>
      </c>
      <c r="B1544" s="34" t="s">
        <v>9</v>
      </c>
      <c r="C1544" s="35">
        <v>43872</v>
      </c>
      <c r="D1544" s="33">
        <v>22020001659</v>
      </c>
      <c r="E1544" s="34" t="s">
        <v>1620</v>
      </c>
      <c r="F1544" s="36">
        <v>3005.64</v>
      </c>
      <c r="G1544" s="34" t="s">
        <v>906</v>
      </c>
      <c r="H1544" s="34" t="s">
        <v>1743</v>
      </c>
      <c r="I1544" s="33" t="s">
        <v>209</v>
      </c>
      <c r="J1544" s="34" t="s">
        <v>210</v>
      </c>
      <c r="K1544" s="34" t="s">
        <v>210</v>
      </c>
      <c r="L1544" s="34" t="s">
        <v>12</v>
      </c>
      <c r="M1544" s="34" t="s">
        <v>10</v>
      </c>
      <c r="N1544" s="34" t="s">
        <v>11</v>
      </c>
      <c r="O1544" s="37" t="s">
        <v>3146</v>
      </c>
      <c r="P1544" s="37" t="s">
        <v>674</v>
      </c>
      <c r="Q1544" s="44" t="str">
        <f>MID(Tabla1[[#This Row],[Aplicación]],14,1)</f>
        <v>2</v>
      </c>
      <c r="R1544" s="44" t="s">
        <v>662</v>
      </c>
      <c r="S1544" s="44" t="str">
        <f>MID(Tabla1[[#This Row],[Aplicación]],6,2)</f>
        <v>11</v>
      </c>
      <c r="T1544" s="44" t="str">
        <f>VLOOKUP(Tabla1[[#This Row],[AREA]],Hoja1!A:B,2,FALSE)</f>
        <v>11. Salud pública y seguridad ciudadana</v>
      </c>
      <c r="U1544" s="44" t="str">
        <f>MID(Tabla1[[#This Row],[Aplicación]],9,4)</f>
        <v>1321</v>
      </c>
      <c r="V1544" s="44" t="str">
        <f>VLOOKUP(Tabla1[[#This Row],[PROGRAMA]],Hoja1!A:B,2,FALSE)</f>
        <v>1321. Policía municipal</v>
      </c>
      <c r="W1544" s="44" t="str">
        <f>MID(Tabla1[[#This Row],[Aplicación]],14,2)</f>
        <v>21</v>
      </c>
      <c r="X1544" s="44" t="str">
        <f>MID(Tabla1[[#This Row],[Aplicación]],14,6)</f>
        <v>213</v>
      </c>
    </row>
    <row r="1545" spans="1:24" x14ac:dyDescent="0.25">
      <c r="A1545" s="33">
        <v>220200001113</v>
      </c>
      <c r="B1545" s="34" t="s">
        <v>9</v>
      </c>
      <c r="C1545" s="35">
        <v>43872</v>
      </c>
      <c r="D1545" s="33">
        <v>22020001664</v>
      </c>
      <c r="E1545" s="34" t="s">
        <v>1620</v>
      </c>
      <c r="F1545" s="36">
        <v>2036.72</v>
      </c>
      <c r="G1545" s="34" t="s">
        <v>138</v>
      </c>
      <c r="H1545" s="34" t="s">
        <v>1744</v>
      </c>
      <c r="I1545" s="33" t="s">
        <v>209</v>
      </c>
      <c r="J1545" s="34" t="s">
        <v>211</v>
      </c>
      <c r="K1545" s="34" t="s">
        <v>211</v>
      </c>
      <c r="L1545" s="34" t="s">
        <v>12</v>
      </c>
      <c r="M1545" s="34" t="s">
        <v>10</v>
      </c>
      <c r="N1545" s="34" t="s">
        <v>11</v>
      </c>
      <c r="O1545" s="37" t="s">
        <v>3146</v>
      </c>
      <c r="P1545" s="37" t="s">
        <v>674</v>
      </c>
      <c r="Q1545" s="44" t="str">
        <f>MID(Tabla1[[#This Row],[Aplicación]],14,1)</f>
        <v>2</v>
      </c>
      <c r="R1545" s="44" t="s">
        <v>662</v>
      </c>
      <c r="S1545" s="44" t="str">
        <f>MID(Tabla1[[#This Row],[Aplicación]],6,2)</f>
        <v>11</v>
      </c>
      <c r="T1545" s="44" t="str">
        <f>VLOOKUP(Tabla1[[#This Row],[AREA]],Hoja1!A:B,2,FALSE)</f>
        <v>11. Salud pública y seguridad ciudadana</v>
      </c>
      <c r="U1545" s="44" t="str">
        <f>MID(Tabla1[[#This Row],[Aplicación]],9,4)</f>
        <v>1321</v>
      </c>
      <c r="V1545" s="44" t="str">
        <f>VLOOKUP(Tabla1[[#This Row],[PROGRAMA]],Hoja1!A:B,2,FALSE)</f>
        <v>1321. Policía municipal</v>
      </c>
      <c r="W1545" s="44" t="str">
        <f>MID(Tabla1[[#This Row],[Aplicación]],14,2)</f>
        <v>21</v>
      </c>
      <c r="X1545" s="44" t="str">
        <f>MID(Tabla1[[#This Row],[Aplicación]],14,6)</f>
        <v>213</v>
      </c>
    </row>
    <row r="1546" spans="1:24" x14ac:dyDescent="0.25">
      <c r="A1546" s="33">
        <v>220200001114</v>
      </c>
      <c r="B1546" s="34" t="s">
        <v>9</v>
      </c>
      <c r="C1546" s="35">
        <v>43872</v>
      </c>
      <c r="D1546" s="33">
        <v>22020001670</v>
      </c>
      <c r="E1546" s="34" t="s">
        <v>1620</v>
      </c>
      <c r="F1546" s="36">
        <v>3518.63</v>
      </c>
      <c r="G1546" s="34" t="s">
        <v>151</v>
      </c>
      <c r="H1546" s="34" t="s">
        <v>1745</v>
      </c>
      <c r="I1546" s="33" t="s">
        <v>209</v>
      </c>
      <c r="J1546" s="34" t="s">
        <v>1560</v>
      </c>
      <c r="K1546" s="34" t="s">
        <v>296</v>
      </c>
      <c r="L1546" s="34" t="s">
        <v>12</v>
      </c>
      <c r="M1546" s="34" t="s">
        <v>10</v>
      </c>
      <c r="N1546" s="34" t="s">
        <v>11</v>
      </c>
      <c r="O1546" s="37" t="s">
        <v>3146</v>
      </c>
      <c r="P1546" s="37" t="s">
        <v>674</v>
      </c>
      <c r="Q1546" s="44" t="str">
        <f>MID(Tabla1[[#This Row],[Aplicación]],14,1)</f>
        <v>2</v>
      </c>
      <c r="R1546" s="44" t="s">
        <v>662</v>
      </c>
      <c r="S1546" s="44" t="str">
        <f>MID(Tabla1[[#This Row],[Aplicación]],6,2)</f>
        <v>11</v>
      </c>
      <c r="T1546" s="44" t="str">
        <f>VLOOKUP(Tabla1[[#This Row],[AREA]],Hoja1!A:B,2,FALSE)</f>
        <v>11. Salud pública y seguridad ciudadana</v>
      </c>
      <c r="U1546" s="44" t="str">
        <f>MID(Tabla1[[#This Row],[Aplicación]],9,4)</f>
        <v>1321</v>
      </c>
      <c r="V1546" s="44" t="str">
        <f>VLOOKUP(Tabla1[[#This Row],[PROGRAMA]],Hoja1!A:B,2,FALSE)</f>
        <v>1321. Policía municipal</v>
      </c>
      <c r="W1546" s="44" t="str">
        <f>MID(Tabla1[[#This Row],[Aplicación]],14,2)</f>
        <v>21</v>
      </c>
      <c r="X1546" s="44" t="str">
        <f>MID(Tabla1[[#This Row],[Aplicación]],14,6)</f>
        <v>213</v>
      </c>
    </row>
    <row r="1547" spans="1:24" x14ac:dyDescent="0.25">
      <c r="A1547" s="33">
        <v>220199000052</v>
      </c>
      <c r="B1547" s="34" t="s">
        <v>9</v>
      </c>
      <c r="C1547" s="35">
        <v>43832</v>
      </c>
      <c r="D1547" s="33">
        <v>22020000699</v>
      </c>
      <c r="E1547" s="34" t="s">
        <v>1750</v>
      </c>
      <c r="F1547" s="36">
        <v>3275.37</v>
      </c>
      <c r="G1547" s="34" t="s">
        <v>329</v>
      </c>
      <c r="H1547" s="34" t="s">
        <v>1751</v>
      </c>
      <c r="I1547" s="33" t="s">
        <v>209</v>
      </c>
      <c r="J1547" s="34" t="s">
        <v>211</v>
      </c>
      <c r="K1547" s="34" t="s">
        <v>211</v>
      </c>
      <c r="L1547" s="34" t="s">
        <v>12</v>
      </c>
      <c r="M1547" s="34" t="s">
        <v>13</v>
      </c>
      <c r="N1547" s="34" t="s">
        <v>14</v>
      </c>
      <c r="O1547" s="37" t="s">
        <v>3127</v>
      </c>
      <c r="P1547" s="37" t="s">
        <v>674</v>
      </c>
      <c r="Q1547" s="44" t="str">
        <f>MID(Tabla1[[#This Row],[Aplicación]],14,1)</f>
        <v>2</v>
      </c>
      <c r="R1547" s="44" t="s">
        <v>662</v>
      </c>
      <c r="S1547" s="44" t="str">
        <f>MID(Tabla1[[#This Row],[Aplicación]],6,2)</f>
        <v>11</v>
      </c>
      <c r="T1547" s="44" t="str">
        <f>VLOOKUP(Tabla1[[#This Row],[AREA]],Hoja1!A:B,2,FALSE)</f>
        <v>11. Salud pública y seguridad ciudadana</v>
      </c>
      <c r="U1547" s="44" t="str">
        <f>MID(Tabla1[[#This Row],[Aplicación]],9,4)</f>
        <v>1361</v>
      </c>
      <c r="V1547" s="44" t="str">
        <f>VLOOKUP(Tabla1[[#This Row],[PROGRAMA]],Hoja1!A:B,2,FALSE)</f>
        <v>1361. Prevención y extinción de incencios</v>
      </c>
      <c r="W1547" s="44" t="str">
        <f>MID(Tabla1[[#This Row],[Aplicación]],14,2)</f>
        <v>21</v>
      </c>
      <c r="X1547" s="44" t="str">
        <f>MID(Tabla1[[#This Row],[Aplicación]],14,6)</f>
        <v>213</v>
      </c>
    </row>
    <row r="1548" spans="1:24" x14ac:dyDescent="0.25">
      <c r="A1548" s="33">
        <v>220200001119</v>
      </c>
      <c r="B1548" s="34" t="s">
        <v>9</v>
      </c>
      <c r="C1548" s="35">
        <v>43872</v>
      </c>
      <c r="D1548" s="33">
        <v>22020001672</v>
      </c>
      <c r="E1548" s="34" t="s">
        <v>1620</v>
      </c>
      <c r="F1548" s="36">
        <v>6466.56</v>
      </c>
      <c r="G1548" s="34" t="s">
        <v>118</v>
      </c>
      <c r="H1548" s="34" t="s">
        <v>1757</v>
      </c>
      <c r="I1548" s="33" t="s">
        <v>209</v>
      </c>
      <c r="J1548" s="34" t="s">
        <v>211</v>
      </c>
      <c r="K1548" s="34" t="s">
        <v>211</v>
      </c>
      <c r="L1548" s="34" t="s">
        <v>12</v>
      </c>
      <c r="M1548" s="34" t="s">
        <v>10</v>
      </c>
      <c r="N1548" s="34" t="s">
        <v>11</v>
      </c>
      <c r="O1548" s="37" t="s">
        <v>3146</v>
      </c>
      <c r="P1548" s="37" t="s">
        <v>674</v>
      </c>
      <c r="Q1548" s="44" t="str">
        <f>MID(Tabla1[[#This Row],[Aplicación]],14,1)</f>
        <v>2</v>
      </c>
      <c r="R1548" s="44" t="s">
        <v>662</v>
      </c>
      <c r="S1548" s="44" t="str">
        <f>MID(Tabla1[[#This Row],[Aplicación]],6,2)</f>
        <v>11</v>
      </c>
      <c r="T1548" s="44" t="str">
        <f>VLOOKUP(Tabla1[[#This Row],[AREA]],Hoja1!A:B,2,FALSE)</f>
        <v>11. Salud pública y seguridad ciudadana</v>
      </c>
      <c r="U1548" s="44" t="str">
        <f>MID(Tabla1[[#This Row],[Aplicación]],9,4)</f>
        <v>1321</v>
      </c>
      <c r="V1548" s="44" t="str">
        <f>VLOOKUP(Tabla1[[#This Row],[PROGRAMA]],Hoja1!A:B,2,FALSE)</f>
        <v>1321. Policía municipal</v>
      </c>
      <c r="W1548" s="44" t="str">
        <f>MID(Tabla1[[#This Row],[Aplicación]],14,2)</f>
        <v>21</v>
      </c>
      <c r="X1548" s="44" t="str">
        <f>MID(Tabla1[[#This Row],[Aplicación]],14,6)</f>
        <v>213</v>
      </c>
    </row>
    <row r="1549" spans="1:24" x14ac:dyDescent="0.25">
      <c r="A1549" s="33">
        <v>220200010451</v>
      </c>
      <c r="B1549" s="34" t="s">
        <v>316</v>
      </c>
      <c r="C1549" s="35">
        <v>43920</v>
      </c>
      <c r="D1549" s="33">
        <v>22020001380</v>
      </c>
      <c r="E1549" s="34" t="s">
        <v>1485</v>
      </c>
      <c r="F1549" s="36">
        <v>3280.18</v>
      </c>
      <c r="G1549" s="34" t="s">
        <v>481</v>
      </c>
      <c r="H1549" s="34" t="s">
        <v>1759</v>
      </c>
      <c r="I1549" s="33" t="s">
        <v>317</v>
      </c>
      <c r="J1549" s="34" t="s">
        <v>211</v>
      </c>
      <c r="K1549" s="34" t="s">
        <v>211</v>
      </c>
      <c r="L1549" s="34" t="s">
        <v>12</v>
      </c>
      <c r="M1549" s="34" t="s">
        <v>13</v>
      </c>
      <c r="N1549" s="34" t="s">
        <v>14</v>
      </c>
      <c r="O1549" s="37" t="s">
        <v>3145</v>
      </c>
      <c r="P1549" s="37" t="s">
        <v>674</v>
      </c>
      <c r="Q1549" s="44" t="str">
        <f>MID(Tabla1[[#This Row],[Aplicación]],14,1)</f>
        <v>6</v>
      </c>
      <c r="R1549" s="44" t="s">
        <v>663</v>
      </c>
      <c r="S1549" s="44" t="str">
        <f>MID(Tabla1[[#This Row],[Aplicación]],6,2)</f>
        <v>11</v>
      </c>
      <c r="T1549" s="44" t="str">
        <f>VLOOKUP(Tabla1[[#This Row],[AREA]],Hoja1!A:B,2,FALSE)</f>
        <v>11. Salud pública y seguridad ciudadana</v>
      </c>
      <c r="U1549" s="44" t="str">
        <f>MID(Tabla1[[#This Row],[Aplicación]],9,4)</f>
        <v>1621</v>
      </c>
      <c r="V1549" s="44" t="str">
        <f>VLOOKUP(Tabla1[[#This Row],[PROGRAMA]],Hoja1!A:B,2,FALSE)</f>
        <v>1621. Servicio de limpieza</v>
      </c>
      <c r="W1549" s="44" t="str">
        <f>MID(Tabla1[[#This Row],[Aplicación]],14,2)</f>
        <v>63</v>
      </c>
      <c r="X1549" s="44" t="str">
        <f>MID(Tabla1[[#This Row],[Aplicación]],14,6)</f>
        <v>634</v>
      </c>
    </row>
    <row r="1550" spans="1:24" x14ac:dyDescent="0.25">
      <c r="A1550" s="33">
        <v>220200001121</v>
      </c>
      <c r="B1550" s="34" t="s">
        <v>9</v>
      </c>
      <c r="C1550" s="35">
        <v>43872</v>
      </c>
      <c r="D1550" s="33">
        <v>22020001678</v>
      </c>
      <c r="E1550" s="34" t="s">
        <v>1760</v>
      </c>
      <c r="F1550" s="36">
        <v>7247.9</v>
      </c>
      <c r="G1550" s="34" t="s">
        <v>158</v>
      </c>
      <c r="H1550" s="34" t="s">
        <v>1761</v>
      </c>
      <c r="I1550" s="33" t="s">
        <v>209</v>
      </c>
      <c r="J1550" s="34" t="s">
        <v>250</v>
      </c>
      <c r="K1550" s="34" t="s">
        <v>250</v>
      </c>
      <c r="L1550" s="34" t="s">
        <v>12</v>
      </c>
      <c r="M1550" s="34" t="s">
        <v>10</v>
      </c>
      <c r="N1550" s="34" t="s">
        <v>11</v>
      </c>
      <c r="O1550" s="37" t="s">
        <v>3146</v>
      </c>
      <c r="P1550" s="37" t="s">
        <v>674</v>
      </c>
      <c r="Q1550" s="44" t="str">
        <f>MID(Tabla1[[#This Row],[Aplicación]],14,1)</f>
        <v>2</v>
      </c>
      <c r="R1550" s="44" t="s">
        <v>662</v>
      </c>
      <c r="S1550" s="44" t="str">
        <f>MID(Tabla1[[#This Row],[Aplicación]],6,2)</f>
        <v>11</v>
      </c>
      <c r="T1550" s="44" t="str">
        <f>VLOOKUP(Tabla1[[#This Row],[AREA]],Hoja1!A:B,2,FALSE)</f>
        <v>11. Salud pública y seguridad ciudadana</v>
      </c>
      <c r="U1550" s="44" t="str">
        <f>MID(Tabla1[[#This Row],[Aplicación]],9,4)</f>
        <v>1321</v>
      </c>
      <c r="V1550" s="44" t="str">
        <f>VLOOKUP(Tabla1[[#This Row],[PROGRAMA]],Hoja1!A:B,2,FALSE)</f>
        <v>1321. Policía municipal</v>
      </c>
      <c r="W1550" s="44" t="str">
        <f>MID(Tabla1[[#This Row],[Aplicación]],14,2)</f>
        <v>22</v>
      </c>
      <c r="X1550" s="44" t="str">
        <f>MID(Tabla1[[#This Row],[Aplicación]],14,6)</f>
        <v>22706</v>
      </c>
    </row>
    <row r="1551" spans="1:24" x14ac:dyDescent="0.25">
      <c r="A1551" s="33">
        <v>220200001195</v>
      </c>
      <c r="B1551" s="34" t="s">
        <v>9</v>
      </c>
      <c r="C1551" s="35">
        <v>43872</v>
      </c>
      <c r="D1551" s="33">
        <v>22020001223</v>
      </c>
      <c r="E1551" s="34" t="s">
        <v>1764</v>
      </c>
      <c r="F1551" s="36">
        <v>1760.7</v>
      </c>
      <c r="G1551" s="34" t="s">
        <v>150</v>
      </c>
      <c r="H1551" s="34" t="s">
        <v>1765</v>
      </c>
      <c r="I1551" s="33" t="s">
        <v>209</v>
      </c>
      <c r="J1551" s="34" t="s">
        <v>1766</v>
      </c>
      <c r="K1551" s="34" t="s">
        <v>210</v>
      </c>
      <c r="L1551" s="34" t="s">
        <v>12</v>
      </c>
      <c r="M1551" s="34" t="s">
        <v>10</v>
      </c>
      <c r="N1551" s="34" t="s">
        <v>11</v>
      </c>
      <c r="O1551" s="37" t="s">
        <v>3146</v>
      </c>
      <c r="P1551" s="37" t="s">
        <v>674</v>
      </c>
      <c r="Q1551" s="44" t="str">
        <f>MID(Tabla1[[#This Row],[Aplicación]],14,1)</f>
        <v>2</v>
      </c>
      <c r="R1551" s="44" t="s">
        <v>662</v>
      </c>
      <c r="S1551" s="44" t="str">
        <f>MID(Tabla1[[#This Row],[Aplicación]],6,2)</f>
        <v>11</v>
      </c>
      <c r="T1551" s="44" t="str">
        <f>VLOOKUP(Tabla1[[#This Row],[AREA]],Hoja1!A:B,2,FALSE)</f>
        <v>11. Salud pública y seguridad ciudadana</v>
      </c>
      <c r="U1551" s="44" t="str">
        <f>MID(Tabla1[[#This Row],[Aplicación]],9,4)</f>
        <v>1621</v>
      </c>
      <c r="V1551" s="44" t="str">
        <f>VLOOKUP(Tabla1[[#This Row],[PROGRAMA]],Hoja1!A:B,2,FALSE)</f>
        <v>1621. Servicio de limpieza</v>
      </c>
      <c r="W1551" s="44" t="str">
        <f>MID(Tabla1[[#This Row],[Aplicación]],14,2)</f>
        <v>21</v>
      </c>
      <c r="X1551" s="44" t="str">
        <f>MID(Tabla1[[#This Row],[Aplicación]],14,6)</f>
        <v>213</v>
      </c>
    </row>
    <row r="1552" spans="1:24" x14ac:dyDescent="0.25">
      <c r="A1552" s="33">
        <v>220200004481</v>
      </c>
      <c r="B1552" s="34" t="s">
        <v>316</v>
      </c>
      <c r="C1552" s="35">
        <v>43899</v>
      </c>
      <c r="D1552" s="33">
        <v>22020001383</v>
      </c>
      <c r="E1552" s="34" t="s">
        <v>1428</v>
      </c>
      <c r="F1552" s="36">
        <v>3382.43</v>
      </c>
      <c r="G1552" s="34" t="s">
        <v>365</v>
      </c>
      <c r="H1552" s="34" t="s">
        <v>1768</v>
      </c>
      <c r="I1552" s="33" t="s">
        <v>317</v>
      </c>
      <c r="J1552" s="34" t="s">
        <v>211</v>
      </c>
      <c r="K1552" s="34" t="s">
        <v>211</v>
      </c>
      <c r="L1552" s="34" t="s">
        <v>12</v>
      </c>
      <c r="M1552" s="34" t="s">
        <v>13</v>
      </c>
      <c r="N1552" s="34" t="s">
        <v>14</v>
      </c>
      <c r="O1552" s="37" t="s">
        <v>3145</v>
      </c>
      <c r="P1552" s="37" t="s">
        <v>674</v>
      </c>
      <c r="Q1552" s="44" t="str">
        <f>MID(Tabla1[[#This Row],[Aplicación]],14,1)</f>
        <v>2</v>
      </c>
      <c r="R1552" s="44" t="s">
        <v>662</v>
      </c>
      <c r="S1552" s="44" t="str">
        <f>MID(Tabla1[[#This Row],[Aplicación]],6,2)</f>
        <v>11</v>
      </c>
      <c r="T1552" s="44" t="str">
        <f>VLOOKUP(Tabla1[[#This Row],[AREA]],Hoja1!A:B,2,FALSE)</f>
        <v>11. Salud pública y seguridad ciudadana</v>
      </c>
      <c r="U1552" s="44" t="str">
        <f>MID(Tabla1[[#This Row],[Aplicación]],9,4)</f>
        <v>1321</v>
      </c>
      <c r="V1552" s="44" t="str">
        <f>VLOOKUP(Tabla1[[#This Row],[PROGRAMA]],Hoja1!A:B,2,FALSE)</f>
        <v>1321. Policía municipal</v>
      </c>
      <c r="W1552" s="44" t="str">
        <f>MID(Tabla1[[#This Row],[Aplicación]],14,2)</f>
        <v>21</v>
      </c>
      <c r="X1552" s="44" t="str">
        <f>MID(Tabla1[[#This Row],[Aplicación]],14,6)</f>
        <v>214</v>
      </c>
    </row>
    <row r="1553" spans="1:24" x14ac:dyDescent="0.25">
      <c r="A1553" s="33">
        <v>220200003909</v>
      </c>
      <c r="B1553" s="34" t="s">
        <v>316</v>
      </c>
      <c r="C1553" s="35">
        <v>43895</v>
      </c>
      <c r="D1553" s="33">
        <v>22020001705</v>
      </c>
      <c r="E1553" s="34" t="s">
        <v>1771</v>
      </c>
      <c r="F1553" s="36">
        <v>573.24</v>
      </c>
      <c r="G1553" s="34" t="s">
        <v>365</v>
      </c>
      <c r="H1553" s="34" t="s">
        <v>1772</v>
      </c>
      <c r="I1553" s="33" t="s">
        <v>317</v>
      </c>
      <c r="J1553" s="34" t="s">
        <v>211</v>
      </c>
      <c r="K1553" s="34" t="s">
        <v>211</v>
      </c>
      <c r="L1553" s="34" t="s">
        <v>12</v>
      </c>
      <c r="M1553" s="34" t="s">
        <v>13</v>
      </c>
      <c r="N1553" s="34" t="s">
        <v>14</v>
      </c>
      <c r="O1553" s="37" t="s">
        <v>3145</v>
      </c>
      <c r="P1553" s="37" t="s">
        <v>674</v>
      </c>
      <c r="Q1553" s="44" t="str">
        <f>MID(Tabla1[[#This Row],[Aplicación]],14,1)</f>
        <v>2</v>
      </c>
      <c r="R1553" s="44" t="s">
        <v>662</v>
      </c>
      <c r="S1553" s="44" t="str">
        <f>MID(Tabla1[[#This Row],[Aplicación]],6,2)</f>
        <v>11</v>
      </c>
      <c r="T1553" s="44" t="str">
        <f>VLOOKUP(Tabla1[[#This Row],[AREA]],Hoja1!A:B,2,FALSE)</f>
        <v>11. Salud pública y seguridad ciudadana</v>
      </c>
      <c r="U1553" s="44" t="str">
        <f>MID(Tabla1[[#This Row],[Aplicación]],9,4)</f>
        <v>1361</v>
      </c>
      <c r="V1553" s="44" t="str">
        <f>VLOOKUP(Tabla1[[#This Row],[PROGRAMA]],Hoja1!A:B,2,FALSE)</f>
        <v>1361. Prevención y extinción de incencios</v>
      </c>
      <c r="W1553" s="44" t="str">
        <f>MID(Tabla1[[#This Row],[Aplicación]],14,2)</f>
        <v>21</v>
      </c>
      <c r="X1553" s="44" t="str">
        <f>MID(Tabla1[[#This Row],[Aplicación]],14,6)</f>
        <v>214</v>
      </c>
    </row>
    <row r="1554" spans="1:24" x14ac:dyDescent="0.25">
      <c r="A1554" s="33">
        <v>220200001196</v>
      </c>
      <c r="B1554" s="34" t="s">
        <v>9</v>
      </c>
      <c r="C1554" s="35">
        <v>43872</v>
      </c>
      <c r="D1554" s="33">
        <v>22020001224</v>
      </c>
      <c r="E1554" s="34" t="s">
        <v>1764</v>
      </c>
      <c r="F1554" s="36">
        <v>2610.56</v>
      </c>
      <c r="G1554" s="34" t="s">
        <v>138</v>
      </c>
      <c r="H1554" s="34" t="s">
        <v>1773</v>
      </c>
      <c r="I1554" s="33" t="s">
        <v>209</v>
      </c>
      <c r="J1554" s="34" t="s">
        <v>211</v>
      </c>
      <c r="K1554" s="34" t="s">
        <v>211</v>
      </c>
      <c r="L1554" s="34" t="s">
        <v>12</v>
      </c>
      <c r="M1554" s="34" t="s">
        <v>10</v>
      </c>
      <c r="N1554" s="34" t="s">
        <v>11</v>
      </c>
      <c r="O1554" s="37" t="s">
        <v>3146</v>
      </c>
      <c r="P1554" s="37" t="s">
        <v>674</v>
      </c>
      <c r="Q1554" s="44" t="str">
        <f>MID(Tabla1[[#This Row],[Aplicación]],14,1)</f>
        <v>2</v>
      </c>
      <c r="R1554" s="44" t="s">
        <v>662</v>
      </c>
      <c r="S1554" s="44" t="str">
        <f>MID(Tabla1[[#This Row],[Aplicación]],6,2)</f>
        <v>11</v>
      </c>
      <c r="T1554" s="44" t="str">
        <f>VLOOKUP(Tabla1[[#This Row],[AREA]],Hoja1!A:B,2,FALSE)</f>
        <v>11. Salud pública y seguridad ciudadana</v>
      </c>
      <c r="U1554" s="44" t="str">
        <f>MID(Tabla1[[#This Row],[Aplicación]],9,4)</f>
        <v>1621</v>
      </c>
      <c r="V1554" s="44" t="str">
        <f>VLOOKUP(Tabla1[[#This Row],[PROGRAMA]],Hoja1!A:B,2,FALSE)</f>
        <v>1621. Servicio de limpieza</v>
      </c>
      <c r="W1554" s="44" t="str">
        <f>MID(Tabla1[[#This Row],[Aplicación]],14,2)</f>
        <v>21</v>
      </c>
      <c r="X1554" s="44" t="str">
        <f>MID(Tabla1[[#This Row],[Aplicación]],14,6)</f>
        <v>213</v>
      </c>
    </row>
    <row r="1555" spans="1:24" x14ac:dyDescent="0.25">
      <c r="A1555" s="33">
        <v>220200001197</v>
      </c>
      <c r="B1555" s="34" t="s">
        <v>9</v>
      </c>
      <c r="C1555" s="35">
        <v>43872</v>
      </c>
      <c r="D1555" s="33">
        <v>22020001225</v>
      </c>
      <c r="E1555" s="34" t="s">
        <v>1764</v>
      </c>
      <c r="F1555" s="36">
        <v>1547.34</v>
      </c>
      <c r="G1555" s="34" t="s">
        <v>114</v>
      </c>
      <c r="H1555" s="34" t="s">
        <v>1774</v>
      </c>
      <c r="I1555" s="33" t="s">
        <v>209</v>
      </c>
      <c r="J1555" s="34" t="s">
        <v>211</v>
      </c>
      <c r="K1555" s="34" t="s">
        <v>211</v>
      </c>
      <c r="L1555" s="34" t="s">
        <v>12</v>
      </c>
      <c r="M1555" s="34" t="s">
        <v>10</v>
      </c>
      <c r="N1555" s="34" t="s">
        <v>11</v>
      </c>
      <c r="O1555" s="37" t="s">
        <v>3146</v>
      </c>
      <c r="P1555" s="37" t="s">
        <v>674</v>
      </c>
      <c r="Q1555" s="44" t="str">
        <f>MID(Tabla1[[#This Row],[Aplicación]],14,1)</f>
        <v>2</v>
      </c>
      <c r="R1555" s="44" t="s">
        <v>662</v>
      </c>
      <c r="S1555" s="44" t="str">
        <f>MID(Tabla1[[#This Row],[Aplicación]],6,2)</f>
        <v>11</v>
      </c>
      <c r="T1555" s="44" t="str">
        <f>VLOOKUP(Tabla1[[#This Row],[AREA]],Hoja1!A:B,2,FALSE)</f>
        <v>11. Salud pública y seguridad ciudadana</v>
      </c>
      <c r="U1555" s="44" t="str">
        <f>MID(Tabla1[[#This Row],[Aplicación]],9,4)</f>
        <v>1621</v>
      </c>
      <c r="V1555" s="44" t="str">
        <f>VLOOKUP(Tabla1[[#This Row],[PROGRAMA]],Hoja1!A:B,2,FALSE)</f>
        <v>1621. Servicio de limpieza</v>
      </c>
      <c r="W1555" s="44" t="str">
        <f>MID(Tabla1[[#This Row],[Aplicación]],14,2)</f>
        <v>21</v>
      </c>
      <c r="X1555" s="44" t="str">
        <f>MID(Tabla1[[#This Row],[Aplicación]],14,6)</f>
        <v>213</v>
      </c>
    </row>
    <row r="1556" spans="1:24" x14ac:dyDescent="0.25">
      <c r="A1556" s="33">
        <v>220200002904</v>
      </c>
      <c r="B1556" s="34" t="s">
        <v>316</v>
      </c>
      <c r="C1556" s="35">
        <v>43892</v>
      </c>
      <c r="D1556" s="33">
        <v>22020001380</v>
      </c>
      <c r="E1556" s="34" t="s">
        <v>1485</v>
      </c>
      <c r="F1556" s="36">
        <v>484.13</v>
      </c>
      <c r="G1556" s="34" t="s">
        <v>365</v>
      </c>
      <c r="H1556" s="34" t="s">
        <v>1775</v>
      </c>
      <c r="I1556" s="33" t="s">
        <v>317</v>
      </c>
      <c r="J1556" s="34" t="s">
        <v>211</v>
      </c>
      <c r="K1556" s="34" t="s">
        <v>211</v>
      </c>
      <c r="L1556" s="34" t="s">
        <v>12</v>
      </c>
      <c r="M1556" s="34" t="s">
        <v>13</v>
      </c>
      <c r="N1556" s="34" t="s">
        <v>14</v>
      </c>
      <c r="O1556" s="37" t="s">
        <v>3145</v>
      </c>
      <c r="P1556" s="37" t="s">
        <v>674</v>
      </c>
      <c r="Q1556" s="44" t="str">
        <f>MID(Tabla1[[#This Row],[Aplicación]],14,1)</f>
        <v>6</v>
      </c>
      <c r="R1556" s="44" t="s">
        <v>663</v>
      </c>
      <c r="S1556" s="44" t="str">
        <f>MID(Tabla1[[#This Row],[Aplicación]],6,2)</f>
        <v>11</v>
      </c>
      <c r="T1556" s="44" t="str">
        <f>VLOOKUP(Tabla1[[#This Row],[AREA]],Hoja1!A:B,2,FALSE)</f>
        <v>11. Salud pública y seguridad ciudadana</v>
      </c>
      <c r="U1556" s="44" t="str">
        <f>MID(Tabla1[[#This Row],[Aplicación]],9,4)</f>
        <v>1621</v>
      </c>
      <c r="V1556" s="44" t="str">
        <f>VLOOKUP(Tabla1[[#This Row],[PROGRAMA]],Hoja1!A:B,2,FALSE)</f>
        <v>1621. Servicio de limpieza</v>
      </c>
      <c r="W1556" s="44" t="str">
        <f>MID(Tabla1[[#This Row],[Aplicación]],14,2)</f>
        <v>63</v>
      </c>
      <c r="X1556" s="44" t="str">
        <f>MID(Tabla1[[#This Row],[Aplicación]],14,6)</f>
        <v>634</v>
      </c>
    </row>
    <row r="1557" spans="1:24" x14ac:dyDescent="0.25">
      <c r="A1557" s="33">
        <v>220200001198</v>
      </c>
      <c r="B1557" s="34" t="s">
        <v>9</v>
      </c>
      <c r="C1557" s="35">
        <v>43872</v>
      </c>
      <c r="D1557" s="33">
        <v>22020001226</v>
      </c>
      <c r="E1557" s="34" t="s">
        <v>1764</v>
      </c>
      <c r="F1557" s="36">
        <v>3507</v>
      </c>
      <c r="G1557" s="34" t="s">
        <v>124</v>
      </c>
      <c r="H1557" s="34" t="s">
        <v>1777</v>
      </c>
      <c r="I1557" s="33" t="s">
        <v>209</v>
      </c>
      <c r="J1557" s="34" t="s">
        <v>211</v>
      </c>
      <c r="K1557" s="34" t="s">
        <v>211</v>
      </c>
      <c r="L1557" s="34" t="s">
        <v>12</v>
      </c>
      <c r="M1557" s="34" t="s">
        <v>10</v>
      </c>
      <c r="N1557" s="34" t="s">
        <v>11</v>
      </c>
      <c r="O1557" s="37" t="s">
        <v>3146</v>
      </c>
      <c r="P1557" s="37" t="s">
        <v>674</v>
      </c>
      <c r="Q1557" s="44" t="str">
        <f>MID(Tabla1[[#This Row],[Aplicación]],14,1)</f>
        <v>2</v>
      </c>
      <c r="R1557" s="44" t="s">
        <v>662</v>
      </c>
      <c r="S1557" s="44" t="str">
        <f>MID(Tabla1[[#This Row],[Aplicación]],6,2)</f>
        <v>11</v>
      </c>
      <c r="T1557" s="44" t="str">
        <f>VLOOKUP(Tabla1[[#This Row],[AREA]],Hoja1!A:B,2,FALSE)</f>
        <v>11. Salud pública y seguridad ciudadana</v>
      </c>
      <c r="U1557" s="44" t="str">
        <f>MID(Tabla1[[#This Row],[Aplicación]],9,4)</f>
        <v>1621</v>
      </c>
      <c r="V1557" s="44" t="str">
        <f>VLOOKUP(Tabla1[[#This Row],[PROGRAMA]],Hoja1!A:B,2,FALSE)</f>
        <v>1621. Servicio de limpieza</v>
      </c>
      <c r="W1557" s="44" t="str">
        <f>MID(Tabla1[[#This Row],[Aplicación]],14,2)</f>
        <v>21</v>
      </c>
      <c r="X1557" s="44" t="str">
        <f>MID(Tabla1[[#This Row],[Aplicación]],14,6)</f>
        <v>213</v>
      </c>
    </row>
    <row r="1558" spans="1:24" x14ac:dyDescent="0.25">
      <c r="A1558" s="33">
        <v>220200005264</v>
      </c>
      <c r="B1558" s="34" t="s">
        <v>316</v>
      </c>
      <c r="C1558" s="35">
        <v>43900</v>
      </c>
      <c r="D1558" s="33">
        <v>22020001383</v>
      </c>
      <c r="E1558" s="34" t="s">
        <v>1428</v>
      </c>
      <c r="F1558" s="36">
        <v>417.32</v>
      </c>
      <c r="G1558" s="34" t="s">
        <v>365</v>
      </c>
      <c r="H1558" s="34" t="s">
        <v>716</v>
      </c>
      <c r="I1558" s="33" t="s">
        <v>317</v>
      </c>
      <c r="J1558" s="34" t="s">
        <v>211</v>
      </c>
      <c r="K1558" s="34" t="s">
        <v>211</v>
      </c>
      <c r="L1558" s="34" t="s">
        <v>12</v>
      </c>
      <c r="M1558" s="34" t="s">
        <v>13</v>
      </c>
      <c r="N1558" s="34" t="s">
        <v>14</v>
      </c>
      <c r="O1558" s="37" t="s">
        <v>3145</v>
      </c>
      <c r="P1558" s="37" t="s">
        <v>674</v>
      </c>
      <c r="Q1558" s="44" t="str">
        <f>MID(Tabla1[[#This Row],[Aplicación]],14,1)</f>
        <v>2</v>
      </c>
      <c r="R1558" s="44" t="s">
        <v>662</v>
      </c>
      <c r="S1558" s="44" t="str">
        <f>MID(Tabla1[[#This Row],[Aplicación]],6,2)</f>
        <v>11</v>
      </c>
      <c r="T1558" s="44" t="str">
        <f>VLOOKUP(Tabla1[[#This Row],[AREA]],Hoja1!A:B,2,FALSE)</f>
        <v>11. Salud pública y seguridad ciudadana</v>
      </c>
      <c r="U1558" s="44" t="str">
        <f>MID(Tabla1[[#This Row],[Aplicación]],9,4)</f>
        <v>1321</v>
      </c>
      <c r="V1558" s="44" t="str">
        <f>VLOOKUP(Tabla1[[#This Row],[PROGRAMA]],Hoja1!A:B,2,FALSE)</f>
        <v>1321. Policía municipal</v>
      </c>
      <c r="W1558" s="44" t="str">
        <f>MID(Tabla1[[#This Row],[Aplicación]],14,2)</f>
        <v>21</v>
      </c>
      <c r="X1558" s="44" t="str">
        <f>MID(Tabla1[[#This Row],[Aplicación]],14,6)</f>
        <v>214</v>
      </c>
    </row>
    <row r="1559" spans="1:24" x14ac:dyDescent="0.25">
      <c r="A1559" s="33">
        <v>220200001199</v>
      </c>
      <c r="B1559" s="34" t="s">
        <v>9</v>
      </c>
      <c r="C1559" s="35">
        <v>43872</v>
      </c>
      <c r="D1559" s="33">
        <v>22020001227</v>
      </c>
      <c r="E1559" s="34" t="s">
        <v>999</v>
      </c>
      <c r="F1559" s="36">
        <v>1884.84</v>
      </c>
      <c r="G1559" s="34" t="s">
        <v>148</v>
      </c>
      <c r="H1559" s="34" t="s">
        <v>1779</v>
      </c>
      <c r="I1559" s="33" t="s">
        <v>209</v>
      </c>
      <c r="J1559" s="34" t="s">
        <v>211</v>
      </c>
      <c r="K1559" s="34" t="s">
        <v>211</v>
      </c>
      <c r="L1559" s="34" t="s">
        <v>12</v>
      </c>
      <c r="M1559" s="34" t="s">
        <v>10</v>
      </c>
      <c r="N1559" s="34" t="s">
        <v>11</v>
      </c>
      <c r="O1559" s="37" t="s">
        <v>3146</v>
      </c>
      <c r="P1559" s="37" t="s">
        <v>674</v>
      </c>
      <c r="Q1559" s="44" t="str">
        <f>MID(Tabla1[[#This Row],[Aplicación]],14,1)</f>
        <v>2</v>
      </c>
      <c r="R1559" s="44" t="s">
        <v>662</v>
      </c>
      <c r="S1559" s="44" t="str">
        <f>MID(Tabla1[[#This Row],[Aplicación]],6,2)</f>
        <v>11</v>
      </c>
      <c r="T1559" s="44" t="str">
        <f>VLOOKUP(Tabla1[[#This Row],[AREA]],Hoja1!A:B,2,FALSE)</f>
        <v>11. Salud pública y seguridad ciudadana</v>
      </c>
      <c r="U1559" s="44" t="str">
        <f>MID(Tabla1[[#This Row],[Aplicación]],9,4)</f>
        <v>1631</v>
      </c>
      <c r="V1559" s="44" t="str">
        <f>VLOOKUP(Tabla1[[#This Row],[PROGRAMA]],Hoja1!A:B,2,FALSE)</f>
        <v>1631. Limpieza viaria</v>
      </c>
      <c r="W1559" s="44" t="str">
        <f>MID(Tabla1[[#This Row],[Aplicación]],14,2)</f>
        <v>21</v>
      </c>
      <c r="X1559" s="44" t="str">
        <f>MID(Tabla1[[#This Row],[Aplicación]],14,6)</f>
        <v>213</v>
      </c>
    </row>
    <row r="1560" spans="1:24" x14ac:dyDescent="0.25">
      <c r="A1560" s="33">
        <v>220200001201</v>
      </c>
      <c r="B1560" s="34" t="s">
        <v>9</v>
      </c>
      <c r="C1560" s="35">
        <v>43872</v>
      </c>
      <c r="D1560" s="33">
        <v>22020001548</v>
      </c>
      <c r="E1560" s="34" t="s">
        <v>1780</v>
      </c>
      <c r="F1560" s="36">
        <v>3000</v>
      </c>
      <c r="G1560" s="34" t="s">
        <v>200</v>
      </c>
      <c r="H1560" s="34" t="s">
        <v>1781</v>
      </c>
      <c r="I1560" s="33" t="s">
        <v>209</v>
      </c>
      <c r="J1560" s="34" t="s">
        <v>211</v>
      </c>
      <c r="K1560" s="34" t="s">
        <v>211</v>
      </c>
      <c r="L1560" s="34" t="s">
        <v>15</v>
      </c>
      <c r="M1560" s="34" t="s">
        <v>10</v>
      </c>
      <c r="N1560" s="34" t="s">
        <v>11</v>
      </c>
      <c r="O1560" s="37" t="s">
        <v>3146</v>
      </c>
      <c r="P1560" s="37" t="s">
        <v>674</v>
      </c>
      <c r="Q1560" s="44" t="str">
        <f>MID(Tabla1[[#This Row],[Aplicación]],14,1)</f>
        <v>2</v>
      </c>
      <c r="R1560" s="44" t="s">
        <v>662</v>
      </c>
      <c r="S1560" s="44" t="str">
        <f>MID(Tabla1[[#This Row],[Aplicación]],6,2)</f>
        <v>11</v>
      </c>
      <c r="T1560" s="44" t="str">
        <f>VLOOKUP(Tabla1[[#This Row],[AREA]],Hoja1!A:B,2,FALSE)</f>
        <v>11. Salud pública y seguridad ciudadana</v>
      </c>
      <c r="U1560" s="44" t="str">
        <f>MID(Tabla1[[#This Row],[Aplicación]],9,4)</f>
        <v>1631</v>
      </c>
      <c r="V1560" s="44" t="str">
        <f>VLOOKUP(Tabla1[[#This Row],[PROGRAMA]],Hoja1!A:B,2,FALSE)</f>
        <v>1631. Limpieza viaria</v>
      </c>
      <c r="W1560" s="44" t="str">
        <f>MID(Tabla1[[#This Row],[Aplicación]],14,2)</f>
        <v>21</v>
      </c>
      <c r="X1560" s="44" t="str">
        <f>MID(Tabla1[[#This Row],[Aplicación]],14,6)</f>
        <v>214</v>
      </c>
    </row>
    <row r="1561" spans="1:24" x14ac:dyDescent="0.25">
      <c r="A1561" s="33">
        <v>220200002854</v>
      </c>
      <c r="B1561" s="34" t="s">
        <v>316</v>
      </c>
      <c r="C1561" s="35">
        <v>43892</v>
      </c>
      <c r="D1561" s="33">
        <v>22020001380</v>
      </c>
      <c r="E1561" s="34" t="s">
        <v>1485</v>
      </c>
      <c r="F1561" s="36">
        <v>367.2</v>
      </c>
      <c r="G1561" s="34" t="s">
        <v>365</v>
      </c>
      <c r="H1561" s="34" t="s">
        <v>1782</v>
      </c>
      <c r="I1561" s="33" t="s">
        <v>317</v>
      </c>
      <c r="J1561" s="34" t="s">
        <v>211</v>
      </c>
      <c r="K1561" s="34" t="s">
        <v>211</v>
      </c>
      <c r="L1561" s="34" t="s">
        <v>12</v>
      </c>
      <c r="M1561" s="34" t="s">
        <v>13</v>
      </c>
      <c r="N1561" s="34" t="s">
        <v>14</v>
      </c>
      <c r="O1561" s="37" t="s">
        <v>3145</v>
      </c>
      <c r="P1561" s="37" t="s">
        <v>674</v>
      </c>
      <c r="Q1561" s="44" t="str">
        <f>MID(Tabla1[[#This Row],[Aplicación]],14,1)</f>
        <v>6</v>
      </c>
      <c r="R1561" s="44" t="s">
        <v>663</v>
      </c>
      <c r="S1561" s="44" t="str">
        <f>MID(Tabla1[[#This Row],[Aplicación]],6,2)</f>
        <v>11</v>
      </c>
      <c r="T1561" s="44" t="str">
        <f>VLOOKUP(Tabla1[[#This Row],[AREA]],Hoja1!A:B,2,FALSE)</f>
        <v>11. Salud pública y seguridad ciudadana</v>
      </c>
      <c r="U1561" s="44" t="str">
        <f>MID(Tabla1[[#This Row],[Aplicación]],9,4)</f>
        <v>1621</v>
      </c>
      <c r="V1561" s="44" t="str">
        <f>VLOOKUP(Tabla1[[#This Row],[PROGRAMA]],Hoja1!A:B,2,FALSE)</f>
        <v>1621. Servicio de limpieza</v>
      </c>
      <c r="W1561" s="44" t="str">
        <f>MID(Tabla1[[#This Row],[Aplicación]],14,2)</f>
        <v>63</v>
      </c>
      <c r="X1561" s="44" t="str">
        <f>MID(Tabla1[[#This Row],[Aplicación]],14,6)</f>
        <v>634</v>
      </c>
    </row>
    <row r="1562" spans="1:24" x14ac:dyDescent="0.25">
      <c r="A1562" s="33">
        <v>220200001202</v>
      </c>
      <c r="B1562" s="34" t="s">
        <v>9</v>
      </c>
      <c r="C1562" s="35">
        <v>43872</v>
      </c>
      <c r="D1562" s="33">
        <v>22020001555</v>
      </c>
      <c r="E1562" s="34" t="s">
        <v>1785</v>
      </c>
      <c r="F1562" s="36">
        <v>4000</v>
      </c>
      <c r="G1562" s="34" t="s">
        <v>755</v>
      </c>
      <c r="H1562" s="34" t="s">
        <v>1786</v>
      </c>
      <c r="I1562" s="33" t="s">
        <v>209</v>
      </c>
      <c r="J1562" s="34" t="s">
        <v>1787</v>
      </c>
      <c r="K1562" s="34" t="s">
        <v>210</v>
      </c>
      <c r="L1562" s="34" t="s">
        <v>15</v>
      </c>
      <c r="M1562" s="34" t="s">
        <v>10</v>
      </c>
      <c r="N1562" s="34" t="s">
        <v>11</v>
      </c>
      <c r="O1562" s="37" t="s">
        <v>3146</v>
      </c>
      <c r="P1562" s="37" t="s">
        <v>674</v>
      </c>
      <c r="Q1562" s="44" t="str">
        <f>MID(Tabla1[[#This Row],[Aplicación]],14,1)</f>
        <v>2</v>
      </c>
      <c r="R1562" s="44" t="s">
        <v>662</v>
      </c>
      <c r="S1562" s="44" t="str">
        <f>MID(Tabla1[[#This Row],[Aplicación]],6,2)</f>
        <v>11</v>
      </c>
      <c r="T1562" s="44" t="str">
        <f>VLOOKUP(Tabla1[[#This Row],[AREA]],Hoja1!A:B,2,FALSE)</f>
        <v>11. Salud pública y seguridad ciudadana</v>
      </c>
      <c r="U1562" s="44" t="str">
        <f>MID(Tabla1[[#This Row],[Aplicación]],9,4)</f>
        <v>1631</v>
      </c>
      <c r="V1562" s="44" t="str">
        <f>VLOOKUP(Tabla1[[#This Row],[PROGRAMA]],Hoja1!A:B,2,FALSE)</f>
        <v>1631. Limpieza viaria</v>
      </c>
      <c r="W1562" s="44" t="str">
        <f>MID(Tabla1[[#This Row],[Aplicación]],14,2)</f>
        <v>22</v>
      </c>
      <c r="X1562" s="44" t="str">
        <f>MID(Tabla1[[#This Row],[Aplicación]],14,6)</f>
        <v>22110</v>
      </c>
    </row>
    <row r="1563" spans="1:24" x14ac:dyDescent="0.25">
      <c r="A1563" s="33">
        <v>220200001203</v>
      </c>
      <c r="B1563" s="34" t="s">
        <v>9</v>
      </c>
      <c r="C1563" s="35">
        <v>43872</v>
      </c>
      <c r="D1563" s="33">
        <v>22020001562</v>
      </c>
      <c r="E1563" s="34" t="s">
        <v>1764</v>
      </c>
      <c r="F1563" s="36">
        <v>2500</v>
      </c>
      <c r="G1563" s="34" t="s">
        <v>186</v>
      </c>
      <c r="H1563" s="34" t="s">
        <v>1788</v>
      </c>
      <c r="I1563" s="33" t="s">
        <v>209</v>
      </c>
      <c r="J1563" s="34" t="s">
        <v>211</v>
      </c>
      <c r="K1563" s="34" t="s">
        <v>211</v>
      </c>
      <c r="L1563" s="34" t="s">
        <v>12</v>
      </c>
      <c r="M1563" s="34" t="s">
        <v>10</v>
      </c>
      <c r="N1563" s="34" t="s">
        <v>11</v>
      </c>
      <c r="O1563" s="37" t="s">
        <v>3146</v>
      </c>
      <c r="P1563" s="37" t="s">
        <v>674</v>
      </c>
      <c r="Q1563" s="44" t="str">
        <f>MID(Tabla1[[#This Row],[Aplicación]],14,1)</f>
        <v>2</v>
      </c>
      <c r="R1563" s="44" t="s">
        <v>662</v>
      </c>
      <c r="S1563" s="44" t="str">
        <f>MID(Tabla1[[#This Row],[Aplicación]],6,2)</f>
        <v>11</v>
      </c>
      <c r="T1563" s="44" t="str">
        <f>VLOOKUP(Tabla1[[#This Row],[AREA]],Hoja1!A:B,2,FALSE)</f>
        <v>11. Salud pública y seguridad ciudadana</v>
      </c>
      <c r="U1563" s="44" t="str">
        <f>MID(Tabla1[[#This Row],[Aplicación]],9,4)</f>
        <v>1621</v>
      </c>
      <c r="V1563" s="44" t="str">
        <f>VLOOKUP(Tabla1[[#This Row],[PROGRAMA]],Hoja1!A:B,2,FALSE)</f>
        <v>1621. Servicio de limpieza</v>
      </c>
      <c r="W1563" s="44" t="str">
        <f>MID(Tabla1[[#This Row],[Aplicación]],14,2)</f>
        <v>21</v>
      </c>
      <c r="X1563" s="44" t="str">
        <f>MID(Tabla1[[#This Row],[Aplicación]],14,6)</f>
        <v>213</v>
      </c>
    </row>
    <row r="1564" spans="1:24" x14ac:dyDescent="0.25">
      <c r="A1564" s="33">
        <v>220200001204</v>
      </c>
      <c r="B1564" s="34" t="s">
        <v>9</v>
      </c>
      <c r="C1564" s="35">
        <v>43872</v>
      </c>
      <c r="D1564" s="33">
        <v>22020001563</v>
      </c>
      <c r="E1564" s="34" t="s">
        <v>989</v>
      </c>
      <c r="F1564" s="36">
        <v>4000</v>
      </c>
      <c r="G1564" s="34" t="s">
        <v>148</v>
      </c>
      <c r="H1564" s="34" t="s">
        <v>1789</v>
      </c>
      <c r="I1564" s="33" t="s">
        <v>209</v>
      </c>
      <c r="J1564" s="34" t="s">
        <v>211</v>
      </c>
      <c r="K1564" s="34" t="s">
        <v>211</v>
      </c>
      <c r="L1564" s="34" t="s">
        <v>12</v>
      </c>
      <c r="M1564" s="34" t="s">
        <v>10</v>
      </c>
      <c r="N1564" s="34" t="s">
        <v>11</v>
      </c>
      <c r="O1564" s="37" t="s">
        <v>3146</v>
      </c>
      <c r="P1564" s="37" t="s">
        <v>674</v>
      </c>
      <c r="Q1564" s="44" t="str">
        <f>MID(Tabla1[[#This Row],[Aplicación]],14,1)</f>
        <v>2</v>
      </c>
      <c r="R1564" s="44" t="s">
        <v>662</v>
      </c>
      <c r="S1564" s="44" t="str">
        <f>MID(Tabla1[[#This Row],[Aplicación]],6,2)</f>
        <v>11</v>
      </c>
      <c r="T1564" s="44" t="str">
        <f>VLOOKUP(Tabla1[[#This Row],[AREA]],Hoja1!A:B,2,FALSE)</f>
        <v>11. Salud pública y seguridad ciudadana</v>
      </c>
      <c r="U1564" s="44" t="str">
        <f>MID(Tabla1[[#This Row],[Aplicación]],9,4)</f>
        <v>1621</v>
      </c>
      <c r="V1564" s="44" t="str">
        <f>VLOOKUP(Tabla1[[#This Row],[PROGRAMA]],Hoja1!A:B,2,FALSE)</f>
        <v>1621. Servicio de limpieza</v>
      </c>
      <c r="W1564" s="44" t="str">
        <f>MID(Tabla1[[#This Row],[Aplicación]],14,2)</f>
        <v>21</v>
      </c>
      <c r="X1564" s="44" t="str">
        <f>MID(Tabla1[[#This Row],[Aplicación]],14,6)</f>
        <v>214</v>
      </c>
    </row>
    <row r="1565" spans="1:24" x14ac:dyDescent="0.25">
      <c r="A1565" s="33">
        <v>220200001205</v>
      </c>
      <c r="B1565" s="34" t="s">
        <v>9</v>
      </c>
      <c r="C1565" s="35">
        <v>43872</v>
      </c>
      <c r="D1565" s="33">
        <v>22020001564</v>
      </c>
      <c r="E1565" s="34" t="s">
        <v>989</v>
      </c>
      <c r="F1565" s="36">
        <v>5000</v>
      </c>
      <c r="G1565" s="34" t="s">
        <v>187</v>
      </c>
      <c r="H1565" s="34" t="s">
        <v>1790</v>
      </c>
      <c r="I1565" s="33" t="s">
        <v>209</v>
      </c>
      <c r="J1565" s="34" t="s">
        <v>997</v>
      </c>
      <c r="K1565" s="34" t="s">
        <v>211</v>
      </c>
      <c r="L1565" s="34" t="s">
        <v>12</v>
      </c>
      <c r="M1565" s="34" t="s">
        <v>10</v>
      </c>
      <c r="N1565" s="34" t="s">
        <v>11</v>
      </c>
      <c r="O1565" s="37" t="s">
        <v>3146</v>
      </c>
      <c r="P1565" s="37" t="s">
        <v>674</v>
      </c>
      <c r="Q1565" s="44" t="str">
        <f>MID(Tabla1[[#This Row],[Aplicación]],14,1)</f>
        <v>2</v>
      </c>
      <c r="R1565" s="44" t="s">
        <v>662</v>
      </c>
      <c r="S1565" s="44" t="str">
        <f>MID(Tabla1[[#This Row],[Aplicación]],6,2)</f>
        <v>11</v>
      </c>
      <c r="T1565" s="44" t="str">
        <f>VLOOKUP(Tabla1[[#This Row],[AREA]],Hoja1!A:B,2,FALSE)</f>
        <v>11. Salud pública y seguridad ciudadana</v>
      </c>
      <c r="U1565" s="44" t="str">
        <f>MID(Tabla1[[#This Row],[Aplicación]],9,4)</f>
        <v>1621</v>
      </c>
      <c r="V1565" s="44" t="str">
        <f>VLOOKUP(Tabla1[[#This Row],[PROGRAMA]],Hoja1!A:B,2,FALSE)</f>
        <v>1621. Servicio de limpieza</v>
      </c>
      <c r="W1565" s="44" t="str">
        <f>MID(Tabla1[[#This Row],[Aplicación]],14,2)</f>
        <v>21</v>
      </c>
      <c r="X1565" s="44" t="str">
        <f>MID(Tabla1[[#This Row],[Aplicación]],14,6)</f>
        <v>214</v>
      </c>
    </row>
    <row r="1566" spans="1:24" x14ac:dyDescent="0.25">
      <c r="A1566" s="33">
        <v>220200004455</v>
      </c>
      <c r="B1566" s="34" t="s">
        <v>316</v>
      </c>
      <c r="C1566" s="35">
        <v>43899</v>
      </c>
      <c r="D1566" s="33">
        <v>22020001383</v>
      </c>
      <c r="E1566" s="34" t="s">
        <v>1428</v>
      </c>
      <c r="F1566" s="36">
        <v>47.84</v>
      </c>
      <c r="G1566" s="34" t="s">
        <v>365</v>
      </c>
      <c r="H1566" s="34" t="s">
        <v>716</v>
      </c>
      <c r="I1566" s="33" t="s">
        <v>317</v>
      </c>
      <c r="J1566" s="34" t="s">
        <v>211</v>
      </c>
      <c r="K1566" s="34" t="s">
        <v>211</v>
      </c>
      <c r="L1566" s="34" t="s">
        <v>12</v>
      </c>
      <c r="M1566" s="34" t="s">
        <v>13</v>
      </c>
      <c r="N1566" s="34" t="s">
        <v>14</v>
      </c>
      <c r="O1566" s="37" t="s">
        <v>3145</v>
      </c>
      <c r="P1566" s="37" t="s">
        <v>674</v>
      </c>
      <c r="Q1566" s="44" t="str">
        <f>MID(Tabla1[[#This Row],[Aplicación]],14,1)</f>
        <v>2</v>
      </c>
      <c r="R1566" s="44" t="s">
        <v>662</v>
      </c>
      <c r="S1566" s="44" t="str">
        <f>MID(Tabla1[[#This Row],[Aplicación]],6,2)</f>
        <v>11</v>
      </c>
      <c r="T1566" s="44" t="str">
        <f>VLOOKUP(Tabla1[[#This Row],[AREA]],Hoja1!A:B,2,FALSE)</f>
        <v>11. Salud pública y seguridad ciudadana</v>
      </c>
      <c r="U1566" s="44" t="str">
        <f>MID(Tabla1[[#This Row],[Aplicación]],9,4)</f>
        <v>1321</v>
      </c>
      <c r="V1566" s="44" t="str">
        <f>VLOOKUP(Tabla1[[#This Row],[PROGRAMA]],Hoja1!A:B,2,FALSE)</f>
        <v>1321. Policía municipal</v>
      </c>
      <c r="W1566" s="44" t="str">
        <f>MID(Tabla1[[#This Row],[Aplicación]],14,2)</f>
        <v>21</v>
      </c>
      <c r="X1566" s="44" t="str">
        <f>MID(Tabla1[[#This Row],[Aplicación]],14,6)</f>
        <v>214</v>
      </c>
    </row>
    <row r="1567" spans="1:24" x14ac:dyDescent="0.25">
      <c r="A1567" s="33">
        <v>220200005330</v>
      </c>
      <c r="B1567" s="34" t="s">
        <v>316</v>
      </c>
      <c r="C1567" s="35">
        <v>43900</v>
      </c>
      <c r="D1567" s="33">
        <v>22020001380</v>
      </c>
      <c r="E1567" s="34" t="s">
        <v>1485</v>
      </c>
      <c r="F1567" s="36">
        <v>30.15</v>
      </c>
      <c r="G1567" s="34" t="s">
        <v>365</v>
      </c>
      <c r="H1567" s="34" t="s">
        <v>1806</v>
      </c>
      <c r="I1567" s="33" t="s">
        <v>317</v>
      </c>
      <c r="J1567" s="34" t="s">
        <v>211</v>
      </c>
      <c r="K1567" s="34" t="s">
        <v>211</v>
      </c>
      <c r="L1567" s="34" t="s">
        <v>12</v>
      </c>
      <c r="M1567" s="34" t="s">
        <v>13</v>
      </c>
      <c r="N1567" s="34" t="s">
        <v>14</v>
      </c>
      <c r="O1567" s="37" t="s">
        <v>3145</v>
      </c>
      <c r="P1567" s="37" t="s">
        <v>674</v>
      </c>
      <c r="Q1567" s="44" t="str">
        <f>MID(Tabla1[[#This Row],[Aplicación]],14,1)</f>
        <v>6</v>
      </c>
      <c r="R1567" s="44" t="s">
        <v>663</v>
      </c>
      <c r="S1567" s="44" t="str">
        <f>MID(Tabla1[[#This Row],[Aplicación]],6,2)</f>
        <v>11</v>
      </c>
      <c r="T1567" s="44" t="str">
        <f>VLOOKUP(Tabla1[[#This Row],[AREA]],Hoja1!A:B,2,FALSE)</f>
        <v>11. Salud pública y seguridad ciudadana</v>
      </c>
      <c r="U1567" s="44" t="str">
        <f>MID(Tabla1[[#This Row],[Aplicación]],9,4)</f>
        <v>1621</v>
      </c>
      <c r="V1567" s="44" t="str">
        <f>VLOOKUP(Tabla1[[#This Row],[PROGRAMA]],Hoja1!A:B,2,FALSE)</f>
        <v>1621. Servicio de limpieza</v>
      </c>
      <c r="W1567" s="44" t="str">
        <f>MID(Tabla1[[#This Row],[Aplicación]],14,2)</f>
        <v>63</v>
      </c>
      <c r="X1567" s="44" t="str">
        <f>MID(Tabla1[[#This Row],[Aplicación]],14,6)</f>
        <v>634</v>
      </c>
    </row>
    <row r="1568" spans="1:24" x14ac:dyDescent="0.25">
      <c r="A1568" s="33">
        <v>220200001218</v>
      </c>
      <c r="B1568" s="34" t="s">
        <v>9</v>
      </c>
      <c r="C1568" s="35">
        <v>43873</v>
      </c>
      <c r="D1568" s="33">
        <v>22020001772</v>
      </c>
      <c r="E1568" s="34" t="s">
        <v>1620</v>
      </c>
      <c r="F1568" s="36">
        <v>7018</v>
      </c>
      <c r="G1568" s="34" t="s">
        <v>114</v>
      </c>
      <c r="H1568" s="34" t="s">
        <v>1807</v>
      </c>
      <c r="I1568" s="33" t="s">
        <v>209</v>
      </c>
      <c r="J1568" s="34" t="s">
        <v>211</v>
      </c>
      <c r="K1568" s="34" t="s">
        <v>211</v>
      </c>
      <c r="L1568" s="34" t="s">
        <v>12</v>
      </c>
      <c r="M1568" s="34" t="s">
        <v>10</v>
      </c>
      <c r="N1568" s="34" t="s">
        <v>11</v>
      </c>
      <c r="O1568" s="37" t="s">
        <v>3146</v>
      </c>
      <c r="P1568" s="37" t="s">
        <v>674</v>
      </c>
      <c r="Q1568" s="44" t="str">
        <f>MID(Tabla1[[#This Row],[Aplicación]],14,1)</f>
        <v>2</v>
      </c>
      <c r="R1568" s="44" t="s">
        <v>662</v>
      </c>
      <c r="S1568" s="44" t="str">
        <f>MID(Tabla1[[#This Row],[Aplicación]],6,2)</f>
        <v>11</v>
      </c>
      <c r="T1568" s="44" t="str">
        <f>VLOOKUP(Tabla1[[#This Row],[AREA]],Hoja1!A:B,2,FALSE)</f>
        <v>11. Salud pública y seguridad ciudadana</v>
      </c>
      <c r="U1568" s="44" t="str">
        <f>MID(Tabla1[[#This Row],[Aplicación]],9,4)</f>
        <v>1321</v>
      </c>
      <c r="V1568" s="44" t="str">
        <f>VLOOKUP(Tabla1[[#This Row],[PROGRAMA]],Hoja1!A:B,2,FALSE)</f>
        <v>1321. Policía municipal</v>
      </c>
      <c r="W1568" s="44" t="str">
        <f>MID(Tabla1[[#This Row],[Aplicación]],14,2)</f>
        <v>21</v>
      </c>
      <c r="X1568" s="44" t="str">
        <f>MID(Tabla1[[#This Row],[Aplicación]],14,6)</f>
        <v>213</v>
      </c>
    </row>
    <row r="1569" spans="1:24" x14ac:dyDescent="0.25">
      <c r="A1569" s="33">
        <v>220200001224</v>
      </c>
      <c r="B1569" s="34" t="s">
        <v>9</v>
      </c>
      <c r="C1569" s="35">
        <v>43873</v>
      </c>
      <c r="D1569" s="33">
        <v>22020001829</v>
      </c>
      <c r="E1569" s="34" t="s">
        <v>1095</v>
      </c>
      <c r="F1569" s="36">
        <v>1584</v>
      </c>
      <c r="G1569" s="34" t="s">
        <v>178</v>
      </c>
      <c r="H1569" s="34" t="s">
        <v>1821</v>
      </c>
      <c r="I1569" s="33" t="s">
        <v>209</v>
      </c>
      <c r="J1569" s="34" t="s">
        <v>211</v>
      </c>
      <c r="K1569" s="34" t="s">
        <v>211</v>
      </c>
      <c r="L1569" s="34" t="s">
        <v>12</v>
      </c>
      <c r="M1569" s="34" t="s">
        <v>10</v>
      </c>
      <c r="N1569" s="34" t="s">
        <v>11</v>
      </c>
      <c r="O1569" s="37" t="s">
        <v>3146</v>
      </c>
      <c r="P1569" s="37" t="s">
        <v>674</v>
      </c>
      <c r="Q1569" s="44" t="str">
        <f>MID(Tabla1[[#This Row],[Aplicación]],14,1)</f>
        <v>2</v>
      </c>
      <c r="R1569" s="44" t="s">
        <v>662</v>
      </c>
      <c r="S1569" s="44" t="str">
        <f>MID(Tabla1[[#This Row],[Aplicación]],6,2)</f>
        <v>11</v>
      </c>
      <c r="T1569" s="44" t="str">
        <f>VLOOKUP(Tabla1[[#This Row],[AREA]],Hoja1!A:B,2,FALSE)</f>
        <v>11. Salud pública y seguridad ciudadana</v>
      </c>
      <c r="U1569" s="44" t="str">
        <f>MID(Tabla1[[#This Row],[Aplicación]],9,4)</f>
        <v>1321</v>
      </c>
      <c r="V1569" s="44" t="str">
        <f>VLOOKUP(Tabla1[[#This Row],[PROGRAMA]],Hoja1!A:B,2,FALSE)</f>
        <v>1321. Policía municipal</v>
      </c>
      <c r="W1569" s="44" t="str">
        <f>MID(Tabla1[[#This Row],[Aplicación]],14,2)</f>
        <v>22</v>
      </c>
      <c r="X1569" s="44" t="str">
        <f>MID(Tabla1[[#This Row],[Aplicación]],14,6)</f>
        <v>22699</v>
      </c>
    </row>
    <row r="1570" spans="1:24" x14ac:dyDescent="0.25">
      <c r="A1570" s="33">
        <v>220200005277</v>
      </c>
      <c r="B1570" s="34" t="s">
        <v>316</v>
      </c>
      <c r="C1570" s="35">
        <v>43900</v>
      </c>
      <c r="D1570" s="33">
        <v>22020001120</v>
      </c>
      <c r="E1570" s="34" t="s">
        <v>1548</v>
      </c>
      <c r="F1570" s="36">
        <v>14.51</v>
      </c>
      <c r="G1570" s="34" t="s">
        <v>361</v>
      </c>
      <c r="H1570" s="34" t="s">
        <v>1822</v>
      </c>
      <c r="I1570" s="33" t="s">
        <v>317</v>
      </c>
      <c r="J1570" s="34" t="s">
        <v>211</v>
      </c>
      <c r="K1570" s="34" t="s">
        <v>211</v>
      </c>
      <c r="L1570" s="34" t="s">
        <v>15</v>
      </c>
      <c r="M1570" s="34" t="s">
        <v>13</v>
      </c>
      <c r="N1570" s="34" t="s">
        <v>14</v>
      </c>
      <c r="O1570" s="37" t="s">
        <v>3145</v>
      </c>
      <c r="P1570" s="37" t="s">
        <v>674</v>
      </c>
      <c r="Q1570" s="44" t="str">
        <f>MID(Tabla1[[#This Row],[Aplicación]],14,1)</f>
        <v>2</v>
      </c>
      <c r="R1570" s="44" t="s">
        <v>662</v>
      </c>
      <c r="S1570" s="44" t="str">
        <f>MID(Tabla1[[#This Row],[Aplicación]],6,2)</f>
        <v>11</v>
      </c>
      <c r="T1570" s="44" t="str">
        <f>VLOOKUP(Tabla1[[#This Row],[AREA]],Hoja1!A:B,2,FALSE)</f>
        <v>11. Salud pública y seguridad ciudadana</v>
      </c>
      <c r="U1570" s="44" t="str">
        <f>MID(Tabla1[[#This Row],[Aplicación]],9,4)</f>
        <v>1321</v>
      </c>
      <c r="V1570" s="44" t="str">
        <f>VLOOKUP(Tabla1[[#This Row],[PROGRAMA]],Hoja1!A:B,2,FALSE)</f>
        <v>1321. Policía municipal</v>
      </c>
      <c r="W1570" s="44" t="str">
        <f>MID(Tabla1[[#This Row],[Aplicación]],14,2)</f>
        <v>22</v>
      </c>
      <c r="X1570" s="44" t="str">
        <f>MID(Tabla1[[#This Row],[Aplicación]],14,6)</f>
        <v>22199</v>
      </c>
    </row>
    <row r="1571" spans="1:24" x14ac:dyDescent="0.25">
      <c r="A1571" s="33">
        <v>220200003408</v>
      </c>
      <c r="B1571" s="34" t="s">
        <v>316</v>
      </c>
      <c r="C1571" s="35">
        <v>43894</v>
      </c>
      <c r="D1571" s="33">
        <v>22020000009</v>
      </c>
      <c r="E1571" s="34" t="s">
        <v>1780</v>
      </c>
      <c r="F1571" s="36">
        <v>4823.01</v>
      </c>
      <c r="G1571" s="34" t="s">
        <v>403</v>
      </c>
      <c r="H1571" s="34" t="s">
        <v>1834</v>
      </c>
      <c r="I1571" s="33" t="s">
        <v>317</v>
      </c>
      <c r="J1571" s="34" t="s">
        <v>211</v>
      </c>
      <c r="K1571" s="34" t="s">
        <v>211</v>
      </c>
      <c r="L1571" s="34" t="s">
        <v>15</v>
      </c>
      <c r="M1571" s="34" t="s">
        <v>13</v>
      </c>
      <c r="N1571" s="34" t="s">
        <v>14</v>
      </c>
      <c r="O1571" s="37" t="s">
        <v>3145</v>
      </c>
      <c r="P1571" s="37" t="s">
        <v>674</v>
      </c>
      <c r="Q1571" s="44" t="str">
        <f>MID(Tabla1[[#This Row],[Aplicación]],14,1)</f>
        <v>2</v>
      </c>
      <c r="R1571" s="44" t="s">
        <v>662</v>
      </c>
      <c r="S1571" s="44" t="str">
        <f>MID(Tabla1[[#This Row],[Aplicación]],6,2)</f>
        <v>11</v>
      </c>
      <c r="T1571" s="44" t="str">
        <f>VLOOKUP(Tabla1[[#This Row],[AREA]],Hoja1!A:B,2,FALSE)</f>
        <v>11. Salud pública y seguridad ciudadana</v>
      </c>
      <c r="U1571" s="44" t="str">
        <f>MID(Tabla1[[#This Row],[Aplicación]],9,4)</f>
        <v>1631</v>
      </c>
      <c r="V1571" s="44" t="str">
        <f>VLOOKUP(Tabla1[[#This Row],[PROGRAMA]],Hoja1!A:B,2,FALSE)</f>
        <v>1631. Limpieza viaria</v>
      </c>
      <c r="W1571" s="44" t="str">
        <f>MID(Tabla1[[#This Row],[Aplicación]],14,2)</f>
        <v>21</v>
      </c>
      <c r="X1571" s="44" t="str">
        <f>MID(Tabla1[[#This Row],[Aplicación]],14,6)</f>
        <v>214</v>
      </c>
    </row>
    <row r="1572" spans="1:24" x14ac:dyDescent="0.25">
      <c r="A1572" s="33">
        <v>220200009309</v>
      </c>
      <c r="B1572" s="34" t="s">
        <v>316</v>
      </c>
      <c r="C1572" s="35">
        <v>43915</v>
      </c>
      <c r="D1572" s="33">
        <v>22020000003</v>
      </c>
      <c r="E1572" s="34" t="s">
        <v>989</v>
      </c>
      <c r="F1572" s="36">
        <v>4283.96</v>
      </c>
      <c r="G1572" s="34" t="s">
        <v>403</v>
      </c>
      <c r="H1572" s="34" t="s">
        <v>1835</v>
      </c>
      <c r="I1572" s="33" t="s">
        <v>317</v>
      </c>
      <c r="J1572" s="34" t="s">
        <v>211</v>
      </c>
      <c r="K1572" s="34" t="s">
        <v>211</v>
      </c>
      <c r="L1572" s="34" t="s">
        <v>15</v>
      </c>
      <c r="M1572" s="34" t="s">
        <v>13</v>
      </c>
      <c r="N1572" s="34" t="s">
        <v>14</v>
      </c>
      <c r="O1572" s="37" t="s">
        <v>3145</v>
      </c>
      <c r="P1572" s="37" t="s">
        <v>674</v>
      </c>
      <c r="Q1572" s="44" t="str">
        <f>MID(Tabla1[[#This Row],[Aplicación]],14,1)</f>
        <v>2</v>
      </c>
      <c r="R1572" s="44" t="s">
        <v>662</v>
      </c>
      <c r="S1572" s="44" t="str">
        <f>MID(Tabla1[[#This Row],[Aplicación]],6,2)</f>
        <v>11</v>
      </c>
      <c r="T1572" s="44" t="str">
        <f>VLOOKUP(Tabla1[[#This Row],[AREA]],Hoja1!A:B,2,FALSE)</f>
        <v>11. Salud pública y seguridad ciudadana</v>
      </c>
      <c r="U1572" s="44" t="str">
        <f>MID(Tabla1[[#This Row],[Aplicación]],9,4)</f>
        <v>1621</v>
      </c>
      <c r="V1572" s="44" t="str">
        <f>VLOOKUP(Tabla1[[#This Row],[PROGRAMA]],Hoja1!A:B,2,FALSE)</f>
        <v>1621. Servicio de limpieza</v>
      </c>
      <c r="W1572" s="44" t="str">
        <f>MID(Tabla1[[#This Row],[Aplicación]],14,2)</f>
        <v>21</v>
      </c>
      <c r="X1572" s="44" t="str">
        <f>MID(Tabla1[[#This Row],[Aplicación]],14,6)</f>
        <v>214</v>
      </c>
    </row>
    <row r="1573" spans="1:24" x14ac:dyDescent="0.25">
      <c r="A1573" s="33">
        <v>220200010624</v>
      </c>
      <c r="B1573" s="34" t="s">
        <v>316</v>
      </c>
      <c r="C1573" s="35">
        <v>43921</v>
      </c>
      <c r="D1573" s="33">
        <v>22020000003</v>
      </c>
      <c r="E1573" s="34" t="s">
        <v>989</v>
      </c>
      <c r="F1573" s="36">
        <v>3983.54</v>
      </c>
      <c r="G1573" s="34" t="s">
        <v>403</v>
      </c>
      <c r="H1573" s="34" t="s">
        <v>1837</v>
      </c>
      <c r="I1573" s="33" t="s">
        <v>317</v>
      </c>
      <c r="J1573" s="34" t="s">
        <v>211</v>
      </c>
      <c r="K1573" s="34" t="s">
        <v>211</v>
      </c>
      <c r="L1573" s="34" t="s">
        <v>15</v>
      </c>
      <c r="M1573" s="34" t="s">
        <v>13</v>
      </c>
      <c r="N1573" s="34" t="s">
        <v>14</v>
      </c>
      <c r="O1573" s="37" t="s">
        <v>3145</v>
      </c>
      <c r="P1573" s="37" t="s">
        <v>674</v>
      </c>
      <c r="Q1573" s="44" t="str">
        <f>MID(Tabla1[[#This Row],[Aplicación]],14,1)</f>
        <v>2</v>
      </c>
      <c r="R1573" s="44" t="s">
        <v>662</v>
      </c>
      <c r="S1573" s="44" t="str">
        <f>MID(Tabla1[[#This Row],[Aplicación]],6,2)</f>
        <v>11</v>
      </c>
      <c r="T1573" s="44" t="str">
        <f>VLOOKUP(Tabla1[[#This Row],[AREA]],Hoja1!A:B,2,FALSE)</f>
        <v>11. Salud pública y seguridad ciudadana</v>
      </c>
      <c r="U1573" s="44" t="str">
        <f>MID(Tabla1[[#This Row],[Aplicación]],9,4)</f>
        <v>1621</v>
      </c>
      <c r="V1573" s="44" t="str">
        <f>VLOOKUP(Tabla1[[#This Row],[PROGRAMA]],Hoja1!A:B,2,FALSE)</f>
        <v>1621. Servicio de limpieza</v>
      </c>
      <c r="W1573" s="44" t="str">
        <f>MID(Tabla1[[#This Row],[Aplicación]],14,2)</f>
        <v>21</v>
      </c>
      <c r="X1573" s="44" t="str">
        <f>MID(Tabla1[[#This Row],[Aplicación]],14,6)</f>
        <v>214</v>
      </c>
    </row>
    <row r="1574" spans="1:24" x14ac:dyDescent="0.25">
      <c r="A1574" s="33">
        <v>220200003406</v>
      </c>
      <c r="B1574" s="34" t="s">
        <v>316</v>
      </c>
      <c r="C1574" s="35">
        <v>43894</v>
      </c>
      <c r="D1574" s="33">
        <v>22020000009</v>
      </c>
      <c r="E1574" s="34" t="s">
        <v>1780</v>
      </c>
      <c r="F1574" s="36">
        <v>3327.67</v>
      </c>
      <c r="G1574" s="34" t="s">
        <v>403</v>
      </c>
      <c r="H1574" s="34" t="s">
        <v>1845</v>
      </c>
      <c r="I1574" s="33" t="s">
        <v>317</v>
      </c>
      <c r="J1574" s="34" t="s">
        <v>211</v>
      </c>
      <c r="K1574" s="34" t="s">
        <v>211</v>
      </c>
      <c r="L1574" s="34" t="s">
        <v>15</v>
      </c>
      <c r="M1574" s="34" t="s">
        <v>13</v>
      </c>
      <c r="N1574" s="34" t="s">
        <v>14</v>
      </c>
      <c r="O1574" s="37" t="s">
        <v>3145</v>
      </c>
      <c r="P1574" s="37" t="s">
        <v>674</v>
      </c>
      <c r="Q1574" s="44" t="str">
        <f>MID(Tabla1[[#This Row],[Aplicación]],14,1)</f>
        <v>2</v>
      </c>
      <c r="R1574" s="44" t="s">
        <v>662</v>
      </c>
      <c r="S1574" s="44" t="str">
        <f>MID(Tabla1[[#This Row],[Aplicación]],6,2)</f>
        <v>11</v>
      </c>
      <c r="T1574" s="44" t="str">
        <f>VLOOKUP(Tabla1[[#This Row],[AREA]],Hoja1!A:B,2,FALSE)</f>
        <v>11. Salud pública y seguridad ciudadana</v>
      </c>
      <c r="U1574" s="44" t="str">
        <f>MID(Tabla1[[#This Row],[Aplicación]],9,4)</f>
        <v>1631</v>
      </c>
      <c r="V1574" s="44" t="str">
        <f>VLOOKUP(Tabla1[[#This Row],[PROGRAMA]],Hoja1!A:B,2,FALSE)</f>
        <v>1631. Limpieza viaria</v>
      </c>
      <c r="W1574" s="44" t="str">
        <f>MID(Tabla1[[#This Row],[Aplicación]],14,2)</f>
        <v>21</v>
      </c>
      <c r="X1574" s="44" t="str">
        <f>MID(Tabla1[[#This Row],[Aplicación]],14,6)</f>
        <v>214</v>
      </c>
    </row>
    <row r="1575" spans="1:24" x14ac:dyDescent="0.25">
      <c r="A1575" s="33">
        <v>220199000098</v>
      </c>
      <c r="B1575" s="34" t="s">
        <v>9</v>
      </c>
      <c r="C1575" s="35">
        <v>43832</v>
      </c>
      <c r="D1575" s="33">
        <v>22020000590</v>
      </c>
      <c r="E1575" s="34" t="s">
        <v>1154</v>
      </c>
      <c r="F1575" s="36">
        <v>6406.35</v>
      </c>
      <c r="G1575" s="34" t="s">
        <v>193</v>
      </c>
      <c r="H1575" s="34" t="s">
        <v>1846</v>
      </c>
      <c r="I1575" s="33" t="s">
        <v>209</v>
      </c>
      <c r="J1575" s="34" t="s">
        <v>979</v>
      </c>
      <c r="K1575" s="34" t="s">
        <v>211</v>
      </c>
      <c r="L1575" s="34" t="s">
        <v>12</v>
      </c>
      <c r="M1575" s="34" t="s">
        <v>13</v>
      </c>
      <c r="N1575" s="34" t="s">
        <v>14</v>
      </c>
      <c r="O1575" s="37" t="s">
        <v>3127</v>
      </c>
      <c r="P1575" s="37" t="s">
        <v>674</v>
      </c>
      <c r="Q1575" s="44" t="str">
        <f>MID(Tabla1[[#This Row],[Aplicación]],14,1)</f>
        <v>2</v>
      </c>
      <c r="R1575" s="44" t="s">
        <v>662</v>
      </c>
      <c r="S1575" s="44" t="str">
        <f>MID(Tabla1[[#This Row],[Aplicación]],6,2)</f>
        <v>11</v>
      </c>
      <c r="T1575" s="44" t="str">
        <f>VLOOKUP(Tabla1[[#This Row],[AREA]],Hoja1!A:B,2,FALSE)</f>
        <v>11. Salud pública y seguridad ciudadana</v>
      </c>
      <c r="U1575" s="44" t="str">
        <f>MID(Tabla1[[#This Row],[Aplicación]],9,4)</f>
        <v>1621</v>
      </c>
      <c r="V1575" s="44" t="str">
        <f>VLOOKUP(Tabla1[[#This Row],[PROGRAMA]],Hoja1!A:B,2,FALSE)</f>
        <v>1621. Servicio de limpieza</v>
      </c>
      <c r="W1575" s="44" t="str">
        <f>MID(Tabla1[[#This Row],[Aplicación]],14,2)</f>
        <v>22</v>
      </c>
      <c r="X1575" s="44" t="str">
        <f>MID(Tabla1[[#This Row],[Aplicación]],14,6)</f>
        <v>22799</v>
      </c>
    </row>
    <row r="1576" spans="1:24" x14ac:dyDescent="0.25">
      <c r="A1576" s="33">
        <v>220200003440</v>
      </c>
      <c r="B1576" s="34" t="s">
        <v>316</v>
      </c>
      <c r="C1576" s="35">
        <v>43894</v>
      </c>
      <c r="D1576" s="33">
        <v>22020000009</v>
      </c>
      <c r="E1576" s="34" t="s">
        <v>1780</v>
      </c>
      <c r="F1576" s="36">
        <v>2858.72</v>
      </c>
      <c r="G1576" s="34" t="s">
        <v>403</v>
      </c>
      <c r="H1576" s="34" t="s">
        <v>1847</v>
      </c>
      <c r="I1576" s="33" t="s">
        <v>317</v>
      </c>
      <c r="J1576" s="34" t="s">
        <v>211</v>
      </c>
      <c r="K1576" s="34" t="s">
        <v>211</v>
      </c>
      <c r="L1576" s="34" t="s">
        <v>15</v>
      </c>
      <c r="M1576" s="34" t="s">
        <v>13</v>
      </c>
      <c r="N1576" s="34" t="s">
        <v>14</v>
      </c>
      <c r="O1576" s="37" t="s">
        <v>3145</v>
      </c>
      <c r="P1576" s="37" t="s">
        <v>674</v>
      </c>
      <c r="Q1576" s="44" t="str">
        <f>MID(Tabla1[[#This Row],[Aplicación]],14,1)</f>
        <v>2</v>
      </c>
      <c r="R1576" s="44" t="s">
        <v>662</v>
      </c>
      <c r="S1576" s="44" t="str">
        <f>MID(Tabla1[[#This Row],[Aplicación]],6,2)</f>
        <v>11</v>
      </c>
      <c r="T1576" s="44" t="str">
        <f>VLOOKUP(Tabla1[[#This Row],[AREA]],Hoja1!A:B,2,FALSE)</f>
        <v>11. Salud pública y seguridad ciudadana</v>
      </c>
      <c r="U1576" s="44" t="str">
        <f>MID(Tabla1[[#This Row],[Aplicación]],9,4)</f>
        <v>1631</v>
      </c>
      <c r="V1576" s="44" t="str">
        <f>VLOOKUP(Tabla1[[#This Row],[PROGRAMA]],Hoja1!A:B,2,FALSE)</f>
        <v>1631. Limpieza viaria</v>
      </c>
      <c r="W1576" s="44" t="str">
        <f>MID(Tabla1[[#This Row],[Aplicación]],14,2)</f>
        <v>21</v>
      </c>
      <c r="X1576" s="44" t="str">
        <f>MID(Tabla1[[#This Row],[Aplicación]],14,6)</f>
        <v>214</v>
      </c>
    </row>
    <row r="1577" spans="1:24" x14ac:dyDescent="0.25">
      <c r="A1577" s="33">
        <v>220200009315</v>
      </c>
      <c r="B1577" s="34" t="s">
        <v>316</v>
      </c>
      <c r="C1577" s="35">
        <v>43915</v>
      </c>
      <c r="D1577" s="33">
        <v>22020001376</v>
      </c>
      <c r="E1577" s="34" t="s">
        <v>1780</v>
      </c>
      <c r="F1577" s="36">
        <v>2814.41</v>
      </c>
      <c r="G1577" s="34" t="s">
        <v>403</v>
      </c>
      <c r="H1577" s="34" t="s">
        <v>1848</v>
      </c>
      <c r="I1577" s="33" t="s">
        <v>317</v>
      </c>
      <c r="J1577" s="34" t="s">
        <v>211</v>
      </c>
      <c r="K1577" s="34" t="s">
        <v>211</v>
      </c>
      <c r="L1577" s="34" t="s">
        <v>15</v>
      </c>
      <c r="M1577" s="34" t="s">
        <v>13</v>
      </c>
      <c r="N1577" s="34" t="s">
        <v>14</v>
      </c>
      <c r="O1577" s="37" t="s">
        <v>3145</v>
      </c>
      <c r="P1577" s="37" t="s">
        <v>674</v>
      </c>
      <c r="Q1577" s="44" t="str">
        <f>MID(Tabla1[[#This Row],[Aplicación]],14,1)</f>
        <v>2</v>
      </c>
      <c r="R1577" s="44" t="s">
        <v>662</v>
      </c>
      <c r="S1577" s="44" t="str">
        <f>MID(Tabla1[[#This Row],[Aplicación]],6,2)</f>
        <v>11</v>
      </c>
      <c r="T1577" s="44" t="str">
        <f>VLOOKUP(Tabla1[[#This Row],[AREA]],Hoja1!A:B,2,FALSE)</f>
        <v>11. Salud pública y seguridad ciudadana</v>
      </c>
      <c r="U1577" s="44" t="str">
        <f>MID(Tabla1[[#This Row],[Aplicación]],9,4)</f>
        <v>1631</v>
      </c>
      <c r="V1577" s="44" t="str">
        <f>VLOOKUP(Tabla1[[#This Row],[PROGRAMA]],Hoja1!A:B,2,FALSE)</f>
        <v>1631. Limpieza viaria</v>
      </c>
      <c r="W1577" s="44" t="str">
        <f>MID(Tabla1[[#This Row],[Aplicación]],14,2)</f>
        <v>21</v>
      </c>
      <c r="X1577" s="44" t="str">
        <f>MID(Tabla1[[#This Row],[Aplicación]],14,6)</f>
        <v>214</v>
      </c>
    </row>
    <row r="1578" spans="1:24" x14ac:dyDescent="0.25">
      <c r="A1578" s="33">
        <v>220200003382</v>
      </c>
      <c r="B1578" s="34" t="s">
        <v>316</v>
      </c>
      <c r="C1578" s="35">
        <v>43894</v>
      </c>
      <c r="D1578" s="33">
        <v>22020000003</v>
      </c>
      <c r="E1578" s="34" t="s">
        <v>989</v>
      </c>
      <c r="F1578" s="36">
        <v>2768.08</v>
      </c>
      <c r="G1578" s="34" t="s">
        <v>403</v>
      </c>
      <c r="H1578" s="34" t="s">
        <v>1849</v>
      </c>
      <c r="I1578" s="33" t="s">
        <v>317</v>
      </c>
      <c r="J1578" s="34" t="s">
        <v>211</v>
      </c>
      <c r="K1578" s="34" t="s">
        <v>211</v>
      </c>
      <c r="L1578" s="34" t="s">
        <v>15</v>
      </c>
      <c r="M1578" s="34" t="s">
        <v>13</v>
      </c>
      <c r="N1578" s="34" t="s">
        <v>14</v>
      </c>
      <c r="O1578" s="37" t="s">
        <v>3145</v>
      </c>
      <c r="P1578" s="37" t="s">
        <v>674</v>
      </c>
      <c r="Q1578" s="44" t="str">
        <f>MID(Tabla1[[#This Row],[Aplicación]],14,1)</f>
        <v>2</v>
      </c>
      <c r="R1578" s="44" t="s">
        <v>662</v>
      </c>
      <c r="S1578" s="44" t="str">
        <f>MID(Tabla1[[#This Row],[Aplicación]],6,2)</f>
        <v>11</v>
      </c>
      <c r="T1578" s="44" t="str">
        <f>VLOOKUP(Tabla1[[#This Row],[AREA]],Hoja1!A:B,2,FALSE)</f>
        <v>11. Salud pública y seguridad ciudadana</v>
      </c>
      <c r="U1578" s="44" t="str">
        <f>MID(Tabla1[[#This Row],[Aplicación]],9,4)</f>
        <v>1621</v>
      </c>
      <c r="V1578" s="44" t="str">
        <f>VLOOKUP(Tabla1[[#This Row],[PROGRAMA]],Hoja1!A:B,2,FALSE)</f>
        <v>1621. Servicio de limpieza</v>
      </c>
      <c r="W1578" s="44" t="str">
        <f>MID(Tabla1[[#This Row],[Aplicación]],14,2)</f>
        <v>21</v>
      </c>
      <c r="X1578" s="44" t="str">
        <f>MID(Tabla1[[#This Row],[Aplicación]],14,6)</f>
        <v>214</v>
      </c>
    </row>
    <row r="1579" spans="1:24" x14ac:dyDescent="0.25">
      <c r="A1579" s="33">
        <v>220200003420</v>
      </c>
      <c r="B1579" s="34" t="s">
        <v>316</v>
      </c>
      <c r="C1579" s="35">
        <v>43894</v>
      </c>
      <c r="D1579" s="33">
        <v>22020000003</v>
      </c>
      <c r="E1579" s="34" t="s">
        <v>989</v>
      </c>
      <c r="F1579" s="36">
        <v>2724.16</v>
      </c>
      <c r="G1579" s="34" t="s">
        <v>403</v>
      </c>
      <c r="H1579" s="34" t="s">
        <v>1850</v>
      </c>
      <c r="I1579" s="33" t="s">
        <v>317</v>
      </c>
      <c r="J1579" s="34" t="s">
        <v>211</v>
      </c>
      <c r="K1579" s="34" t="s">
        <v>211</v>
      </c>
      <c r="L1579" s="34" t="s">
        <v>15</v>
      </c>
      <c r="M1579" s="34" t="s">
        <v>13</v>
      </c>
      <c r="N1579" s="34" t="s">
        <v>14</v>
      </c>
      <c r="O1579" s="37" t="s">
        <v>3145</v>
      </c>
      <c r="P1579" s="37" t="s">
        <v>674</v>
      </c>
      <c r="Q1579" s="44" t="str">
        <f>MID(Tabla1[[#This Row],[Aplicación]],14,1)</f>
        <v>2</v>
      </c>
      <c r="R1579" s="44" t="s">
        <v>662</v>
      </c>
      <c r="S1579" s="44" t="str">
        <f>MID(Tabla1[[#This Row],[Aplicación]],6,2)</f>
        <v>11</v>
      </c>
      <c r="T1579" s="44" t="str">
        <f>VLOOKUP(Tabla1[[#This Row],[AREA]],Hoja1!A:B,2,FALSE)</f>
        <v>11. Salud pública y seguridad ciudadana</v>
      </c>
      <c r="U1579" s="44" t="str">
        <f>MID(Tabla1[[#This Row],[Aplicación]],9,4)</f>
        <v>1621</v>
      </c>
      <c r="V1579" s="44" t="str">
        <f>VLOOKUP(Tabla1[[#This Row],[PROGRAMA]],Hoja1!A:B,2,FALSE)</f>
        <v>1621. Servicio de limpieza</v>
      </c>
      <c r="W1579" s="44" t="str">
        <f>MID(Tabla1[[#This Row],[Aplicación]],14,2)</f>
        <v>21</v>
      </c>
      <c r="X1579" s="44" t="str">
        <f>MID(Tabla1[[#This Row],[Aplicación]],14,6)</f>
        <v>214</v>
      </c>
    </row>
    <row r="1580" spans="1:24" x14ac:dyDescent="0.25">
      <c r="A1580" s="33">
        <v>220200003459</v>
      </c>
      <c r="B1580" s="34" t="s">
        <v>316</v>
      </c>
      <c r="C1580" s="35">
        <v>43894</v>
      </c>
      <c r="D1580" s="33">
        <v>22020000003</v>
      </c>
      <c r="E1580" s="34" t="s">
        <v>989</v>
      </c>
      <c r="F1580" s="36">
        <v>2495.02</v>
      </c>
      <c r="G1580" s="34" t="s">
        <v>403</v>
      </c>
      <c r="H1580" s="34" t="s">
        <v>1851</v>
      </c>
      <c r="I1580" s="33" t="s">
        <v>317</v>
      </c>
      <c r="J1580" s="34" t="s">
        <v>211</v>
      </c>
      <c r="K1580" s="34" t="s">
        <v>211</v>
      </c>
      <c r="L1580" s="34" t="s">
        <v>15</v>
      </c>
      <c r="M1580" s="34" t="s">
        <v>13</v>
      </c>
      <c r="N1580" s="34" t="s">
        <v>14</v>
      </c>
      <c r="O1580" s="37" t="s">
        <v>3145</v>
      </c>
      <c r="P1580" s="37" t="s">
        <v>674</v>
      </c>
      <c r="Q1580" s="44" t="str">
        <f>MID(Tabla1[[#This Row],[Aplicación]],14,1)</f>
        <v>2</v>
      </c>
      <c r="R1580" s="44" t="s">
        <v>662</v>
      </c>
      <c r="S1580" s="44" t="str">
        <f>MID(Tabla1[[#This Row],[Aplicación]],6,2)</f>
        <v>11</v>
      </c>
      <c r="T1580" s="44" t="str">
        <f>VLOOKUP(Tabla1[[#This Row],[AREA]],Hoja1!A:B,2,FALSE)</f>
        <v>11. Salud pública y seguridad ciudadana</v>
      </c>
      <c r="U1580" s="44" t="str">
        <f>MID(Tabla1[[#This Row],[Aplicación]],9,4)</f>
        <v>1621</v>
      </c>
      <c r="V1580" s="44" t="str">
        <f>VLOOKUP(Tabla1[[#This Row],[PROGRAMA]],Hoja1!A:B,2,FALSE)</f>
        <v>1621. Servicio de limpieza</v>
      </c>
      <c r="W1580" s="44" t="str">
        <f>MID(Tabla1[[#This Row],[Aplicación]],14,2)</f>
        <v>21</v>
      </c>
      <c r="X1580" s="44" t="str">
        <f>MID(Tabla1[[#This Row],[Aplicación]],14,6)</f>
        <v>214</v>
      </c>
    </row>
    <row r="1581" spans="1:24" x14ac:dyDescent="0.25">
      <c r="A1581" s="33">
        <v>220200003390</v>
      </c>
      <c r="B1581" s="34" t="s">
        <v>316</v>
      </c>
      <c r="C1581" s="35">
        <v>43894</v>
      </c>
      <c r="D1581" s="33">
        <v>22020000003</v>
      </c>
      <c r="E1581" s="34" t="s">
        <v>989</v>
      </c>
      <c r="F1581" s="36">
        <v>2475.3200000000002</v>
      </c>
      <c r="G1581" s="34" t="s">
        <v>403</v>
      </c>
      <c r="H1581" s="34" t="s">
        <v>1360</v>
      </c>
      <c r="I1581" s="33" t="s">
        <v>317</v>
      </c>
      <c r="J1581" s="34" t="s">
        <v>211</v>
      </c>
      <c r="K1581" s="34" t="s">
        <v>211</v>
      </c>
      <c r="L1581" s="34" t="s">
        <v>15</v>
      </c>
      <c r="M1581" s="34" t="s">
        <v>13</v>
      </c>
      <c r="N1581" s="34" t="s">
        <v>14</v>
      </c>
      <c r="O1581" s="37" t="s">
        <v>3145</v>
      </c>
      <c r="P1581" s="37" t="s">
        <v>674</v>
      </c>
      <c r="Q1581" s="44" t="str">
        <f>MID(Tabla1[[#This Row],[Aplicación]],14,1)</f>
        <v>2</v>
      </c>
      <c r="R1581" s="44" t="s">
        <v>662</v>
      </c>
      <c r="S1581" s="44" t="str">
        <f>MID(Tabla1[[#This Row],[Aplicación]],6,2)</f>
        <v>11</v>
      </c>
      <c r="T1581" s="44" t="str">
        <f>VLOOKUP(Tabla1[[#This Row],[AREA]],Hoja1!A:B,2,FALSE)</f>
        <v>11. Salud pública y seguridad ciudadana</v>
      </c>
      <c r="U1581" s="44" t="str">
        <f>MID(Tabla1[[#This Row],[Aplicación]],9,4)</f>
        <v>1621</v>
      </c>
      <c r="V1581" s="44" t="str">
        <f>VLOOKUP(Tabla1[[#This Row],[PROGRAMA]],Hoja1!A:B,2,FALSE)</f>
        <v>1621. Servicio de limpieza</v>
      </c>
      <c r="W1581" s="44" t="str">
        <f>MID(Tabla1[[#This Row],[Aplicación]],14,2)</f>
        <v>21</v>
      </c>
      <c r="X1581" s="44" t="str">
        <f>MID(Tabla1[[#This Row],[Aplicación]],14,6)</f>
        <v>214</v>
      </c>
    </row>
    <row r="1582" spans="1:24" x14ac:dyDescent="0.25">
      <c r="A1582" s="33">
        <v>220200005386</v>
      </c>
      <c r="B1582" s="34" t="s">
        <v>316</v>
      </c>
      <c r="C1582" s="35">
        <v>43900</v>
      </c>
      <c r="D1582" s="33">
        <v>22020000009</v>
      </c>
      <c r="E1582" s="34" t="s">
        <v>1780</v>
      </c>
      <c r="F1582" s="36">
        <v>2268.81</v>
      </c>
      <c r="G1582" s="34" t="s">
        <v>403</v>
      </c>
      <c r="H1582" s="34" t="s">
        <v>1855</v>
      </c>
      <c r="I1582" s="33" t="s">
        <v>317</v>
      </c>
      <c r="J1582" s="34" t="s">
        <v>211</v>
      </c>
      <c r="K1582" s="34" t="s">
        <v>211</v>
      </c>
      <c r="L1582" s="34" t="s">
        <v>15</v>
      </c>
      <c r="M1582" s="34" t="s">
        <v>13</v>
      </c>
      <c r="N1582" s="34" t="s">
        <v>14</v>
      </c>
      <c r="O1582" s="37" t="s">
        <v>3145</v>
      </c>
      <c r="P1582" s="37" t="s">
        <v>674</v>
      </c>
      <c r="Q1582" s="44" t="str">
        <f>MID(Tabla1[[#This Row],[Aplicación]],14,1)</f>
        <v>2</v>
      </c>
      <c r="R1582" s="44" t="s">
        <v>662</v>
      </c>
      <c r="S1582" s="44" t="str">
        <f>MID(Tabla1[[#This Row],[Aplicación]],6,2)</f>
        <v>11</v>
      </c>
      <c r="T1582" s="44" t="str">
        <f>VLOOKUP(Tabla1[[#This Row],[AREA]],Hoja1!A:B,2,FALSE)</f>
        <v>11. Salud pública y seguridad ciudadana</v>
      </c>
      <c r="U1582" s="44" t="str">
        <f>MID(Tabla1[[#This Row],[Aplicación]],9,4)</f>
        <v>1631</v>
      </c>
      <c r="V1582" s="44" t="str">
        <f>VLOOKUP(Tabla1[[#This Row],[PROGRAMA]],Hoja1!A:B,2,FALSE)</f>
        <v>1631. Limpieza viaria</v>
      </c>
      <c r="W1582" s="44" t="str">
        <f>MID(Tabla1[[#This Row],[Aplicación]],14,2)</f>
        <v>21</v>
      </c>
      <c r="X1582" s="44" t="str">
        <f>MID(Tabla1[[#This Row],[Aplicación]],14,6)</f>
        <v>214</v>
      </c>
    </row>
    <row r="1583" spans="1:24" x14ac:dyDescent="0.25">
      <c r="A1583" s="33">
        <v>220200003375</v>
      </c>
      <c r="B1583" s="34" t="s">
        <v>316</v>
      </c>
      <c r="C1583" s="35">
        <v>43894</v>
      </c>
      <c r="D1583" s="33">
        <v>22020000003</v>
      </c>
      <c r="E1583" s="34" t="s">
        <v>989</v>
      </c>
      <c r="F1583" s="36">
        <v>1813.32</v>
      </c>
      <c r="G1583" s="34" t="s">
        <v>403</v>
      </c>
      <c r="H1583" s="34" t="s">
        <v>832</v>
      </c>
      <c r="I1583" s="33" t="s">
        <v>317</v>
      </c>
      <c r="J1583" s="34" t="s">
        <v>211</v>
      </c>
      <c r="K1583" s="34" t="s">
        <v>211</v>
      </c>
      <c r="L1583" s="34" t="s">
        <v>15</v>
      </c>
      <c r="M1583" s="34" t="s">
        <v>13</v>
      </c>
      <c r="N1583" s="34" t="s">
        <v>14</v>
      </c>
      <c r="O1583" s="37" t="s">
        <v>3145</v>
      </c>
      <c r="P1583" s="37" t="s">
        <v>674</v>
      </c>
      <c r="Q1583" s="44" t="str">
        <f>MID(Tabla1[[#This Row],[Aplicación]],14,1)</f>
        <v>2</v>
      </c>
      <c r="R1583" s="44" t="s">
        <v>662</v>
      </c>
      <c r="S1583" s="44" t="str">
        <f>MID(Tabla1[[#This Row],[Aplicación]],6,2)</f>
        <v>11</v>
      </c>
      <c r="T1583" s="44" t="str">
        <f>VLOOKUP(Tabla1[[#This Row],[AREA]],Hoja1!A:B,2,FALSE)</f>
        <v>11. Salud pública y seguridad ciudadana</v>
      </c>
      <c r="U1583" s="44" t="str">
        <f>MID(Tabla1[[#This Row],[Aplicación]],9,4)</f>
        <v>1621</v>
      </c>
      <c r="V1583" s="44" t="str">
        <f>VLOOKUP(Tabla1[[#This Row],[PROGRAMA]],Hoja1!A:B,2,FALSE)</f>
        <v>1621. Servicio de limpieza</v>
      </c>
      <c r="W1583" s="44" t="str">
        <f>MID(Tabla1[[#This Row],[Aplicación]],14,2)</f>
        <v>21</v>
      </c>
      <c r="X1583" s="44" t="str">
        <f>MID(Tabla1[[#This Row],[Aplicación]],14,6)</f>
        <v>214</v>
      </c>
    </row>
    <row r="1584" spans="1:24" x14ac:dyDescent="0.25">
      <c r="A1584" s="33">
        <v>220200003396</v>
      </c>
      <c r="B1584" s="34" t="s">
        <v>316</v>
      </c>
      <c r="C1584" s="35">
        <v>43894</v>
      </c>
      <c r="D1584" s="33">
        <v>22020000009</v>
      </c>
      <c r="E1584" s="34" t="s">
        <v>1780</v>
      </c>
      <c r="F1584" s="36">
        <v>1651.65</v>
      </c>
      <c r="G1584" s="34" t="s">
        <v>403</v>
      </c>
      <c r="H1584" s="34" t="s">
        <v>1858</v>
      </c>
      <c r="I1584" s="33" t="s">
        <v>317</v>
      </c>
      <c r="J1584" s="34" t="s">
        <v>211</v>
      </c>
      <c r="K1584" s="34" t="s">
        <v>211</v>
      </c>
      <c r="L1584" s="34" t="s">
        <v>15</v>
      </c>
      <c r="M1584" s="34" t="s">
        <v>13</v>
      </c>
      <c r="N1584" s="34" t="s">
        <v>14</v>
      </c>
      <c r="O1584" s="37" t="s">
        <v>3145</v>
      </c>
      <c r="P1584" s="37" t="s">
        <v>674</v>
      </c>
      <c r="Q1584" s="44" t="str">
        <f>MID(Tabla1[[#This Row],[Aplicación]],14,1)</f>
        <v>2</v>
      </c>
      <c r="R1584" s="44" t="s">
        <v>662</v>
      </c>
      <c r="S1584" s="44" t="str">
        <f>MID(Tabla1[[#This Row],[Aplicación]],6,2)</f>
        <v>11</v>
      </c>
      <c r="T1584" s="44" t="str">
        <f>VLOOKUP(Tabla1[[#This Row],[AREA]],Hoja1!A:B,2,FALSE)</f>
        <v>11. Salud pública y seguridad ciudadana</v>
      </c>
      <c r="U1584" s="44" t="str">
        <f>MID(Tabla1[[#This Row],[Aplicación]],9,4)</f>
        <v>1631</v>
      </c>
      <c r="V1584" s="44" t="str">
        <f>VLOOKUP(Tabla1[[#This Row],[PROGRAMA]],Hoja1!A:B,2,FALSE)</f>
        <v>1631. Limpieza viaria</v>
      </c>
      <c r="W1584" s="44" t="str">
        <f>MID(Tabla1[[#This Row],[Aplicación]],14,2)</f>
        <v>21</v>
      </c>
      <c r="X1584" s="44" t="str">
        <f>MID(Tabla1[[#This Row],[Aplicación]],14,6)</f>
        <v>214</v>
      </c>
    </row>
    <row r="1585" spans="1:24" x14ac:dyDescent="0.25">
      <c r="A1585" s="33">
        <v>220200003470</v>
      </c>
      <c r="B1585" s="34" t="s">
        <v>316</v>
      </c>
      <c r="C1585" s="35">
        <v>43894</v>
      </c>
      <c r="D1585" s="33">
        <v>22020000003</v>
      </c>
      <c r="E1585" s="34" t="s">
        <v>989</v>
      </c>
      <c r="F1585" s="36">
        <v>1483.12</v>
      </c>
      <c r="G1585" s="34" t="s">
        <v>403</v>
      </c>
      <c r="H1585" s="34" t="s">
        <v>1859</v>
      </c>
      <c r="I1585" s="33" t="s">
        <v>317</v>
      </c>
      <c r="J1585" s="34" t="s">
        <v>211</v>
      </c>
      <c r="K1585" s="34" t="s">
        <v>211</v>
      </c>
      <c r="L1585" s="34" t="s">
        <v>15</v>
      </c>
      <c r="M1585" s="34" t="s">
        <v>13</v>
      </c>
      <c r="N1585" s="34" t="s">
        <v>14</v>
      </c>
      <c r="O1585" s="37" t="s">
        <v>3145</v>
      </c>
      <c r="P1585" s="37" t="s">
        <v>674</v>
      </c>
      <c r="Q1585" s="44" t="str">
        <f>MID(Tabla1[[#This Row],[Aplicación]],14,1)</f>
        <v>2</v>
      </c>
      <c r="R1585" s="44" t="s">
        <v>662</v>
      </c>
      <c r="S1585" s="44" t="str">
        <f>MID(Tabla1[[#This Row],[Aplicación]],6,2)</f>
        <v>11</v>
      </c>
      <c r="T1585" s="44" t="str">
        <f>VLOOKUP(Tabla1[[#This Row],[AREA]],Hoja1!A:B,2,FALSE)</f>
        <v>11. Salud pública y seguridad ciudadana</v>
      </c>
      <c r="U1585" s="44" t="str">
        <f>MID(Tabla1[[#This Row],[Aplicación]],9,4)</f>
        <v>1621</v>
      </c>
      <c r="V1585" s="44" t="str">
        <f>VLOOKUP(Tabla1[[#This Row],[PROGRAMA]],Hoja1!A:B,2,FALSE)</f>
        <v>1621. Servicio de limpieza</v>
      </c>
      <c r="W1585" s="44" t="str">
        <f>MID(Tabla1[[#This Row],[Aplicación]],14,2)</f>
        <v>21</v>
      </c>
      <c r="X1585" s="44" t="str">
        <f>MID(Tabla1[[#This Row],[Aplicación]],14,6)</f>
        <v>214</v>
      </c>
    </row>
    <row r="1586" spans="1:24" x14ac:dyDescent="0.25">
      <c r="A1586" s="33">
        <v>220200003476</v>
      </c>
      <c r="B1586" s="34" t="s">
        <v>316</v>
      </c>
      <c r="C1586" s="35">
        <v>43894</v>
      </c>
      <c r="D1586" s="33">
        <v>22020000009</v>
      </c>
      <c r="E1586" s="34" t="s">
        <v>1780</v>
      </c>
      <c r="F1586" s="36">
        <v>975.7</v>
      </c>
      <c r="G1586" s="34" t="s">
        <v>403</v>
      </c>
      <c r="H1586" s="34" t="s">
        <v>1862</v>
      </c>
      <c r="I1586" s="33" t="s">
        <v>317</v>
      </c>
      <c r="J1586" s="34" t="s">
        <v>211</v>
      </c>
      <c r="K1586" s="34" t="s">
        <v>211</v>
      </c>
      <c r="L1586" s="34" t="s">
        <v>15</v>
      </c>
      <c r="M1586" s="34" t="s">
        <v>13</v>
      </c>
      <c r="N1586" s="34" t="s">
        <v>14</v>
      </c>
      <c r="O1586" s="37" t="s">
        <v>3145</v>
      </c>
      <c r="P1586" s="37" t="s">
        <v>674</v>
      </c>
      <c r="Q1586" s="44" t="str">
        <f>MID(Tabla1[[#This Row],[Aplicación]],14,1)</f>
        <v>2</v>
      </c>
      <c r="R1586" s="44" t="s">
        <v>662</v>
      </c>
      <c r="S1586" s="44" t="str">
        <f>MID(Tabla1[[#This Row],[Aplicación]],6,2)</f>
        <v>11</v>
      </c>
      <c r="T1586" s="44" t="str">
        <f>VLOOKUP(Tabla1[[#This Row],[AREA]],Hoja1!A:B,2,FALSE)</f>
        <v>11. Salud pública y seguridad ciudadana</v>
      </c>
      <c r="U1586" s="44" t="str">
        <f>MID(Tabla1[[#This Row],[Aplicación]],9,4)</f>
        <v>1631</v>
      </c>
      <c r="V1586" s="44" t="str">
        <f>VLOOKUP(Tabla1[[#This Row],[PROGRAMA]],Hoja1!A:B,2,FALSE)</f>
        <v>1631. Limpieza viaria</v>
      </c>
      <c r="W1586" s="44" t="str">
        <f>MID(Tabla1[[#This Row],[Aplicación]],14,2)</f>
        <v>21</v>
      </c>
      <c r="X1586" s="44" t="str">
        <f>MID(Tabla1[[#This Row],[Aplicación]],14,6)</f>
        <v>214</v>
      </c>
    </row>
    <row r="1587" spans="1:24" x14ac:dyDescent="0.25">
      <c r="A1587" s="33">
        <v>220200003474</v>
      </c>
      <c r="B1587" s="34" t="s">
        <v>316</v>
      </c>
      <c r="C1587" s="35">
        <v>43894</v>
      </c>
      <c r="D1587" s="33">
        <v>22020000009</v>
      </c>
      <c r="E1587" s="34" t="s">
        <v>1780</v>
      </c>
      <c r="F1587" s="36">
        <v>62.62</v>
      </c>
      <c r="G1587" s="34" t="s">
        <v>403</v>
      </c>
      <c r="H1587" s="34" t="s">
        <v>1868</v>
      </c>
      <c r="I1587" s="33" t="s">
        <v>317</v>
      </c>
      <c r="J1587" s="34" t="s">
        <v>211</v>
      </c>
      <c r="K1587" s="34" t="s">
        <v>211</v>
      </c>
      <c r="L1587" s="34" t="s">
        <v>15</v>
      </c>
      <c r="M1587" s="34" t="s">
        <v>13</v>
      </c>
      <c r="N1587" s="34" t="s">
        <v>14</v>
      </c>
      <c r="O1587" s="37" t="s">
        <v>3145</v>
      </c>
      <c r="P1587" s="37" t="s">
        <v>674</v>
      </c>
      <c r="Q1587" s="44" t="str">
        <f>MID(Tabla1[[#This Row],[Aplicación]],14,1)</f>
        <v>2</v>
      </c>
      <c r="R1587" s="44" t="s">
        <v>662</v>
      </c>
      <c r="S1587" s="44" t="str">
        <f>MID(Tabla1[[#This Row],[Aplicación]],6,2)</f>
        <v>11</v>
      </c>
      <c r="T1587" s="44" t="str">
        <f>VLOOKUP(Tabla1[[#This Row],[AREA]],Hoja1!A:B,2,FALSE)</f>
        <v>11. Salud pública y seguridad ciudadana</v>
      </c>
      <c r="U1587" s="44" t="str">
        <f>MID(Tabla1[[#This Row],[Aplicación]],9,4)</f>
        <v>1631</v>
      </c>
      <c r="V1587" s="44" t="str">
        <f>VLOOKUP(Tabla1[[#This Row],[PROGRAMA]],Hoja1!A:B,2,FALSE)</f>
        <v>1631. Limpieza viaria</v>
      </c>
      <c r="W1587" s="44" t="str">
        <f>MID(Tabla1[[#This Row],[Aplicación]],14,2)</f>
        <v>21</v>
      </c>
      <c r="X1587" s="44" t="str">
        <f>MID(Tabla1[[#This Row],[Aplicación]],14,6)</f>
        <v>214</v>
      </c>
    </row>
    <row r="1588" spans="1:24" x14ac:dyDescent="0.25">
      <c r="A1588" s="33">
        <v>220200005221</v>
      </c>
      <c r="B1588" s="34" t="s">
        <v>316</v>
      </c>
      <c r="C1588" s="35">
        <v>43900</v>
      </c>
      <c r="D1588" s="33">
        <v>22020001461</v>
      </c>
      <c r="E1588" s="34" t="s">
        <v>1110</v>
      </c>
      <c r="F1588" s="36">
        <v>955.9</v>
      </c>
      <c r="G1588" s="34" t="s">
        <v>219</v>
      </c>
      <c r="H1588" s="34" t="s">
        <v>1874</v>
      </c>
      <c r="I1588" s="33" t="s">
        <v>317</v>
      </c>
      <c r="J1588" s="34" t="s">
        <v>211</v>
      </c>
      <c r="K1588" s="34" t="s">
        <v>211</v>
      </c>
      <c r="L1588" s="34" t="s">
        <v>15</v>
      </c>
      <c r="M1588" s="34" t="s">
        <v>13</v>
      </c>
      <c r="N1588" s="34" t="s">
        <v>14</v>
      </c>
      <c r="O1588" s="37" t="s">
        <v>3145</v>
      </c>
      <c r="P1588" s="37" t="s">
        <v>674</v>
      </c>
      <c r="Q1588" s="44" t="str">
        <f>MID(Tabla1[[#This Row],[Aplicación]],14,1)</f>
        <v>2</v>
      </c>
      <c r="R1588" s="44" t="s">
        <v>662</v>
      </c>
      <c r="S1588" s="44" t="str">
        <f>MID(Tabla1[[#This Row],[Aplicación]],6,2)</f>
        <v>11</v>
      </c>
      <c r="T1588" s="44" t="str">
        <f>VLOOKUP(Tabla1[[#This Row],[AREA]],Hoja1!A:B,2,FALSE)</f>
        <v>11. Salud pública y seguridad ciudadana</v>
      </c>
      <c r="U1588" s="44" t="str">
        <f>MID(Tabla1[[#This Row],[Aplicación]],9,4)</f>
        <v>1361</v>
      </c>
      <c r="V1588" s="44" t="str">
        <f>VLOOKUP(Tabla1[[#This Row],[PROGRAMA]],Hoja1!A:B,2,FALSE)</f>
        <v>1361. Prevención y extinción de incencios</v>
      </c>
      <c r="W1588" s="44" t="str">
        <f>MID(Tabla1[[#This Row],[Aplicación]],14,2)</f>
        <v>22</v>
      </c>
      <c r="X1588" s="44" t="str">
        <f>MID(Tabla1[[#This Row],[Aplicación]],14,6)</f>
        <v>22199</v>
      </c>
    </row>
    <row r="1589" spans="1:24" x14ac:dyDescent="0.25">
      <c r="A1589" s="33">
        <v>220200009238</v>
      </c>
      <c r="B1589" s="34" t="s">
        <v>316</v>
      </c>
      <c r="C1589" s="35">
        <v>43915</v>
      </c>
      <c r="D1589" s="33">
        <v>22020001120</v>
      </c>
      <c r="E1589" s="34" t="s">
        <v>1548</v>
      </c>
      <c r="F1589" s="36">
        <v>899.03</v>
      </c>
      <c r="G1589" s="34" t="s">
        <v>219</v>
      </c>
      <c r="H1589" s="34" t="s">
        <v>1875</v>
      </c>
      <c r="I1589" s="33" t="s">
        <v>317</v>
      </c>
      <c r="J1589" s="34" t="s">
        <v>211</v>
      </c>
      <c r="K1589" s="34" t="s">
        <v>211</v>
      </c>
      <c r="L1589" s="34" t="s">
        <v>15</v>
      </c>
      <c r="M1589" s="34" t="s">
        <v>13</v>
      </c>
      <c r="N1589" s="34" t="s">
        <v>14</v>
      </c>
      <c r="O1589" s="37" t="s">
        <v>3145</v>
      </c>
      <c r="P1589" s="37" t="s">
        <v>674</v>
      </c>
      <c r="Q1589" s="44" t="str">
        <f>MID(Tabla1[[#This Row],[Aplicación]],14,1)</f>
        <v>2</v>
      </c>
      <c r="R1589" s="44" t="s">
        <v>662</v>
      </c>
      <c r="S1589" s="44" t="str">
        <f>MID(Tabla1[[#This Row],[Aplicación]],6,2)</f>
        <v>11</v>
      </c>
      <c r="T1589" s="44" t="str">
        <f>VLOOKUP(Tabla1[[#This Row],[AREA]],Hoja1!A:B,2,FALSE)</f>
        <v>11. Salud pública y seguridad ciudadana</v>
      </c>
      <c r="U1589" s="44" t="str">
        <f>MID(Tabla1[[#This Row],[Aplicación]],9,4)</f>
        <v>1321</v>
      </c>
      <c r="V1589" s="44" t="str">
        <f>VLOOKUP(Tabla1[[#This Row],[PROGRAMA]],Hoja1!A:B,2,FALSE)</f>
        <v>1321. Policía municipal</v>
      </c>
      <c r="W1589" s="44" t="str">
        <f>MID(Tabla1[[#This Row],[Aplicación]],14,2)</f>
        <v>22</v>
      </c>
      <c r="X1589" s="44" t="str">
        <f>MID(Tabla1[[#This Row],[Aplicación]],14,6)</f>
        <v>22199</v>
      </c>
    </row>
    <row r="1590" spans="1:24" x14ac:dyDescent="0.25">
      <c r="A1590" s="33">
        <v>220200010632</v>
      </c>
      <c r="B1590" s="34" t="s">
        <v>316</v>
      </c>
      <c r="C1590" s="35">
        <v>43921</v>
      </c>
      <c r="D1590" s="33">
        <v>22020001461</v>
      </c>
      <c r="E1590" s="34" t="s">
        <v>1110</v>
      </c>
      <c r="F1590" s="36">
        <v>676.31</v>
      </c>
      <c r="G1590" s="34" t="s">
        <v>219</v>
      </c>
      <c r="H1590" s="34" t="s">
        <v>1882</v>
      </c>
      <c r="I1590" s="33" t="s">
        <v>317</v>
      </c>
      <c r="J1590" s="34" t="s">
        <v>211</v>
      </c>
      <c r="K1590" s="34" t="s">
        <v>211</v>
      </c>
      <c r="L1590" s="34" t="s">
        <v>15</v>
      </c>
      <c r="M1590" s="34" t="s">
        <v>13</v>
      </c>
      <c r="N1590" s="34" t="s">
        <v>14</v>
      </c>
      <c r="O1590" s="37" t="s">
        <v>3145</v>
      </c>
      <c r="P1590" s="37" t="s">
        <v>674</v>
      </c>
      <c r="Q1590" s="44" t="str">
        <f>MID(Tabla1[[#This Row],[Aplicación]],14,1)</f>
        <v>2</v>
      </c>
      <c r="R1590" s="44" t="s">
        <v>662</v>
      </c>
      <c r="S1590" s="44" t="str">
        <f>MID(Tabla1[[#This Row],[Aplicación]],6,2)</f>
        <v>11</v>
      </c>
      <c r="T1590" s="44" t="str">
        <f>VLOOKUP(Tabla1[[#This Row],[AREA]],Hoja1!A:B,2,FALSE)</f>
        <v>11. Salud pública y seguridad ciudadana</v>
      </c>
      <c r="U1590" s="44" t="str">
        <f>MID(Tabla1[[#This Row],[Aplicación]],9,4)</f>
        <v>1361</v>
      </c>
      <c r="V1590" s="44" t="str">
        <f>VLOOKUP(Tabla1[[#This Row],[PROGRAMA]],Hoja1!A:B,2,FALSE)</f>
        <v>1361. Prevención y extinción de incencios</v>
      </c>
      <c r="W1590" s="44" t="str">
        <f>MID(Tabla1[[#This Row],[Aplicación]],14,2)</f>
        <v>22</v>
      </c>
      <c r="X1590" s="44" t="str">
        <f>MID(Tabla1[[#This Row],[Aplicación]],14,6)</f>
        <v>22199</v>
      </c>
    </row>
    <row r="1591" spans="1:24" x14ac:dyDescent="0.25">
      <c r="A1591" s="33">
        <v>220200003404</v>
      </c>
      <c r="B1591" s="34" t="s">
        <v>316</v>
      </c>
      <c r="C1591" s="35">
        <v>43894</v>
      </c>
      <c r="D1591" s="33">
        <v>22020000012</v>
      </c>
      <c r="E1591" s="34" t="s">
        <v>1541</v>
      </c>
      <c r="F1591" s="36">
        <v>522.33000000000004</v>
      </c>
      <c r="G1591" s="34" t="s">
        <v>219</v>
      </c>
      <c r="H1591" s="34" t="s">
        <v>1883</v>
      </c>
      <c r="I1591" s="33" t="s">
        <v>317</v>
      </c>
      <c r="J1591" s="34" t="s">
        <v>211</v>
      </c>
      <c r="K1591" s="34" t="s">
        <v>211</v>
      </c>
      <c r="L1591" s="34" t="s">
        <v>15</v>
      </c>
      <c r="M1591" s="34" t="s">
        <v>13</v>
      </c>
      <c r="N1591" s="34" t="s">
        <v>14</v>
      </c>
      <c r="O1591" s="37" t="s">
        <v>3145</v>
      </c>
      <c r="P1591" s="37" t="s">
        <v>674</v>
      </c>
      <c r="Q1591" s="44" t="str">
        <f>MID(Tabla1[[#This Row],[Aplicación]],14,1)</f>
        <v>2</v>
      </c>
      <c r="R1591" s="44" t="s">
        <v>662</v>
      </c>
      <c r="S1591" s="44" t="str">
        <f>MID(Tabla1[[#This Row],[Aplicación]],6,2)</f>
        <v>11</v>
      </c>
      <c r="T1591" s="44" t="str">
        <f>VLOOKUP(Tabla1[[#This Row],[AREA]],Hoja1!A:B,2,FALSE)</f>
        <v>11. Salud pública y seguridad ciudadana</v>
      </c>
      <c r="U1591" s="44" t="str">
        <f>MID(Tabla1[[#This Row],[Aplicación]],9,4)</f>
        <v>1631</v>
      </c>
      <c r="V1591" s="44" t="str">
        <f>VLOOKUP(Tabla1[[#This Row],[PROGRAMA]],Hoja1!A:B,2,FALSE)</f>
        <v>1631. Limpieza viaria</v>
      </c>
      <c r="W1591" s="44" t="str">
        <f>MID(Tabla1[[#This Row],[Aplicación]],14,2)</f>
        <v>22</v>
      </c>
      <c r="X1591" s="44" t="str">
        <f>MID(Tabla1[[#This Row],[Aplicación]],14,6)</f>
        <v>22199</v>
      </c>
    </row>
    <row r="1592" spans="1:24" x14ac:dyDescent="0.25">
      <c r="A1592" s="33">
        <v>220200008970</v>
      </c>
      <c r="B1592" s="34" t="s">
        <v>316</v>
      </c>
      <c r="C1592" s="35">
        <v>43913</v>
      </c>
      <c r="D1592" s="33">
        <v>22020000012</v>
      </c>
      <c r="E1592" s="34" t="s">
        <v>1541</v>
      </c>
      <c r="F1592" s="36">
        <v>491.36</v>
      </c>
      <c r="G1592" s="34" t="s">
        <v>219</v>
      </c>
      <c r="H1592" s="34" t="s">
        <v>1890</v>
      </c>
      <c r="I1592" s="33" t="s">
        <v>317</v>
      </c>
      <c r="J1592" s="34" t="s">
        <v>211</v>
      </c>
      <c r="K1592" s="34" t="s">
        <v>211</v>
      </c>
      <c r="L1592" s="34" t="s">
        <v>15</v>
      </c>
      <c r="M1592" s="34" t="s">
        <v>13</v>
      </c>
      <c r="N1592" s="34" t="s">
        <v>14</v>
      </c>
      <c r="O1592" s="37" t="s">
        <v>3145</v>
      </c>
      <c r="P1592" s="37" t="s">
        <v>674</v>
      </c>
      <c r="Q1592" s="44" t="str">
        <f>MID(Tabla1[[#This Row],[Aplicación]],14,1)</f>
        <v>2</v>
      </c>
      <c r="R1592" s="44" t="s">
        <v>662</v>
      </c>
      <c r="S1592" s="44" t="str">
        <f>MID(Tabla1[[#This Row],[Aplicación]],6,2)</f>
        <v>11</v>
      </c>
      <c r="T1592" s="44" t="str">
        <f>VLOOKUP(Tabla1[[#This Row],[AREA]],Hoja1!A:B,2,FALSE)</f>
        <v>11. Salud pública y seguridad ciudadana</v>
      </c>
      <c r="U1592" s="44" t="str">
        <f>MID(Tabla1[[#This Row],[Aplicación]],9,4)</f>
        <v>1631</v>
      </c>
      <c r="V1592" s="44" t="str">
        <f>VLOOKUP(Tabla1[[#This Row],[PROGRAMA]],Hoja1!A:B,2,FALSE)</f>
        <v>1631. Limpieza viaria</v>
      </c>
      <c r="W1592" s="44" t="str">
        <f>MID(Tabla1[[#This Row],[Aplicación]],14,2)</f>
        <v>22</v>
      </c>
      <c r="X1592" s="44" t="str">
        <f>MID(Tabla1[[#This Row],[Aplicación]],14,6)</f>
        <v>22199</v>
      </c>
    </row>
    <row r="1593" spans="1:24" x14ac:dyDescent="0.25">
      <c r="A1593" s="33">
        <v>220200007281</v>
      </c>
      <c r="B1593" s="34" t="s">
        <v>316</v>
      </c>
      <c r="C1593" s="35">
        <v>43908</v>
      </c>
      <c r="D1593" s="33">
        <v>22020001461</v>
      </c>
      <c r="E1593" s="34" t="s">
        <v>1110</v>
      </c>
      <c r="F1593" s="36">
        <v>147.22999999999999</v>
      </c>
      <c r="G1593" s="34" t="s">
        <v>219</v>
      </c>
      <c r="H1593" s="34" t="s">
        <v>1891</v>
      </c>
      <c r="I1593" s="33" t="s">
        <v>317</v>
      </c>
      <c r="J1593" s="34" t="s">
        <v>211</v>
      </c>
      <c r="K1593" s="34" t="s">
        <v>211</v>
      </c>
      <c r="L1593" s="34" t="s">
        <v>15</v>
      </c>
      <c r="M1593" s="34" t="s">
        <v>13</v>
      </c>
      <c r="N1593" s="34" t="s">
        <v>14</v>
      </c>
      <c r="O1593" s="37" t="s">
        <v>3145</v>
      </c>
      <c r="P1593" s="37" t="s">
        <v>674</v>
      </c>
      <c r="Q1593" s="44" t="str">
        <f>MID(Tabla1[[#This Row],[Aplicación]],14,1)</f>
        <v>2</v>
      </c>
      <c r="R1593" s="44" t="s">
        <v>662</v>
      </c>
      <c r="S1593" s="44" t="str">
        <f>MID(Tabla1[[#This Row],[Aplicación]],6,2)</f>
        <v>11</v>
      </c>
      <c r="T1593" s="44" t="str">
        <f>VLOOKUP(Tabla1[[#This Row],[AREA]],Hoja1!A:B,2,FALSE)</f>
        <v>11. Salud pública y seguridad ciudadana</v>
      </c>
      <c r="U1593" s="44" t="str">
        <f>MID(Tabla1[[#This Row],[Aplicación]],9,4)</f>
        <v>1361</v>
      </c>
      <c r="V1593" s="44" t="str">
        <f>VLOOKUP(Tabla1[[#This Row],[PROGRAMA]],Hoja1!A:B,2,FALSE)</f>
        <v>1361. Prevención y extinción de incencios</v>
      </c>
      <c r="W1593" s="44" t="str">
        <f>MID(Tabla1[[#This Row],[Aplicación]],14,2)</f>
        <v>22</v>
      </c>
      <c r="X1593" s="44" t="str">
        <f>MID(Tabla1[[#This Row],[Aplicación]],14,6)</f>
        <v>22199</v>
      </c>
    </row>
    <row r="1594" spans="1:24" x14ac:dyDescent="0.25">
      <c r="A1594" s="33">
        <v>220200003907</v>
      </c>
      <c r="B1594" s="34" t="s">
        <v>316</v>
      </c>
      <c r="C1594" s="35">
        <v>43895</v>
      </c>
      <c r="D1594" s="33">
        <v>22020001461</v>
      </c>
      <c r="E1594" s="34" t="s">
        <v>1110</v>
      </c>
      <c r="F1594" s="36">
        <v>124.03</v>
      </c>
      <c r="G1594" s="34" t="s">
        <v>219</v>
      </c>
      <c r="H1594" s="34" t="s">
        <v>1892</v>
      </c>
      <c r="I1594" s="33" t="s">
        <v>317</v>
      </c>
      <c r="J1594" s="34" t="s">
        <v>211</v>
      </c>
      <c r="K1594" s="34" t="s">
        <v>211</v>
      </c>
      <c r="L1594" s="34" t="s">
        <v>15</v>
      </c>
      <c r="M1594" s="34" t="s">
        <v>13</v>
      </c>
      <c r="N1594" s="34" t="s">
        <v>14</v>
      </c>
      <c r="O1594" s="37" t="s">
        <v>3145</v>
      </c>
      <c r="P1594" s="37" t="s">
        <v>674</v>
      </c>
      <c r="Q1594" s="44" t="str">
        <f>MID(Tabla1[[#This Row],[Aplicación]],14,1)</f>
        <v>2</v>
      </c>
      <c r="R1594" s="44" t="s">
        <v>662</v>
      </c>
      <c r="S1594" s="44" t="str">
        <f>MID(Tabla1[[#This Row],[Aplicación]],6,2)</f>
        <v>11</v>
      </c>
      <c r="T1594" s="44" t="str">
        <f>VLOOKUP(Tabla1[[#This Row],[AREA]],Hoja1!A:B,2,FALSE)</f>
        <v>11. Salud pública y seguridad ciudadana</v>
      </c>
      <c r="U1594" s="44" t="str">
        <f>MID(Tabla1[[#This Row],[Aplicación]],9,4)</f>
        <v>1361</v>
      </c>
      <c r="V1594" s="44" t="str">
        <f>VLOOKUP(Tabla1[[#This Row],[PROGRAMA]],Hoja1!A:B,2,FALSE)</f>
        <v>1361. Prevención y extinción de incencios</v>
      </c>
      <c r="W1594" s="44" t="str">
        <f>MID(Tabla1[[#This Row],[Aplicación]],14,2)</f>
        <v>22</v>
      </c>
      <c r="X1594" s="44" t="str">
        <f>MID(Tabla1[[#This Row],[Aplicación]],14,6)</f>
        <v>22199</v>
      </c>
    </row>
    <row r="1595" spans="1:24" x14ac:dyDescent="0.25">
      <c r="A1595" s="33">
        <v>220200001599</v>
      </c>
      <c r="B1595" s="34" t="s">
        <v>9</v>
      </c>
      <c r="C1595" s="35">
        <v>43875</v>
      </c>
      <c r="D1595" s="33">
        <v>22020001823</v>
      </c>
      <c r="E1595" s="34" t="s">
        <v>942</v>
      </c>
      <c r="F1595" s="36">
        <v>3000</v>
      </c>
      <c r="G1595" s="34" t="s">
        <v>193</v>
      </c>
      <c r="H1595" s="34" t="s">
        <v>1893</v>
      </c>
      <c r="I1595" s="33" t="s">
        <v>209</v>
      </c>
      <c r="J1595" s="34" t="s">
        <v>979</v>
      </c>
      <c r="K1595" s="34" t="s">
        <v>211</v>
      </c>
      <c r="L1595" s="34" t="s">
        <v>12</v>
      </c>
      <c r="M1595" s="34" t="s">
        <v>10</v>
      </c>
      <c r="N1595" s="34" t="s">
        <v>11</v>
      </c>
      <c r="O1595" s="37" t="s">
        <v>3146</v>
      </c>
      <c r="P1595" s="37" t="s">
        <v>674</v>
      </c>
      <c r="Q1595" s="44" t="str">
        <f>MID(Tabla1[[#This Row],[Aplicación]],14,1)</f>
        <v>2</v>
      </c>
      <c r="R1595" s="44" t="s">
        <v>662</v>
      </c>
      <c r="S1595" s="44" t="str">
        <f>MID(Tabla1[[#This Row],[Aplicación]],6,2)</f>
        <v>11</v>
      </c>
      <c r="T1595" s="44" t="str">
        <f>VLOOKUP(Tabla1[[#This Row],[AREA]],Hoja1!A:B,2,FALSE)</f>
        <v>11. Salud pública y seguridad ciudadana</v>
      </c>
      <c r="U1595" s="44" t="str">
        <f>MID(Tabla1[[#This Row],[Aplicación]],9,4)</f>
        <v>1621</v>
      </c>
      <c r="V1595" s="44" t="str">
        <f>VLOOKUP(Tabla1[[#This Row],[PROGRAMA]],Hoja1!A:B,2,FALSE)</f>
        <v>1621. Servicio de limpieza</v>
      </c>
      <c r="W1595" s="44" t="str">
        <f>MID(Tabla1[[#This Row],[Aplicación]],14,2)</f>
        <v>22</v>
      </c>
      <c r="X1595" s="44" t="str">
        <f>MID(Tabla1[[#This Row],[Aplicación]],14,6)</f>
        <v>22700</v>
      </c>
    </row>
    <row r="1596" spans="1:24" x14ac:dyDescent="0.25">
      <c r="A1596" s="33">
        <v>220199000009</v>
      </c>
      <c r="B1596" s="34" t="s">
        <v>9</v>
      </c>
      <c r="C1596" s="35">
        <v>43832</v>
      </c>
      <c r="D1596" s="33">
        <v>22020002097</v>
      </c>
      <c r="E1596" s="34" t="s">
        <v>2781</v>
      </c>
      <c r="F1596" s="36">
        <v>190</v>
      </c>
      <c r="G1596" s="34" t="s">
        <v>144</v>
      </c>
      <c r="H1596" s="34" t="s">
        <v>2782</v>
      </c>
      <c r="I1596" s="33" t="s">
        <v>209</v>
      </c>
      <c r="J1596" s="34" t="s">
        <v>802</v>
      </c>
      <c r="K1596" s="34" t="s">
        <v>210</v>
      </c>
      <c r="L1596" s="34" t="s">
        <v>15</v>
      </c>
      <c r="M1596" s="34" t="s">
        <v>13</v>
      </c>
      <c r="N1596" s="34" t="s">
        <v>14</v>
      </c>
      <c r="O1596" s="37" t="s">
        <v>3127</v>
      </c>
      <c r="P1596" s="37" t="s">
        <v>674</v>
      </c>
      <c r="Q1596" s="44" t="str">
        <f>MID(Tabla1[[#This Row],[Aplicación]],14,1)</f>
        <v>2</v>
      </c>
      <c r="R1596" s="44" t="s">
        <v>662</v>
      </c>
      <c r="S1596" s="44" t="str">
        <f>MID(Tabla1[[#This Row],[Aplicación]],6,2)</f>
        <v>11</v>
      </c>
      <c r="T1596" s="44" t="str">
        <f>VLOOKUP(Tabla1[[#This Row],[AREA]],Hoja1!A:B,2,FALSE)</f>
        <v>11. Salud pública y seguridad ciudadana</v>
      </c>
      <c r="U1596" s="44" t="str">
        <f>MID(Tabla1[[#This Row],[Aplicación]],9,4)</f>
        <v>4315</v>
      </c>
      <c r="V1596" s="44" t="str">
        <f>VLOOKUP(Tabla1[[#This Row],[PROGRAMA]],Hoja1!A:B,2,FALSE)</f>
        <v>4315. Actuaciones en materia de consumo</v>
      </c>
      <c r="W1596" s="44" t="str">
        <f>MID(Tabla1[[#This Row],[Aplicación]],14,2)</f>
        <v>20</v>
      </c>
      <c r="X1596" s="44" t="str">
        <f>MID(Tabla1[[#This Row],[Aplicación]],14,6)</f>
        <v>203</v>
      </c>
    </row>
    <row r="1597" spans="1:24" x14ac:dyDescent="0.25">
      <c r="A1597" s="33">
        <v>220200001868</v>
      </c>
      <c r="B1597" s="34" t="s">
        <v>316</v>
      </c>
      <c r="C1597" s="35">
        <v>43878</v>
      </c>
      <c r="D1597" s="33">
        <v>22020001389</v>
      </c>
      <c r="E1597" s="34" t="s">
        <v>1764</v>
      </c>
      <c r="F1597" s="36">
        <v>1900</v>
      </c>
      <c r="G1597" s="34" t="s">
        <v>133</v>
      </c>
      <c r="H1597" s="34" t="s">
        <v>1899</v>
      </c>
      <c r="I1597" s="33" t="s">
        <v>317</v>
      </c>
      <c r="J1597" s="34" t="s">
        <v>211</v>
      </c>
      <c r="K1597" s="34" t="s">
        <v>211</v>
      </c>
      <c r="L1597" s="34" t="s">
        <v>12</v>
      </c>
      <c r="M1597" s="34" t="s">
        <v>13</v>
      </c>
      <c r="N1597" s="34" t="s">
        <v>14</v>
      </c>
      <c r="O1597" s="37" t="s">
        <v>3127</v>
      </c>
      <c r="P1597" s="37" t="s">
        <v>674</v>
      </c>
      <c r="Q1597" s="44" t="str">
        <f>MID(Tabla1[[#This Row],[Aplicación]],14,1)</f>
        <v>2</v>
      </c>
      <c r="R1597" s="44" t="s">
        <v>662</v>
      </c>
      <c r="S1597" s="44" t="str">
        <f>MID(Tabla1[[#This Row],[Aplicación]],6,2)</f>
        <v>11</v>
      </c>
      <c r="T1597" s="44" t="str">
        <f>VLOOKUP(Tabla1[[#This Row],[AREA]],Hoja1!A:B,2,FALSE)</f>
        <v>11. Salud pública y seguridad ciudadana</v>
      </c>
      <c r="U1597" s="44" t="str">
        <f>MID(Tabla1[[#This Row],[Aplicación]],9,4)</f>
        <v>1621</v>
      </c>
      <c r="V1597" s="44" t="str">
        <f>VLOOKUP(Tabla1[[#This Row],[PROGRAMA]],Hoja1!A:B,2,FALSE)</f>
        <v>1621. Servicio de limpieza</v>
      </c>
      <c r="W1597" s="44" t="str">
        <f>MID(Tabla1[[#This Row],[Aplicación]],14,2)</f>
        <v>21</v>
      </c>
      <c r="X1597" s="44" t="str">
        <f>MID(Tabla1[[#This Row],[Aplicación]],14,6)</f>
        <v>213</v>
      </c>
    </row>
    <row r="1598" spans="1:24" x14ac:dyDescent="0.25">
      <c r="A1598" s="33">
        <v>220200001600</v>
      </c>
      <c r="B1598" s="34" t="s">
        <v>9</v>
      </c>
      <c r="C1598" s="35">
        <v>43875</v>
      </c>
      <c r="D1598" s="33">
        <v>22020001825</v>
      </c>
      <c r="E1598" s="34" t="s">
        <v>1785</v>
      </c>
      <c r="F1598" s="36">
        <v>1500</v>
      </c>
      <c r="G1598" s="34" t="s">
        <v>1901</v>
      </c>
      <c r="H1598" s="34" t="s">
        <v>1902</v>
      </c>
      <c r="I1598" s="33" t="s">
        <v>209</v>
      </c>
      <c r="J1598" s="34" t="s">
        <v>210</v>
      </c>
      <c r="K1598" s="34" t="s">
        <v>210</v>
      </c>
      <c r="L1598" s="34" t="s">
        <v>15</v>
      </c>
      <c r="M1598" s="34" t="s">
        <v>10</v>
      </c>
      <c r="N1598" s="34" t="s">
        <v>11</v>
      </c>
      <c r="O1598" s="37" t="s">
        <v>3146</v>
      </c>
      <c r="P1598" s="37" t="s">
        <v>674</v>
      </c>
      <c r="Q1598" s="44" t="str">
        <f>MID(Tabla1[[#This Row],[Aplicación]],14,1)</f>
        <v>2</v>
      </c>
      <c r="R1598" s="44" t="s">
        <v>662</v>
      </c>
      <c r="S1598" s="44" t="str">
        <f>MID(Tabla1[[#This Row],[Aplicación]],6,2)</f>
        <v>11</v>
      </c>
      <c r="T1598" s="44" t="str">
        <f>VLOOKUP(Tabla1[[#This Row],[AREA]],Hoja1!A:B,2,FALSE)</f>
        <v>11. Salud pública y seguridad ciudadana</v>
      </c>
      <c r="U1598" s="44" t="str">
        <f>MID(Tabla1[[#This Row],[Aplicación]],9,4)</f>
        <v>1631</v>
      </c>
      <c r="V1598" s="44" t="str">
        <f>VLOOKUP(Tabla1[[#This Row],[PROGRAMA]],Hoja1!A:B,2,FALSE)</f>
        <v>1631. Limpieza viaria</v>
      </c>
      <c r="W1598" s="44" t="str">
        <f>MID(Tabla1[[#This Row],[Aplicación]],14,2)</f>
        <v>22</v>
      </c>
      <c r="X1598" s="44" t="str">
        <f>MID(Tabla1[[#This Row],[Aplicación]],14,6)</f>
        <v>22110</v>
      </c>
    </row>
    <row r="1599" spans="1:24" x14ac:dyDescent="0.25">
      <c r="A1599" s="33">
        <v>220200003905</v>
      </c>
      <c r="B1599" s="34" t="s">
        <v>316</v>
      </c>
      <c r="C1599" s="35">
        <v>43895</v>
      </c>
      <c r="D1599" s="33">
        <v>22020001461</v>
      </c>
      <c r="E1599" s="34" t="s">
        <v>1110</v>
      </c>
      <c r="F1599" s="36">
        <v>64.61</v>
      </c>
      <c r="G1599" s="34" t="s">
        <v>219</v>
      </c>
      <c r="H1599" s="34" t="s">
        <v>1903</v>
      </c>
      <c r="I1599" s="33" t="s">
        <v>317</v>
      </c>
      <c r="J1599" s="34" t="s">
        <v>211</v>
      </c>
      <c r="K1599" s="34" t="s">
        <v>211</v>
      </c>
      <c r="L1599" s="34" t="s">
        <v>15</v>
      </c>
      <c r="M1599" s="34" t="s">
        <v>13</v>
      </c>
      <c r="N1599" s="34" t="s">
        <v>14</v>
      </c>
      <c r="O1599" s="37" t="s">
        <v>3145</v>
      </c>
      <c r="P1599" s="37" t="s">
        <v>674</v>
      </c>
      <c r="Q1599" s="44" t="str">
        <f>MID(Tabla1[[#This Row],[Aplicación]],14,1)</f>
        <v>2</v>
      </c>
      <c r="R1599" s="44" t="s">
        <v>662</v>
      </c>
      <c r="S1599" s="44" t="str">
        <f>MID(Tabla1[[#This Row],[Aplicación]],6,2)</f>
        <v>11</v>
      </c>
      <c r="T1599" s="44" t="str">
        <f>VLOOKUP(Tabla1[[#This Row],[AREA]],Hoja1!A:B,2,FALSE)</f>
        <v>11. Salud pública y seguridad ciudadana</v>
      </c>
      <c r="U1599" s="44" t="str">
        <f>MID(Tabla1[[#This Row],[Aplicación]],9,4)</f>
        <v>1361</v>
      </c>
      <c r="V1599" s="44" t="str">
        <f>VLOOKUP(Tabla1[[#This Row],[PROGRAMA]],Hoja1!A:B,2,FALSE)</f>
        <v>1361. Prevención y extinción de incencios</v>
      </c>
      <c r="W1599" s="44" t="str">
        <f>MID(Tabla1[[#This Row],[Aplicación]],14,2)</f>
        <v>22</v>
      </c>
      <c r="X1599" s="44" t="str">
        <f>MID(Tabla1[[#This Row],[Aplicación]],14,6)</f>
        <v>22199</v>
      </c>
    </row>
    <row r="1600" spans="1:24" x14ac:dyDescent="0.25">
      <c r="A1600" s="33">
        <v>220200001601</v>
      </c>
      <c r="B1600" s="34" t="s">
        <v>9</v>
      </c>
      <c r="C1600" s="35">
        <v>43875</v>
      </c>
      <c r="D1600" s="33">
        <v>22020001827</v>
      </c>
      <c r="E1600" s="34" t="s">
        <v>1780</v>
      </c>
      <c r="F1600" s="36">
        <v>2500</v>
      </c>
      <c r="G1600" s="34" t="s">
        <v>401</v>
      </c>
      <c r="H1600" s="34" t="s">
        <v>1904</v>
      </c>
      <c r="I1600" s="33" t="s">
        <v>209</v>
      </c>
      <c r="J1600" s="34" t="s">
        <v>211</v>
      </c>
      <c r="K1600" s="34" t="s">
        <v>211</v>
      </c>
      <c r="L1600" s="34" t="s">
        <v>15</v>
      </c>
      <c r="M1600" s="34" t="s">
        <v>10</v>
      </c>
      <c r="N1600" s="34" t="s">
        <v>11</v>
      </c>
      <c r="O1600" s="37" t="s">
        <v>3146</v>
      </c>
      <c r="P1600" s="37" t="s">
        <v>674</v>
      </c>
      <c r="Q1600" s="44" t="str">
        <f>MID(Tabla1[[#This Row],[Aplicación]],14,1)</f>
        <v>2</v>
      </c>
      <c r="R1600" s="44" t="s">
        <v>662</v>
      </c>
      <c r="S1600" s="44" t="str">
        <f>MID(Tabla1[[#This Row],[Aplicación]],6,2)</f>
        <v>11</v>
      </c>
      <c r="T1600" s="44" t="str">
        <f>VLOOKUP(Tabla1[[#This Row],[AREA]],Hoja1!A:B,2,FALSE)</f>
        <v>11. Salud pública y seguridad ciudadana</v>
      </c>
      <c r="U1600" s="44" t="str">
        <f>MID(Tabla1[[#This Row],[Aplicación]],9,4)</f>
        <v>1631</v>
      </c>
      <c r="V1600" s="44" t="str">
        <f>VLOOKUP(Tabla1[[#This Row],[PROGRAMA]],Hoja1!A:B,2,FALSE)</f>
        <v>1631. Limpieza viaria</v>
      </c>
      <c r="W1600" s="44" t="str">
        <f>MID(Tabla1[[#This Row],[Aplicación]],14,2)</f>
        <v>21</v>
      </c>
      <c r="X1600" s="44" t="str">
        <f>MID(Tabla1[[#This Row],[Aplicación]],14,6)</f>
        <v>214</v>
      </c>
    </row>
    <row r="1601" spans="1:24" x14ac:dyDescent="0.25">
      <c r="A1601" s="33">
        <v>220200001602</v>
      </c>
      <c r="B1601" s="34" t="s">
        <v>9</v>
      </c>
      <c r="C1601" s="35">
        <v>43875</v>
      </c>
      <c r="D1601" s="33">
        <v>22020001828</v>
      </c>
      <c r="E1601" s="34" t="s">
        <v>999</v>
      </c>
      <c r="F1601" s="36">
        <v>2000</v>
      </c>
      <c r="G1601" s="34" t="s">
        <v>148</v>
      </c>
      <c r="H1601" s="34" t="s">
        <v>1905</v>
      </c>
      <c r="I1601" s="33" t="s">
        <v>209</v>
      </c>
      <c r="J1601" s="34" t="s">
        <v>211</v>
      </c>
      <c r="K1601" s="34" t="s">
        <v>211</v>
      </c>
      <c r="L1601" s="34" t="s">
        <v>12</v>
      </c>
      <c r="M1601" s="34" t="s">
        <v>10</v>
      </c>
      <c r="N1601" s="34" t="s">
        <v>11</v>
      </c>
      <c r="O1601" s="37" t="s">
        <v>3146</v>
      </c>
      <c r="P1601" s="37" t="s">
        <v>674</v>
      </c>
      <c r="Q1601" s="44" t="str">
        <f>MID(Tabla1[[#This Row],[Aplicación]],14,1)</f>
        <v>2</v>
      </c>
      <c r="R1601" s="44" t="s">
        <v>662</v>
      </c>
      <c r="S1601" s="44" t="str">
        <f>MID(Tabla1[[#This Row],[Aplicación]],6,2)</f>
        <v>11</v>
      </c>
      <c r="T1601" s="44" t="str">
        <f>VLOOKUP(Tabla1[[#This Row],[AREA]],Hoja1!A:B,2,FALSE)</f>
        <v>11. Salud pública y seguridad ciudadana</v>
      </c>
      <c r="U1601" s="44" t="str">
        <f>MID(Tabla1[[#This Row],[Aplicación]],9,4)</f>
        <v>1631</v>
      </c>
      <c r="V1601" s="44" t="str">
        <f>VLOOKUP(Tabla1[[#This Row],[PROGRAMA]],Hoja1!A:B,2,FALSE)</f>
        <v>1631. Limpieza viaria</v>
      </c>
      <c r="W1601" s="44" t="str">
        <f>MID(Tabla1[[#This Row],[Aplicación]],14,2)</f>
        <v>21</v>
      </c>
      <c r="X1601" s="44" t="str">
        <f>MID(Tabla1[[#This Row],[Aplicación]],14,6)</f>
        <v>213</v>
      </c>
    </row>
    <row r="1602" spans="1:24" x14ac:dyDescent="0.25">
      <c r="A1602" s="33">
        <v>220200001603</v>
      </c>
      <c r="B1602" s="34" t="s">
        <v>9</v>
      </c>
      <c r="C1602" s="35">
        <v>43875</v>
      </c>
      <c r="D1602" s="33">
        <v>22020001837</v>
      </c>
      <c r="E1602" s="34" t="s">
        <v>1013</v>
      </c>
      <c r="F1602" s="36">
        <v>2500</v>
      </c>
      <c r="G1602" s="34" t="s">
        <v>470</v>
      </c>
      <c r="H1602" s="34" t="s">
        <v>1906</v>
      </c>
      <c r="I1602" s="33" t="s">
        <v>209</v>
      </c>
      <c r="J1602" s="34" t="s">
        <v>211</v>
      </c>
      <c r="K1602" s="34" t="s">
        <v>211</v>
      </c>
      <c r="L1602" s="34" t="s">
        <v>12</v>
      </c>
      <c r="M1602" s="34" t="s">
        <v>10</v>
      </c>
      <c r="N1602" s="34" t="s">
        <v>11</v>
      </c>
      <c r="O1602" s="37" t="s">
        <v>3146</v>
      </c>
      <c r="P1602" s="37" t="s">
        <v>674</v>
      </c>
      <c r="Q1602" s="44" t="str">
        <f>MID(Tabla1[[#This Row],[Aplicación]],14,1)</f>
        <v>2</v>
      </c>
      <c r="R1602" s="44" t="s">
        <v>662</v>
      </c>
      <c r="S1602" s="44" t="str">
        <f>MID(Tabla1[[#This Row],[Aplicación]],6,2)</f>
        <v>11</v>
      </c>
      <c r="T1602" s="44" t="str">
        <f>VLOOKUP(Tabla1[[#This Row],[AREA]],Hoja1!A:B,2,FALSE)</f>
        <v>11. Salud pública y seguridad ciudadana</v>
      </c>
      <c r="U1602" s="44" t="str">
        <f>MID(Tabla1[[#This Row],[Aplicación]],9,4)</f>
        <v>1621</v>
      </c>
      <c r="V1602" s="44" t="str">
        <f>VLOOKUP(Tabla1[[#This Row],[PROGRAMA]],Hoja1!A:B,2,FALSE)</f>
        <v>1621. Servicio de limpieza</v>
      </c>
      <c r="W1602" s="44" t="str">
        <f>MID(Tabla1[[#This Row],[Aplicación]],14,2)</f>
        <v>20</v>
      </c>
      <c r="X1602" s="44" t="str">
        <f>MID(Tabla1[[#This Row],[Aplicación]],14,6)</f>
        <v>204</v>
      </c>
    </row>
    <row r="1603" spans="1:24" x14ac:dyDescent="0.25">
      <c r="A1603" s="33">
        <v>220200005244</v>
      </c>
      <c r="B1603" s="34" t="s">
        <v>316</v>
      </c>
      <c r="C1603" s="35">
        <v>43900</v>
      </c>
      <c r="D1603" s="33">
        <v>22020000005</v>
      </c>
      <c r="E1603" s="34" t="s">
        <v>1509</v>
      </c>
      <c r="F1603" s="36">
        <v>47.81</v>
      </c>
      <c r="G1603" s="34" t="s">
        <v>219</v>
      </c>
      <c r="H1603" s="34" t="s">
        <v>1907</v>
      </c>
      <c r="I1603" s="33" t="s">
        <v>317</v>
      </c>
      <c r="J1603" s="34" t="s">
        <v>211</v>
      </c>
      <c r="K1603" s="34" t="s">
        <v>211</v>
      </c>
      <c r="L1603" s="34" t="s">
        <v>15</v>
      </c>
      <c r="M1603" s="34" t="s">
        <v>13</v>
      </c>
      <c r="N1603" s="34" t="s">
        <v>14</v>
      </c>
      <c r="O1603" s="37" t="s">
        <v>3145</v>
      </c>
      <c r="P1603" s="37" t="s">
        <v>674</v>
      </c>
      <c r="Q1603" s="44" t="str">
        <f>MID(Tabla1[[#This Row],[Aplicación]],14,1)</f>
        <v>2</v>
      </c>
      <c r="R1603" s="44" t="s">
        <v>662</v>
      </c>
      <c r="S1603" s="44" t="str">
        <f>MID(Tabla1[[#This Row],[Aplicación]],6,2)</f>
        <v>11</v>
      </c>
      <c r="T1603" s="44" t="str">
        <f>VLOOKUP(Tabla1[[#This Row],[AREA]],Hoja1!A:B,2,FALSE)</f>
        <v>11. Salud pública y seguridad ciudadana</v>
      </c>
      <c r="U1603" s="44" t="str">
        <f>MID(Tabla1[[#This Row],[Aplicación]],9,4)</f>
        <v>1621</v>
      </c>
      <c r="V1603" s="44" t="str">
        <f>VLOOKUP(Tabla1[[#This Row],[PROGRAMA]],Hoja1!A:B,2,FALSE)</f>
        <v>1621. Servicio de limpieza</v>
      </c>
      <c r="W1603" s="44" t="str">
        <f>MID(Tabla1[[#This Row],[Aplicación]],14,2)</f>
        <v>22</v>
      </c>
      <c r="X1603" s="44" t="str">
        <f>MID(Tabla1[[#This Row],[Aplicación]],14,6)</f>
        <v>22104</v>
      </c>
    </row>
    <row r="1604" spans="1:24" x14ac:dyDescent="0.25">
      <c r="A1604" s="33">
        <v>220200001604</v>
      </c>
      <c r="B1604" s="34" t="s">
        <v>9</v>
      </c>
      <c r="C1604" s="35">
        <v>43875</v>
      </c>
      <c r="D1604" s="33">
        <v>22020001839</v>
      </c>
      <c r="E1604" s="34" t="s">
        <v>995</v>
      </c>
      <c r="F1604" s="36">
        <v>2500</v>
      </c>
      <c r="G1604" s="34" t="s">
        <v>711</v>
      </c>
      <c r="H1604" s="34" t="s">
        <v>1908</v>
      </c>
      <c r="I1604" s="33" t="s">
        <v>209</v>
      </c>
      <c r="J1604" s="34" t="s">
        <v>997</v>
      </c>
      <c r="K1604" s="34" t="s">
        <v>211</v>
      </c>
      <c r="L1604" s="34" t="s">
        <v>12</v>
      </c>
      <c r="M1604" s="34" t="s">
        <v>10</v>
      </c>
      <c r="N1604" s="34" t="s">
        <v>11</v>
      </c>
      <c r="O1604" s="37" t="s">
        <v>3146</v>
      </c>
      <c r="P1604" s="37" t="s">
        <v>674</v>
      </c>
      <c r="Q1604" s="44" t="str">
        <f>MID(Tabla1[[#This Row],[Aplicación]],14,1)</f>
        <v>2</v>
      </c>
      <c r="R1604" s="44" t="s">
        <v>662</v>
      </c>
      <c r="S1604" s="44" t="str">
        <f>MID(Tabla1[[#This Row],[Aplicación]],6,2)</f>
        <v>11</v>
      </c>
      <c r="T1604" s="44" t="str">
        <f>VLOOKUP(Tabla1[[#This Row],[AREA]],Hoja1!A:B,2,FALSE)</f>
        <v>11. Salud pública y seguridad ciudadana</v>
      </c>
      <c r="U1604" s="44" t="str">
        <f>MID(Tabla1[[#This Row],[Aplicación]],9,4)</f>
        <v>1631</v>
      </c>
      <c r="V1604" s="44" t="str">
        <f>VLOOKUP(Tabla1[[#This Row],[PROGRAMA]],Hoja1!A:B,2,FALSE)</f>
        <v>1631. Limpieza viaria</v>
      </c>
      <c r="W1604" s="44" t="str">
        <f>MID(Tabla1[[#This Row],[Aplicación]],14,2)</f>
        <v>20</v>
      </c>
      <c r="X1604" s="44" t="str">
        <f>MID(Tabla1[[#This Row],[Aplicación]],14,6)</f>
        <v>204</v>
      </c>
    </row>
    <row r="1605" spans="1:24" x14ac:dyDescent="0.25">
      <c r="A1605" s="33">
        <v>220200007283</v>
      </c>
      <c r="B1605" s="34" t="s">
        <v>316</v>
      </c>
      <c r="C1605" s="35">
        <v>43908</v>
      </c>
      <c r="D1605" s="33">
        <v>22020001461</v>
      </c>
      <c r="E1605" s="34" t="s">
        <v>1110</v>
      </c>
      <c r="F1605" s="36">
        <v>31.53</v>
      </c>
      <c r="G1605" s="34" t="s">
        <v>219</v>
      </c>
      <c r="H1605" s="34" t="s">
        <v>1911</v>
      </c>
      <c r="I1605" s="33" t="s">
        <v>317</v>
      </c>
      <c r="J1605" s="34" t="s">
        <v>211</v>
      </c>
      <c r="K1605" s="34" t="s">
        <v>211</v>
      </c>
      <c r="L1605" s="34" t="s">
        <v>15</v>
      </c>
      <c r="M1605" s="34" t="s">
        <v>13</v>
      </c>
      <c r="N1605" s="34" t="s">
        <v>14</v>
      </c>
      <c r="O1605" s="37" t="s">
        <v>3145</v>
      </c>
      <c r="P1605" s="37" t="s">
        <v>674</v>
      </c>
      <c r="Q1605" s="44" t="str">
        <f>MID(Tabla1[[#This Row],[Aplicación]],14,1)</f>
        <v>2</v>
      </c>
      <c r="R1605" s="44" t="s">
        <v>662</v>
      </c>
      <c r="S1605" s="44" t="str">
        <f>MID(Tabla1[[#This Row],[Aplicación]],6,2)</f>
        <v>11</v>
      </c>
      <c r="T1605" s="44" t="str">
        <f>VLOOKUP(Tabla1[[#This Row],[AREA]],Hoja1!A:B,2,FALSE)</f>
        <v>11. Salud pública y seguridad ciudadana</v>
      </c>
      <c r="U1605" s="44" t="str">
        <f>MID(Tabla1[[#This Row],[Aplicación]],9,4)</f>
        <v>1361</v>
      </c>
      <c r="V1605" s="44" t="str">
        <f>VLOOKUP(Tabla1[[#This Row],[PROGRAMA]],Hoja1!A:B,2,FALSE)</f>
        <v>1361. Prevención y extinción de incencios</v>
      </c>
      <c r="W1605" s="44" t="str">
        <f>MID(Tabla1[[#This Row],[Aplicación]],14,2)</f>
        <v>22</v>
      </c>
      <c r="X1605" s="44" t="str">
        <f>MID(Tabla1[[#This Row],[Aplicación]],14,6)</f>
        <v>22199</v>
      </c>
    </row>
    <row r="1606" spans="1:24" x14ac:dyDescent="0.25">
      <c r="A1606" s="33">
        <v>220200003388</v>
      </c>
      <c r="B1606" s="34" t="s">
        <v>316</v>
      </c>
      <c r="C1606" s="35">
        <v>43894</v>
      </c>
      <c r="D1606" s="33">
        <v>22020000007</v>
      </c>
      <c r="E1606" s="34" t="s">
        <v>1495</v>
      </c>
      <c r="F1606" s="36">
        <v>25.39</v>
      </c>
      <c r="G1606" s="34" t="s">
        <v>219</v>
      </c>
      <c r="H1606" s="34" t="s">
        <v>1913</v>
      </c>
      <c r="I1606" s="33" t="s">
        <v>317</v>
      </c>
      <c r="J1606" s="34" t="s">
        <v>211</v>
      </c>
      <c r="K1606" s="34" t="s">
        <v>211</v>
      </c>
      <c r="L1606" s="34" t="s">
        <v>15</v>
      </c>
      <c r="M1606" s="34" t="s">
        <v>13</v>
      </c>
      <c r="N1606" s="34" t="s">
        <v>14</v>
      </c>
      <c r="O1606" s="37" t="s">
        <v>3145</v>
      </c>
      <c r="P1606" s="37" t="s">
        <v>674</v>
      </c>
      <c r="Q1606" s="44" t="str">
        <f>MID(Tabla1[[#This Row],[Aplicación]],14,1)</f>
        <v>2</v>
      </c>
      <c r="R1606" s="44" t="s">
        <v>662</v>
      </c>
      <c r="S1606" s="44" t="str">
        <f>MID(Tabla1[[#This Row],[Aplicación]],6,2)</f>
        <v>11</v>
      </c>
      <c r="T1606" s="44" t="str">
        <f>VLOOKUP(Tabla1[[#This Row],[AREA]],Hoja1!A:B,2,FALSE)</f>
        <v>11. Salud pública y seguridad ciudadana</v>
      </c>
      <c r="U1606" s="44" t="str">
        <f>MID(Tabla1[[#This Row],[Aplicación]],9,4)</f>
        <v>1621</v>
      </c>
      <c r="V1606" s="44" t="str">
        <f>VLOOKUP(Tabla1[[#This Row],[PROGRAMA]],Hoja1!A:B,2,FALSE)</f>
        <v>1621. Servicio de limpieza</v>
      </c>
      <c r="W1606" s="44" t="str">
        <f>MID(Tabla1[[#This Row],[Aplicación]],14,2)</f>
        <v>22</v>
      </c>
      <c r="X1606" s="44" t="str">
        <f>MID(Tabla1[[#This Row],[Aplicación]],14,6)</f>
        <v>22199</v>
      </c>
    </row>
    <row r="1607" spans="1:24" x14ac:dyDescent="0.25">
      <c r="A1607" s="33">
        <v>220200003377</v>
      </c>
      <c r="B1607" s="34" t="s">
        <v>316</v>
      </c>
      <c r="C1607" s="35">
        <v>43894</v>
      </c>
      <c r="D1607" s="33">
        <v>22020000005</v>
      </c>
      <c r="E1607" s="34" t="s">
        <v>1509</v>
      </c>
      <c r="F1607" s="36">
        <v>15.94</v>
      </c>
      <c r="G1607" s="34" t="s">
        <v>219</v>
      </c>
      <c r="H1607" s="34" t="s">
        <v>1919</v>
      </c>
      <c r="I1607" s="33" t="s">
        <v>317</v>
      </c>
      <c r="J1607" s="34" t="s">
        <v>211</v>
      </c>
      <c r="K1607" s="34" t="s">
        <v>211</v>
      </c>
      <c r="L1607" s="34" t="s">
        <v>15</v>
      </c>
      <c r="M1607" s="34" t="s">
        <v>13</v>
      </c>
      <c r="N1607" s="34" t="s">
        <v>14</v>
      </c>
      <c r="O1607" s="37" t="s">
        <v>3145</v>
      </c>
      <c r="P1607" s="37" t="s">
        <v>674</v>
      </c>
      <c r="Q1607" s="44" t="str">
        <f>MID(Tabla1[[#This Row],[Aplicación]],14,1)</f>
        <v>2</v>
      </c>
      <c r="R1607" s="44" t="s">
        <v>662</v>
      </c>
      <c r="S1607" s="44" t="str">
        <f>MID(Tabla1[[#This Row],[Aplicación]],6,2)</f>
        <v>11</v>
      </c>
      <c r="T1607" s="44" t="str">
        <f>VLOOKUP(Tabla1[[#This Row],[AREA]],Hoja1!A:B,2,FALSE)</f>
        <v>11. Salud pública y seguridad ciudadana</v>
      </c>
      <c r="U1607" s="44" t="str">
        <f>MID(Tabla1[[#This Row],[Aplicación]],9,4)</f>
        <v>1621</v>
      </c>
      <c r="V1607" s="44" t="str">
        <f>VLOOKUP(Tabla1[[#This Row],[PROGRAMA]],Hoja1!A:B,2,FALSE)</f>
        <v>1621. Servicio de limpieza</v>
      </c>
      <c r="W1607" s="44" t="str">
        <f>MID(Tabla1[[#This Row],[Aplicación]],14,2)</f>
        <v>22</v>
      </c>
      <c r="X1607" s="44" t="str">
        <f>MID(Tabla1[[#This Row],[Aplicación]],14,6)</f>
        <v>22104</v>
      </c>
    </row>
    <row r="1608" spans="1:24" x14ac:dyDescent="0.25">
      <c r="A1608" s="33">
        <v>220200007340</v>
      </c>
      <c r="B1608" s="34" t="s">
        <v>316</v>
      </c>
      <c r="C1608" s="35">
        <v>43908</v>
      </c>
      <c r="D1608" s="33">
        <v>22020000005</v>
      </c>
      <c r="E1608" s="34" t="s">
        <v>1509</v>
      </c>
      <c r="F1608" s="36">
        <v>15.66</v>
      </c>
      <c r="G1608" s="34" t="s">
        <v>219</v>
      </c>
      <c r="H1608" s="34" t="s">
        <v>1920</v>
      </c>
      <c r="I1608" s="33" t="s">
        <v>317</v>
      </c>
      <c r="J1608" s="34" t="s">
        <v>211</v>
      </c>
      <c r="K1608" s="34" t="s">
        <v>211</v>
      </c>
      <c r="L1608" s="34" t="s">
        <v>15</v>
      </c>
      <c r="M1608" s="34" t="s">
        <v>13</v>
      </c>
      <c r="N1608" s="34" t="s">
        <v>14</v>
      </c>
      <c r="O1608" s="37" t="s">
        <v>3145</v>
      </c>
      <c r="P1608" s="37" t="s">
        <v>674</v>
      </c>
      <c r="Q1608" s="44" t="str">
        <f>MID(Tabla1[[#This Row],[Aplicación]],14,1)</f>
        <v>2</v>
      </c>
      <c r="R1608" s="44" t="s">
        <v>662</v>
      </c>
      <c r="S1608" s="44" t="str">
        <f>MID(Tabla1[[#This Row],[Aplicación]],6,2)</f>
        <v>11</v>
      </c>
      <c r="T1608" s="44" t="str">
        <f>VLOOKUP(Tabla1[[#This Row],[AREA]],Hoja1!A:B,2,FALSE)</f>
        <v>11. Salud pública y seguridad ciudadana</v>
      </c>
      <c r="U1608" s="44" t="str">
        <f>MID(Tabla1[[#This Row],[Aplicación]],9,4)</f>
        <v>1621</v>
      </c>
      <c r="V1608" s="44" t="str">
        <f>VLOOKUP(Tabla1[[#This Row],[PROGRAMA]],Hoja1!A:B,2,FALSE)</f>
        <v>1621. Servicio de limpieza</v>
      </c>
      <c r="W1608" s="44" t="str">
        <f>MID(Tabla1[[#This Row],[Aplicación]],14,2)</f>
        <v>22</v>
      </c>
      <c r="X1608" s="44" t="str">
        <f>MID(Tabla1[[#This Row],[Aplicación]],14,6)</f>
        <v>22104</v>
      </c>
    </row>
    <row r="1609" spans="1:24" x14ac:dyDescent="0.25">
      <c r="A1609" s="33">
        <v>220200001622</v>
      </c>
      <c r="B1609" s="34" t="s">
        <v>9</v>
      </c>
      <c r="C1609" s="35">
        <v>43875</v>
      </c>
      <c r="D1609" s="33">
        <v>22020001847</v>
      </c>
      <c r="E1609" s="34" t="s">
        <v>1104</v>
      </c>
      <c r="F1609" s="36">
        <v>481.52</v>
      </c>
      <c r="G1609" s="34" t="s">
        <v>180</v>
      </c>
      <c r="H1609" s="34" t="s">
        <v>1928</v>
      </c>
      <c r="I1609" s="33" t="s">
        <v>209</v>
      </c>
      <c r="J1609" s="34" t="s">
        <v>1929</v>
      </c>
      <c r="K1609" s="34" t="s">
        <v>210</v>
      </c>
      <c r="L1609" s="34" t="s">
        <v>12</v>
      </c>
      <c r="M1609" s="34" t="s">
        <v>10</v>
      </c>
      <c r="N1609" s="34" t="s">
        <v>11</v>
      </c>
      <c r="O1609" s="37" t="s">
        <v>3146</v>
      </c>
      <c r="P1609" s="37" t="s">
        <v>674</v>
      </c>
      <c r="Q1609" s="44" t="str">
        <f>MID(Tabla1[[#This Row],[Aplicación]],14,1)</f>
        <v>2</v>
      </c>
      <c r="R1609" s="44" t="s">
        <v>662</v>
      </c>
      <c r="S1609" s="44" t="str">
        <f>MID(Tabla1[[#This Row],[Aplicación]],6,2)</f>
        <v>11</v>
      </c>
      <c r="T1609" s="44" t="str">
        <f>VLOOKUP(Tabla1[[#This Row],[AREA]],Hoja1!A:B,2,FALSE)</f>
        <v>11. Salud pública y seguridad ciudadana</v>
      </c>
      <c r="U1609" s="44" t="str">
        <f>MID(Tabla1[[#This Row],[Aplicación]],9,4)</f>
        <v>3111</v>
      </c>
      <c r="V1609" s="44" t="str">
        <f>VLOOKUP(Tabla1[[#This Row],[PROGRAMA]],Hoja1!A:B,2,FALSE)</f>
        <v>3111. Protección de la salubridad pública</v>
      </c>
      <c r="W1609" s="44" t="str">
        <f>MID(Tabla1[[#This Row],[Aplicación]],14,2)</f>
        <v>22</v>
      </c>
      <c r="X1609" s="44" t="str">
        <f>MID(Tabla1[[#This Row],[Aplicación]],14,6)</f>
        <v>22106</v>
      </c>
    </row>
    <row r="1610" spans="1:24" x14ac:dyDescent="0.25">
      <c r="A1610" s="33">
        <v>220200001623</v>
      </c>
      <c r="B1610" s="34" t="s">
        <v>9</v>
      </c>
      <c r="C1610" s="35">
        <v>43875</v>
      </c>
      <c r="D1610" s="33">
        <v>22020001838</v>
      </c>
      <c r="E1610" s="34" t="s">
        <v>1931</v>
      </c>
      <c r="F1610" s="36">
        <v>725</v>
      </c>
      <c r="G1610" s="34" t="s">
        <v>149</v>
      </c>
      <c r="H1610" s="34" t="s">
        <v>1932</v>
      </c>
      <c r="I1610" s="33" t="s">
        <v>209</v>
      </c>
      <c r="J1610" s="34" t="s">
        <v>1933</v>
      </c>
      <c r="K1610" s="34" t="s">
        <v>233</v>
      </c>
      <c r="L1610" s="34" t="s">
        <v>12</v>
      </c>
      <c r="M1610" s="34" t="s">
        <v>10</v>
      </c>
      <c r="N1610" s="34" t="s">
        <v>11</v>
      </c>
      <c r="O1610" s="37" t="s">
        <v>3146</v>
      </c>
      <c r="P1610" s="37" t="s">
        <v>674</v>
      </c>
      <c r="Q1610" s="44" t="str">
        <f>MID(Tabla1[[#This Row],[Aplicación]],14,1)</f>
        <v>2</v>
      </c>
      <c r="R1610" s="44" t="s">
        <v>662</v>
      </c>
      <c r="S1610" s="44" t="str">
        <f>MID(Tabla1[[#This Row],[Aplicación]],6,2)</f>
        <v>11</v>
      </c>
      <c r="T1610" s="44" t="str">
        <f>VLOOKUP(Tabla1[[#This Row],[AREA]],Hoja1!A:B,2,FALSE)</f>
        <v>11. Salud pública y seguridad ciudadana</v>
      </c>
      <c r="U1610" s="44" t="str">
        <f>MID(Tabla1[[#This Row],[Aplicación]],9,4)</f>
        <v>1621</v>
      </c>
      <c r="V1610" s="44" t="str">
        <f>VLOOKUP(Tabla1[[#This Row],[PROGRAMA]],Hoja1!A:B,2,FALSE)</f>
        <v>1621. Servicio de limpieza</v>
      </c>
      <c r="W1610" s="44" t="str">
        <f>MID(Tabla1[[#This Row],[Aplicación]],14,2)</f>
        <v>20</v>
      </c>
      <c r="X1610" s="44" t="str">
        <f>MID(Tabla1[[#This Row],[Aplicación]],14,6)</f>
        <v>203</v>
      </c>
    </row>
    <row r="1611" spans="1:24" x14ac:dyDescent="0.25">
      <c r="A1611" s="33">
        <v>220200001624</v>
      </c>
      <c r="B1611" s="34" t="s">
        <v>9</v>
      </c>
      <c r="C1611" s="35">
        <v>43875</v>
      </c>
      <c r="D1611" s="33">
        <v>22020001842</v>
      </c>
      <c r="E1611" s="34" t="s">
        <v>1764</v>
      </c>
      <c r="F1611" s="36">
        <v>1000</v>
      </c>
      <c r="G1611" s="34" t="s">
        <v>412</v>
      </c>
      <c r="H1611" s="34" t="s">
        <v>1934</v>
      </c>
      <c r="I1611" s="33" t="s">
        <v>209</v>
      </c>
      <c r="J1611" s="34" t="s">
        <v>1766</v>
      </c>
      <c r="K1611" s="34" t="s">
        <v>210</v>
      </c>
      <c r="L1611" s="34" t="s">
        <v>12</v>
      </c>
      <c r="M1611" s="34" t="s">
        <v>10</v>
      </c>
      <c r="N1611" s="34" t="s">
        <v>11</v>
      </c>
      <c r="O1611" s="37" t="s">
        <v>3146</v>
      </c>
      <c r="P1611" s="37" t="s">
        <v>674</v>
      </c>
      <c r="Q1611" s="44" t="str">
        <f>MID(Tabla1[[#This Row],[Aplicación]],14,1)</f>
        <v>2</v>
      </c>
      <c r="R1611" s="44" t="s">
        <v>662</v>
      </c>
      <c r="S1611" s="44" t="str">
        <f>MID(Tabla1[[#This Row],[Aplicación]],6,2)</f>
        <v>11</v>
      </c>
      <c r="T1611" s="44" t="str">
        <f>VLOOKUP(Tabla1[[#This Row],[AREA]],Hoja1!A:B,2,FALSE)</f>
        <v>11. Salud pública y seguridad ciudadana</v>
      </c>
      <c r="U1611" s="44" t="str">
        <f>MID(Tabla1[[#This Row],[Aplicación]],9,4)</f>
        <v>1621</v>
      </c>
      <c r="V1611" s="44" t="str">
        <f>VLOOKUP(Tabla1[[#This Row],[PROGRAMA]],Hoja1!A:B,2,FALSE)</f>
        <v>1621. Servicio de limpieza</v>
      </c>
      <c r="W1611" s="44" t="str">
        <f>MID(Tabla1[[#This Row],[Aplicación]],14,2)</f>
        <v>21</v>
      </c>
      <c r="X1611" s="44" t="str">
        <f>MID(Tabla1[[#This Row],[Aplicación]],14,6)</f>
        <v>213</v>
      </c>
    </row>
    <row r="1612" spans="1:24" x14ac:dyDescent="0.25">
      <c r="A1612" s="33">
        <v>220200001626</v>
      </c>
      <c r="B1612" s="34" t="s">
        <v>9</v>
      </c>
      <c r="C1612" s="35">
        <v>43875</v>
      </c>
      <c r="D1612" s="33">
        <v>22020001824</v>
      </c>
      <c r="E1612" s="34" t="s">
        <v>989</v>
      </c>
      <c r="F1612" s="36">
        <v>2500</v>
      </c>
      <c r="G1612" s="34" t="s">
        <v>748</v>
      </c>
      <c r="H1612" s="34" t="s">
        <v>1940</v>
      </c>
      <c r="I1612" s="33" t="s">
        <v>209</v>
      </c>
      <c r="J1612" s="34" t="s">
        <v>1357</v>
      </c>
      <c r="K1612" s="34" t="s">
        <v>211</v>
      </c>
      <c r="L1612" s="34" t="s">
        <v>15</v>
      </c>
      <c r="M1612" s="34" t="s">
        <v>10</v>
      </c>
      <c r="N1612" s="34" t="s">
        <v>11</v>
      </c>
      <c r="O1612" s="37" t="s">
        <v>3146</v>
      </c>
      <c r="P1612" s="37" t="s">
        <v>674</v>
      </c>
      <c r="Q1612" s="44" t="str">
        <f>MID(Tabla1[[#This Row],[Aplicación]],14,1)</f>
        <v>2</v>
      </c>
      <c r="R1612" s="44" t="s">
        <v>662</v>
      </c>
      <c r="S1612" s="44" t="str">
        <f>MID(Tabla1[[#This Row],[Aplicación]],6,2)</f>
        <v>11</v>
      </c>
      <c r="T1612" s="44" t="str">
        <f>VLOOKUP(Tabla1[[#This Row],[AREA]],Hoja1!A:B,2,FALSE)</f>
        <v>11. Salud pública y seguridad ciudadana</v>
      </c>
      <c r="U1612" s="44" t="str">
        <f>MID(Tabla1[[#This Row],[Aplicación]],9,4)</f>
        <v>1621</v>
      </c>
      <c r="V1612" s="44" t="str">
        <f>VLOOKUP(Tabla1[[#This Row],[PROGRAMA]],Hoja1!A:B,2,FALSE)</f>
        <v>1621. Servicio de limpieza</v>
      </c>
      <c r="W1612" s="44" t="str">
        <f>MID(Tabla1[[#This Row],[Aplicación]],14,2)</f>
        <v>21</v>
      </c>
      <c r="X1612" s="44" t="str">
        <f>MID(Tabla1[[#This Row],[Aplicación]],14,6)</f>
        <v>214</v>
      </c>
    </row>
    <row r="1613" spans="1:24" x14ac:dyDescent="0.25">
      <c r="A1613" s="33">
        <v>220200001760</v>
      </c>
      <c r="B1613" s="34" t="s">
        <v>9</v>
      </c>
      <c r="C1613" s="35">
        <v>43875</v>
      </c>
      <c r="D1613" s="33">
        <v>22020001556</v>
      </c>
      <c r="E1613" s="34" t="s">
        <v>1780</v>
      </c>
      <c r="F1613" s="36">
        <v>6000</v>
      </c>
      <c r="G1613" s="34" t="s">
        <v>188</v>
      </c>
      <c r="H1613" s="34" t="s">
        <v>1943</v>
      </c>
      <c r="I1613" s="33" t="s">
        <v>209</v>
      </c>
      <c r="J1613" s="34" t="s">
        <v>210</v>
      </c>
      <c r="K1613" s="34" t="s">
        <v>210</v>
      </c>
      <c r="L1613" s="34" t="s">
        <v>15</v>
      </c>
      <c r="M1613" s="34" t="s">
        <v>10</v>
      </c>
      <c r="N1613" s="34" t="s">
        <v>11</v>
      </c>
      <c r="O1613" s="37" t="s">
        <v>3146</v>
      </c>
      <c r="P1613" s="37" t="s">
        <v>674</v>
      </c>
      <c r="Q1613" s="44" t="str">
        <f>MID(Tabla1[[#This Row],[Aplicación]],14,1)</f>
        <v>2</v>
      </c>
      <c r="R1613" s="44" t="s">
        <v>662</v>
      </c>
      <c r="S1613" s="44" t="str">
        <f>MID(Tabla1[[#This Row],[Aplicación]],6,2)</f>
        <v>11</v>
      </c>
      <c r="T1613" s="44" t="str">
        <f>VLOOKUP(Tabla1[[#This Row],[AREA]],Hoja1!A:B,2,FALSE)</f>
        <v>11. Salud pública y seguridad ciudadana</v>
      </c>
      <c r="U1613" s="44" t="str">
        <f>MID(Tabla1[[#This Row],[Aplicación]],9,4)</f>
        <v>1631</v>
      </c>
      <c r="V1613" s="44" t="str">
        <f>VLOOKUP(Tabla1[[#This Row],[PROGRAMA]],Hoja1!A:B,2,FALSE)</f>
        <v>1631. Limpieza viaria</v>
      </c>
      <c r="W1613" s="44" t="str">
        <f>MID(Tabla1[[#This Row],[Aplicación]],14,2)</f>
        <v>21</v>
      </c>
      <c r="X1613" s="44" t="str">
        <f>MID(Tabla1[[#This Row],[Aplicación]],14,6)</f>
        <v>214</v>
      </c>
    </row>
    <row r="1614" spans="1:24" x14ac:dyDescent="0.25">
      <c r="A1614" s="33">
        <v>220200001761</v>
      </c>
      <c r="B1614" s="34" t="s">
        <v>9</v>
      </c>
      <c r="C1614" s="35">
        <v>43875</v>
      </c>
      <c r="D1614" s="33">
        <v>22020001559</v>
      </c>
      <c r="E1614" s="34" t="s">
        <v>989</v>
      </c>
      <c r="F1614" s="36">
        <v>4000</v>
      </c>
      <c r="G1614" s="34" t="s">
        <v>197</v>
      </c>
      <c r="H1614" s="34" t="s">
        <v>1945</v>
      </c>
      <c r="I1614" s="33" t="s">
        <v>209</v>
      </c>
      <c r="J1614" s="34" t="s">
        <v>1766</v>
      </c>
      <c r="K1614" s="34" t="s">
        <v>210</v>
      </c>
      <c r="L1614" s="34" t="s">
        <v>15</v>
      </c>
      <c r="M1614" s="34" t="s">
        <v>10</v>
      </c>
      <c r="N1614" s="34" t="s">
        <v>11</v>
      </c>
      <c r="O1614" s="37" t="s">
        <v>3146</v>
      </c>
      <c r="P1614" s="37" t="s">
        <v>674</v>
      </c>
      <c r="Q1614" s="44" t="str">
        <f>MID(Tabla1[[#This Row],[Aplicación]],14,1)</f>
        <v>2</v>
      </c>
      <c r="R1614" s="44" t="s">
        <v>662</v>
      </c>
      <c r="S1614" s="44" t="str">
        <f>MID(Tabla1[[#This Row],[Aplicación]],6,2)</f>
        <v>11</v>
      </c>
      <c r="T1614" s="44" t="str">
        <f>VLOOKUP(Tabla1[[#This Row],[AREA]],Hoja1!A:B,2,FALSE)</f>
        <v>11. Salud pública y seguridad ciudadana</v>
      </c>
      <c r="U1614" s="44" t="str">
        <f>MID(Tabla1[[#This Row],[Aplicación]],9,4)</f>
        <v>1621</v>
      </c>
      <c r="V1614" s="44" t="str">
        <f>VLOOKUP(Tabla1[[#This Row],[PROGRAMA]],Hoja1!A:B,2,FALSE)</f>
        <v>1621. Servicio de limpieza</v>
      </c>
      <c r="W1614" s="44" t="str">
        <f>MID(Tabla1[[#This Row],[Aplicación]],14,2)</f>
        <v>21</v>
      </c>
      <c r="X1614" s="44" t="str">
        <f>MID(Tabla1[[#This Row],[Aplicación]],14,6)</f>
        <v>214</v>
      </c>
    </row>
    <row r="1615" spans="1:24" x14ac:dyDescent="0.25">
      <c r="A1615" s="33">
        <v>220200001762</v>
      </c>
      <c r="B1615" s="34" t="s">
        <v>9</v>
      </c>
      <c r="C1615" s="35">
        <v>43875</v>
      </c>
      <c r="D1615" s="33">
        <v>22020001561</v>
      </c>
      <c r="E1615" s="34" t="s">
        <v>1949</v>
      </c>
      <c r="F1615" s="36">
        <v>6500</v>
      </c>
      <c r="G1615" s="34" t="s">
        <v>191</v>
      </c>
      <c r="H1615" s="34" t="s">
        <v>1950</v>
      </c>
      <c r="I1615" s="33" t="s">
        <v>209</v>
      </c>
      <c r="J1615" s="34" t="s">
        <v>1924</v>
      </c>
      <c r="K1615" s="34" t="s">
        <v>210</v>
      </c>
      <c r="L1615" s="34" t="s">
        <v>15</v>
      </c>
      <c r="M1615" s="34" t="s">
        <v>10</v>
      </c>
      <c r="N1615" s="34" t="s">
        <v>11</v>
      </c>
      <c r="O1615" s="37" t="s">
        <v>3146</v>
      </c>
      <c r="P1615" s="37" t="s">
        <v>674</v>
      </c>
      <c r="Q1615" s="44" t="str">
        <f>MID(Tabla1[[#This Row],[Aplicación]],14,1)</f>
        <v>2</v>
      </c>
      <c r="R1615" s="44" t="s">
        <v>662</v>
      </c>
      <c r="S1615" s="44" t="str">
        <f>MID(Tabla1[[#This Row],[Aplicación]],6,2)</f>
        <v>11</v>
      </c>
      <c r="T1615" s="44" t="str">
        <f>VLOOKUP(Tabla1[[#This Row],[AREA]],Hoja1!A:B,2,FALSE)</f>
        <v>11. Salud pública y seguridad ciudadana</v>
      </c>
      <c r="U1615" s="44" t="str">
        <f>MID(Tabla1[[#This Row],[Aplicación]],9,4)</f>
        <v>1621</v>
      </c>
      <c r="V1615" s="44" t="str">
        <f>VLOOKUP(Tabla1[[#This Row],[PROGRAMA]],Hoja1!A:B,2,FALSE)</f>
        <v>1621. Servicio de limpieza</v>
      </c>
      <c r="W1615" s="44" t="str">
        <f>MID(Tabla1[[#This Row],[Aplicación]],14,2)</f>
        <v>21</v>
      </c>
      <c r="X1615" s="44" t="str">
        <f>MID(Tabla1[[#This Row],[Aplicación]],14,6)</f>
        <v>219</v>
      </c>
    </row>
    <row r="1616" spans="1:24" x14ac:dyDescent="0.25">
      <c r="A1616" s="33">
        <v>220200001765</v>
      </c>
      <c r="B1616" s="34" t="s">
        <v>9</v>
      </c>
      <c r="C1616" s="35">
        <v>43875</v>
      </c>
      <c r="D1616" s="33">
        <v>22020001570</v>
      </c>
      <c r="E1616" s="34" t="s">
        <v>989</v>
      </c>
      <c r="F1616" s="36">
        <v>6000</v>
      </c>
      <c r="G1616" s="34" t="s">
        <v>190</v>
      </c>
      <c r="H1616" s="34" t="s">
        <v>1951</v>
      </c>
      <c r="I1616" s="33" t="s">
        <v>209</v>
      </c>
      <c r="J1616" s="34" t="s">
        <v>1952</v>
      </c>
      <c r="K1616" s="34" t="s">
        <v>211</v>
      </c>
      <c r="L1616" s="34" t="s">
        <v>12</v>
      </c>
      <c r="M1616" s="34" t="s">
        <v>10</v>
      </c>
      <c r="N1616" s="34" t="s">
        <v>11</v>
      </c>
      <c r="O1616" s="37" t="s">
        <v>3146</v>
      </c>
      <c r="P1616" s="37" t="s">
        <v>674</v>
      </c>
      <c r="Q1616" s="44" t="str">
        <f>MID(Tabla1[[#This Row],[Aplicación]],14,1)</f>
        <v>2</v>
      </c>
      <c r="R1616" s="44" t="s">
        <v>662</v>
      </c>
      <c r="S1616" s="44" t="str">
        <f>MID(Tabla1[[#This Row],[Aplicación]],6,2)</f>
        <v>11</v>
      </c>
      <c r="T1616" s="44" t="str">
        <f>VLOOKUP(Tabla1[[#This Row],[AREA]],Hoja1!A:B,2,FALSE)</f>
        <v>11. Salud pública y seguridad ciudadana</v>
      </c>
      <c r="U1616" s="44" t="str">
        <f>MID(Tabla1[[#This Row],[Aplicación]],9,4)</f>
        <v>1621</v>
      </c>
      <c r="V1616" s="44" t="str">
        <f>VLOOKUP(Tabla1[[#This Row],[PROGRAMA]],Hoja1!A:B,2,FALSE)</f>
        <v>1621. Servicio de limpieza</v>
      </c>
      <c r="W1616" s="44" t="str">
        <f>MID(Tabla1[[#This Row],[Aplicación]],14,2)</f>
        <v>21</v>
      </c>
      <c r="X1616" s="44" t="str">
        <f>MID(Tabla1[[#This Row],[Aplicación]],14,6)</f>
        <v>214</v>
      </c>
    </row>
    <row r="1617" spans="1:24" x14ac:dyDescent="0.25">
      <c r="A1617" s="33">
        <v>220200001766</v>
      </c>
      <c r="B1617" s="34" t="s">
        <v>9</v>
      </c>
      <c r="C1617" s="35">
        <v>43875</v>
      </c>
      <c r="D1617" s="33">
        <v>22020001577</v>
      </c>
      <c r="E1617" s="34" t="s">
        <v>989</v>
      </c>
      <c r="F1617" s="36">
        <v>6000</v>
      </c>
      <c r="G1617" s="34" t="s">
        <v>189</v>
      </c>
      <c r="H1617" s="34" t="s">
        <v>1953</v>
      </c>
      <c r="I1617" s="33" t="s">
        <v>209</v>
      </c>
      <c r="J1617" s="34" t="s">
        <v>211</v>
      </c>
      <c r="K1617" s="34" t="s">
        <v>211</v>
      </c>
      <c r="L1617" s="34" t="s">
        <v>12</v>
      </c>
      <c r="M1617" s="34" t="s">
        <v>10</v>
      </c>
      <c r="N1617" s="34" t="s">
        <v>11</v>
      </c>
      <c r="O1617" s="37" t="s">
        <v>3146</v>
      </c>
      <c r="P1617" s="37" t="s">
        <v>674</v>
      </c>
      <c r="Q1617" s="44" t="str">
        <f>MID(Tabla1[[#This Row],[Aplicación]],14,1)</f>
        <v>2</v>
      </c>
      <c r="R1617" s="44" t="s">
        <v>662</v>
      </c>
      <c r="S1617" s="44" t="str">
        <f>MID(Tabla1[[#This Row],[Aplicación]],6,2)</f>
        <v>11</v>
      </c>
      <c r="T1617" s="44" t="str">
        <f>VLOOKUP(Tabla1[[#This Row],[AREA]],Hoja1!A:B,2,FALSE)</f>
        <v>11. Salud pública y seguridad ciudadana</v>
      </c>
      <c r="U1617" s="44" t="str">
        <f>MID(Tabla1[[#This Row],[Aplicación]],9,4)</f>
        <v>1621</v>
      </c>
      <c r="V1617" s="44" t="str">
        <f>VLOOKUP(Tabla1[[#This Row],[PROGRAMA]],Hoja1!A:B,2,FALSE)</f>
        <v>1621. Servicio de limpieza</v>
      </c>
      <c r="W1617" s="44" t="str">
        <f>MID(Tabla1[[#This Row],[Aplicación]],14,2)</f>
        <v>21</v>
      </c>
      <c r="X1617" s="44" t="str">
        <f>MID(Tabla1[[#This Row],[Aplicación]],14,6)</f>
        <v>214</v>
      </c>
    </row>
    <row r="1618" spans="1:24" x14ac:dyDescent="0.25">
      <c r="A1618" s="33">
        <v>220200003482</v>
      </c>
      <c r="B1618" s="34" t="s">
        <v>316</v>
      </c>
      <c r="C1618" s="35">
        <v>43894</v>
      </c>
      <c r="D1618" s="33">
        <v>22020000008</v>
      </c>
      <c r="E1618" s="34" t="s">
        <v>1957</v>
      </c>
      <c r="F1618" s="36">
        <v>157.22</v>
      </c>
      <c r="G1618" s="34" t="s">
        <v>430</v>
      </c>
      <c r="H1618" s="34" t="s">
        <v>1958</v>
      </c>
      <c r="I1618" s="33" t="s">
        <v>317</v>
      </c>
      <c r="J1618" s="34" t="s">
        <v>1357</v>
      </c>
      <c r="K1618" s="34" t="s">
        <v>211</v>
      </c>
      <c r="L1618" s="34" t="s">
        <v>12</v>
      </c>
      <c r="M1618" s="34" t="s">
        <v>13</v>
      </c>
      <c r="N1618" s="34" t="s">
        <v>14</v>
      </c>
      <c r="O1618" s="37" t="s">
        <v>3145</v>
      </c>
      <c r="P1618" s="37" t="s">
        <v>674</v>
      </c>
      <c r="Q1618" s="44" t="str">
        <f>MID(Tabla1[[#This Row],[Aplicación]],14,1)</f>
        <v>2</v>
      </c>
      <c r="R1618" s="44" t="s">
        <v>662</v>
      </c>
      <c r="S1618" s="44" t="str">
        <f>MID(Tabla1[[#This Row],[Aplicación]],6,2)</f>
        <v>11</v>
      </c>
      <c r="T1618" s="44" t="str">
        <f>VLOOKUP(Tabla1[[#This Row],[AREA]],Hoja1!A:B,2,FALSE)</f>
        <v>11. Salud pública y seguridad ciudadana</v>
      </c>
      <c r="U1618" s="44" t="str">
        <f>MID(Tabla1[[#This Row],[Aplicación]],9,4)</f>
        <v>1631</v>
      </c>
      <c r="V1618" s="44" t="str">
        <f>VLOOKUP(Tabla1[[#This Row],[PROGRAMA]],Hoja1!A:B,2,FALSE)</f>
        <v>1631. Limpieza viaria</v>
      </c>
      <c r="W1618" s="44" t="str">
        <f>MID(Tabla1[[#This Row],[Aplicación]],14,2)</f>
        <v>21</v>
      </c>
      <c r="X1618" s="44" t="str">
        <f>MID(Tabla1[[#This Row],[Aplicación]],14,6)</f>
        <v>212</v>
      </c>
    </row>
    <row r="1619" spans="1:24" x14ac:dyDescent="0.25">
      <c r="A1619" s="33">
        <v>220199000684</v>
      </c>
      <c r="B1619" s="34" t="s">
        <v>9</v>
      </c>
      <c r="C1619" s="35">
        <v>43832</v>
      </c>
      <c r="D1619" s="33">
        <v>22020001394</v>
      </c>
      <c r="E1619" s="34" t="s">
        <v>1117</v>
      </c>
      <c r="F1619" s="36">
        <v>6540.2</v>
      </c>
      <c r="G1619" s="34" t="s">
        <v>234</v>
      </c>
      <c r="H1619" s="34" t="s">
        <v>1962</v>
      </c>
      <c r="I1619" s="33" t="s">
        <v>209</v>
      </c>
      <c r="J1619" s="34" t="s">
        <v>211</v>
      </c>
      <c r="K1619" s="34" t="s">
        <v>211</v>
      </c>
      <c r="L1619" s="34" t="s">
        <v>15</v>
      </c>
      <c r="M1619" s="34" t="s">
        <v>13</v>
      </c>
      <c r="N1619" s="34" t="s">
        <v>14</v>
      </c>
      <c r="O1619" s="37" t="s">
        <v>3127</v>
      </c>
      <c r="P1619" s="37" t="s">
        <v>674</v>
      </c>
      <c r="Q1619" s="44" t="str">
        <f>MID(Tabla1[[#This Row],[Aplicación]],14,1)</f>
        <v>2</v>
      </c>
      <c r="R1619" s="44" t="s">
        <v>662</v>
      </c>
      <c r="S1619" s="44" t="str">
        <f>MID(Tabla1[[#This Row],[Aplicación]],6,2)</f>
        <v>11</v>
      </c>
      <c r="T1619" s="44" t="str">
        <f>VLOOKUP(Tabla1[[#This Row],[AREA]],Hoja1!A:B,2,FALSE)</f>
        <v>11. Salud pública y seguridad ciudadana</v>
      </c>
      <c r="U1619" s="44" t="str">
        <f>MID(Tabla1[[#This Row],[Aplicación]],9,4)</f>
        <v>1321</v>
      </c>
      <c r="V1619" s="44" t="str">
        <f>VLOOKUP(Tabla1[[#This Row],[PROGRAMA]],Hoja1!A:B,2,FALSE)</f>
        <v>1321. Policía municipal</v>
      </c>
      <c r="W1619" s="44" t="str">
        <f>MID(Tabla1[[#This Row],[Aplicación]],14,2)</f>
        <v>22</v>
      </c>
      <c r="X1619" s="44" t="str">
        <f>MID(Tabla1[[#This Row],[Aplicación]],14,6)</f>
        <v>22104</v>
      </c>
    </row>
    <row r="1620" spans="1:24" x14ac:dyDescent="0.25">
      <c r="A1620" s="33">
        <v>220199000004</v>
      </c>
      <c r="B1620" s="34" t="s">
        <v>9</v>
      </c>
      <c r="C1620" s="35">
        <v>43832</v>
      </c>
      <c r="D1620" s="33">
        <v>22020000530</v>
      </c>
      <c r="E1620" s="34" t="s">
        <v>1620</v>
      </c>
      <c r="F1620" s="36">
        <v>1500</v>
      </c>
      <c r="G1620" s="34" t="s">
        <v>144</v>
      </c>
      <c r="H1620" s="34" t="s">
        <v>1964</v>
      </c>
      <c r="I1620" s="33" t="s">
        <v>209</v>
      </c>
      <c r="J1620" s="34" t="s">
        <v>802</v>
      </c>
      <c r="K1620" s="34" t="s">
        <v>210</v>
      </c>
      <c r="L1620" s="34" t="s">
        <v>12</v>
      </c>
      <c r="M1620" s="34" t="s">
        <v>13</v>
      </c>
      <c r="N1620" s="34" t="s">
        <v>14</v>
      </c>
      <c r="O1620" s="37" t="s">
        <v>3127</v>
      </c>
      <c r="P1620" s="37" t="s">
        <v>674</v>
      </c>
      <c r="Q1620" s="44" t="str">
        <f>MID(Tabla1[[#This Row],[Aplicación]],14,1)</f>
        <v>2</v>
      </c>
      <c r="R1620" s="44" t="s">
        <v>662</v>
      </c>
      <c r="S1620" s="44" t="str">
        <f>MID(Tabla1[[#This Row],[Aplicación]],6,2)</f>
        <v>11</v>
      </c>
      <c r="T1620" s="44" t="str">
        <f>VLOOKUP(Tabla1[[#This Row],[AREA]],Hoja1!A:B,2,FALSE)</f>
        <v>11. Salud pública y seguridad ciudadana</v>
      </c>
      <c r="U1620" s="44" t="str">
        <f>MID(Tabla1[[#This Row],[Aplicación]],9,4)</f>
        <v>1321</v>
      </c>
      <c r="V1620" s="44" t="str">
        <f>VLOOKUP(Tabla1[[#This Row],[PROGRAMA]],Hoja1!A:B,2,FALSE)</f>
        <v>1321. Policía municipal</v>
      </c>
      <c r="W1620" s="44" t="str">
        <f>MID(Tabla1[[#This Row],[Aplicación]],14,2)</f>
        <v>21</v>
      </c>
      <c r="X1620" s="44" t="str">
        <f>MID(Tabla1[[#This Row],[Aplicación]],14,6)</f>
        <v>213</v>
      </c>
    </row>
    <row r="1621" spans="1:24" x14ac:dyDescent="0.25">
      <c r="A1621" s="33">
        <v>220189000542</v>
      </c>
      <c r="B1621" s="34" t="s">
        <v>9</v>
      </c>
      <c r="C1621" s="35">
        <v>43832</v>
      </c>
      <c r="D1621" s="33">
        <v>22020000509</v>
      </c>
      <c r="E1621" s="34" t="s">
        <v>1967</v>
      </c>
      <c r="F1621" s="36">
        <v>1500</v>
      </c>
      <c r="G1621" s="34" t="s">
        <v>297</v>
      </c>
      <c r="H1621" s="34" t="s">
        <v>66</v>
      </c>
      <c r="I1621" s="33" t="s">
        <v>209</v>
      </c>
      <c r="J1621" s="34" t="s">
        <v>210</v>
      </c>
      <c r="K1621" s="34" t="s">
        <v>210</v>
      </c>
      <c r="L1621" s="34" t="s">
        <v>15</v>
      </c>
      <c r="M1621" s="34" t="s">
        <v>13</v>
      </c>
      <c r="N1621" s="34" t="s">
        <v>14</v>
      </c>
      <c r="O1621" s="37" t="s">
        <v>3127</v>
      </c>
      <c r="P1621" s="37" t="s">
        <v>674</v>
      </c>
      <c r="Q1621" s="44" t="str">
        <f>MID(Tabla1[[#This Row],[Aplicación]],14,1)</f>
        <v>2</v>
      </c>
      <c r="R1621" s="44" t="s">
        <v>662</v>
      </c>
      <c r="S1621" s="44" t="str">
        <f>MID(Tabla1[[#This Row],[Aplicación]],6,2)</f>
        <v>11</v>
      </c>
      <c r="T1621" s="44" t="str">
        <f>VLOOKUP(Tabla1[[#This Row],[AREA]],Hoja1!A:B,2,FALSE)</f>
        <v>11. Salud pública y seguridad ciudadana</v>
      </c>
      <c r="U1621" s="44" t="str">
        <f>MID(Tabla1[[#This Row],[Aplicación]],9,4)</f>
        <v>1361</v>
      </c>
      <c r="V1621" s="44" t="str">
        <f>VLOOKUP(Tabla1[[#This Row],[PROGRAMA]],Hoja1!A:B,2,FALSE)</f>
        <v>1361. Prevención y extinción de incencios</v>
      </c>
      <c r="W1621" s="44" t="str">
        <f>MID(Tabla1[[#This Row],[Aplicación]],14,2)</f>
        <v>22</v>
      </c>
      <c r="X1621" s="44" t="str">
        <f>MID(Tabla1[[#This Row],[Aplicación]],14,6)</f>
        <v>22103</v>
      </c>
    </row>
    <row r="1622" spans="1:24" x14ac:dyDescent="0.25">
      <c r="A1622" s="33">
        <v>220200004475</v>
      </c>
      <c r="B1622" s="34" t="s">
        <v>316</v>
      </c>
      <c r="C1622" s="35">
        <v>43899</v>
      </c>
      <c r="D1622" s="33">
        <v>22020001383</v>
      </c>
      <c r="E1622" s="34" t="s">
        <v>1428</v>
      </c>
      <c r="F1622" s="36">
        <v>659.24</v>
      </c>
      <c r="G1622" s="34" t="s">
        <v>374</v>
      </c>
      <c r="H1622" s="34" t="s">
        <v>1968</v>
      </c>
      <c r="I1622" s="33" t="s">
        <v>317</v>
      </c>
      <c r="J1622" s="34" t="s">
        <v>211</v>
      </c>
      <c r="K1622" s="34" t="s">
        <v>211</v>
      </c>
      <c r="L1622" s="34" t="s">
        <v>12</v>
      </c>
      <c r="M1622" s="34" t="s">
        <v>13</v>
      </c>
      <c r="N1622" s="34" t="s">
        <v>14</v>
      </c>
      <c r="O1622" s="37" t="s">
        <v>3145</v>
      </c>
      <c r="P1622" s="37" t="s">
        <v>674</v>
      </c>
      <c r="Q1622" s="44" t="str">
        <f>MID(Tabla1[[#This Row],[Aplicación]],14,1)</f>
        <v>2</v>
      </c>
      <c r="R1622" s="44" t="s">
        <v>662</v>
      </c>
      <c r="S1622" s="44" t="str">
        <f>MID(Tabla1[[#This Row],[Aplicación]],6,2)</f>
        <v>11</v>
      </c>
      <c r="T1622" s="44" t="str">
        <f>VLOOKUP(Tabla1[[#This Row],[AREA]],Hoja1!A:B,2,FALSE)</f>
        <v>11. Salud pública y seguridad ciudadana</v>
      </c>
      <c r="U1622" s="44" t="str">
        <f>MID(Tabla1[[#This Row],[Aplicación]],9,4)</f>
        <v>1321</v>
      </c>
      <c r="V1622" s="44" t="str">
        <f>VLOOKUP(Tabla1[[#This Row],[PROGRAMA]],Hoja1!A:B,2,FALSE)</f>
        <v>1321. Policía municipal</v>
      </c>
      <c r="W1622" s="44" t="str">
        <f>MID(Tabla1[[#This Row],[Aplicación]],14,2)</f>
        <v>21</v>
      </c>
      <c r="X1622" s="44" t="str">
        <f>MID(Tabla1[[#This Row],[Aplicación]],14,6)</f>
        <v>214</v>
      </c>
    </row>
    <row r="1623" spans="1:24" x14ac:dyDescent="0.25">
      <c r="A1623" s="33">
        <v>220200004473</v>
      </c>
      <c r="B1623" s="34" t="s">
        <v>316</v>
      </c>
      <c r="C1623" s="35">
        <v>43899</v>
      </c>
      <c r="D1623" s="33">
        <v>22020001383</v>
      </c>
      <c r="E1623" s="34" t="s">
        <v>1428</v>
      </c>
      <c r="F1623" s="36">
        <v>220.8</v>
      </c>
      <c r="G1623" s="34" t="s">
        <v>374</v>
      </c>
      <c r="H1623" s="34" t="s">
        <v>93</v>
      </c>
      <c r="I1623" s="33" t="s">
        <v>317</v>
      </c>
      <c r="J1623" s="34" t="s">
        <v>211</v>
      </c>
      <c r="K1623" s="34" t="s">
        <v>211</v>
      </c>
      <c r="L1623" s="34" t="s">
        <v>12</v>
      </c>
      <c r="M1623" s="34" t="s">
        <v>13</v>
      </c>
      <c r="N1623" s="34" t="s">
        <v>14</v>
      </c>
      <c r="O1623" s="37" t="s">
        <v>3145</v>
      </c>
      <c r="P1623" s="37" t="s">
        <v>674</v>
      </c>
      <c r="Q1623" s="44" t="str">
        <f>MID(Tabla1[[#This Row],[Aplicación]],14,1)</f>
        <v>2</v>
      </c>
      <c r="R1623" s="44" t="s">
        <v>662</v>
      </c>
      <c r="S1623" s="44" t="str">
        <f>MID(Tabla1[[#This Row],[Aplicación]],6,2)</f>
        <v>11</v>
      </c>
      <c r="T1623" s="44" t="str">
        <f>VLOOKUP(Tabla1[[#This Row],[AREA]],Hoja1!A:B,2,FALSE)</f>
        <v>11. Salud pública y seguridad ciudadana</v>
      </c>
      <c r="U1623" s="44" t="str">
        <f>MID(Tabla1[[#This Row],[Aplicación]],9,4)</f>
        <v>1321</v>
      </c>
      <c r="V1623" s="44" t="str">
        <f>VLOOKUP(Tabla1[[#This Row],[PROGRAMA]],Hoja1!A:B,2,FALSE)</f>
        <v>1321. Policía municipal</v>
      </c>
      <c r="W1623" s="44" t="str">
        <f>MID(Tabla1[[#This Row],[Aplicación]],14,2)</f>
        <v>21</v>
      </c>
      <c r="X1623" s="44" t="str">
        <f>MID(Tabla1[[#This Row],[Aplicación]],14,6)</f>
        <v>214</v>
      </c>
    </row>
    <row r="1624" spans="1:24" x14ac:dyDescent="0.25">
      <c r="A1624" s="33">
        <v>220200002150</v>
      </c>
      <c r="B1624" s="34" t="s">
        <v>9</v>
      </c>
      <c r="C1624" s="35">
        <v>43881</v>
      </c>
      <c r="D1624" s="33">
        <v>22020001620</v>
      </c>
      <c r="E1624" s="34" t="s">
        <v>1780</v>
      </c>
      <c r="F1624" s="36">
        <v>7000</v>
      </c>
      <c r="G1624" s="34" t="s">
        <v>704</v>
      </c>
      <c r="H1624" s="34" t="s">
        <v>1977</v>
      </c>
      <c r="I1624" s="33" t="s">
        <v>209</v>
      </c>
      <c r="J1624" s="34" t="s">
        <v>211</v>
      </c>
      <c r="K1624" s="34" t="s">
        <v>211</v>
      </c>
      <c r="L1624" s="34" t="s">
        <v>12</v>
      </c>
      <c r="M1624" s="34" t="s">
        <v>10</v>
      </c>
      <c r="N1624" s="34" t="s">
        <v>11</v>
      </c>
      <c r="O1624" s="37" t="s">
        <v>3146</v>
      </c>
      <c r="P1624" s="37" t="s">
        <v>674</v>
      </c>
      <c r="Q1624" s="44" t="str">
        <f>MID(Tabla1[[#This Row],[Aplicación]],14,1)</f>
        <v>2</v>
      </c>
      <c r="R1624" s="44" t="s">
        <v>662</v>
      </c>
      <c r="S1624" s="44" t="str">
        <f>MID(Tabla1[[#This Row],[Aplicación]],6,2)</f>
        <v>11</v>
      </c>
      <c r="T1624" s="44" t="str">
        <f>VLOOKUP(Tabla1[[#This Row],[AREA]],Hoja1!A:B,2,FALSE)</f>
        <v>11. Salud pública y seguridad ciudadana</v>
      </c>
      <c r="U1624" s="44" t="str">
        <f>MID(Tabla1[[#This Row],[Aplicación]],9,4)</f>
        <v>1631</v>
      </c>
      <c r="V1624" s="44" t="str">
        <f>VLOOKUP(Tabla1[[#This Row],[PROGRAMA]],Hoja1!A:B,2,FALSE)</f>
        <v>1631. Limpieza viaria</v>
      </c>
      <c r="W1624" s="44" t="str">
        <f>MID(Tabla1[[#This Row],[Aplicación]],14,2)</f>
        <v>21</v>
      </c>
      <c r="X1624" s="44" t="str">
        <f>MID(Tabla1[[#This Row],[Aplicación]],14,6)</f>
        <v>214</v>
      </c>
    </row>
    <row r="1625" spans="1:24" x14ac:dyDescent="0.25">
      <c r="A1625" s="33">
        <v>220200002158</v>
      </c>
      <c r="B1625" s="34" t="s">
        <v>9</v>
      </c>
      <c r="C1625" s="35">
        <v>43881</v>
      </c>
      <c r="D1625" s="33">
        <v>22020001955</v>
      </c>
      <c r="E1625" s="34" t="s">
        <v>1780</v>
      </c>
      <c r="F1625" s="36">
        <v>4060</v>
      </c>
      <c r="G1625" s="34" t="s">
        <v>188</v>
      </c>
      <c r="H1625" s="34" t="s">
        <v>1992</v>
      </c>
      <c r="I1625" s="33" t="s">
        <v>209</v>
      </c>
      <c r="J1625" s="34" t="s">
        <v>210</v>
      </c>
      <c r="K1625" s="34" t="s">
        <v>210</v>
      </c>
      <c r="L1625" s="34" t="s">
        <v>15</v>
      </c>
      <c r="M1625" s="34" t="s">
        <v>10</v>
      </c>
      <c r="N1625" s="34" t="s">
        <v>11</v>
      </c>
      <c r="O1625" s="37" t="s">
        <v>3146</v>
      </c>
      <c r="P1625" s="37" t="s">
        <v>674</v>
      </c>
      <c r="Q1625" s="44" t="str">
        <f>MID(Tabla1[[#This Row],[Aplicación]],14,1)</f>
        <v>2</v>
      </c>
      <c r="R1625" s="44" t="s">
        <v>662</v>
      </c>
      <c r="S1625" s="44" t="str">
        <f>MID(Tabla1[[#This Row],[Aplicación]],6,2)</f>
        <v>11</v>
      </c>
      <c r="T1625" s="44" t="str">
        <f>VLOOKUP(Tabla1[[#This Row],[AREA]],Hoja1!A:B,2,FALSE)</f>
        <v>11. Salud pública y seguridad ciudadana</v>
      </c>
      <c r="U1625" s="44" t="str">
        <f>MID(Tabla1[[#This Row],[Aplicación]],9,4)</f>
        <v>1631</v>
      </c>
      <c r="V1625" s="44" t="str">
        <f>VLOOKUP(Tabla1[[#This Row],[PROGRAMA]],Hoja1!A:B,2,FALSE)</f>
        <v>1631. Limpieza viaria</v>
      </c>
      <c r="W1625" s="44" t="str">
        <f>MID(Tabla1[[#This Row],[Aplicación]],14,2)</f>
        <v>21</v>
      </c>
      <c r="X1625" s="44" t="str">
        <f>MID(Tabla1[[#This Row],[Aplicación]],14,6)</f>
        <v>214</v>
      </c>
    </row>
    <row r="1626" spans="1:24" x14ac:dyDescent="0.25">
      <c r="A1626" s="33">
        <v>220200002159</v>
      </c>
      <c r="B1626" s="34" t="s">
        <v>9</v>
      </c>
      <c r="C1626" s="35">
        <v>43881</v>
      </c>
      <c r="D1626" s="33">
        <v>22020001958</v>
      </c>
      <c r="E1626" s="34" t="s">
        <v>989</v>
      </c>
      <c r="F1626" s="36">
        <v>2500</v>
      </c>
      <c r="G1626" s="34" t="s">
        <v>770</v>
      </c>
      <c r="H1626" s="34" t="s">
        <v>1994</v>
      </c>
      <c r="I1626" s="33" t="s">
        <v>209</v>
      </c>
      <c r="J1626" s="34" t="s">
        <v>1995</v>
      </c>
      <c r="K1626" s="34" t="s">
        <v>231</v>
      </c>
      <c r="L1626" s="34" t="s">
        <v>15</v>
      </c>
      <c r="M1626" s="34" t="s">
        <v>10</v>
      </c>
      <c r="N1626" s="34" t="s">
        <v>11</v>
      </c>
      <c r="O1626" s="37" t="s">
        <v>3146</v>
      </c>
      <c r="P1626" s="37" t="s">
        <v>674</v>
      </c>
      <c r="Q1626" s="44" t="str">
        <f>MID(Tabla1[[#This Row],[Aplicación]],14,1)</f>
        <v>2</v>
      </c>
      <c r="R1626" s="44" t="s">
        <v>662</v>
      </c>
      <c r="S1626" s="44" t="str">
        <f>MID(Tabla1[[#This Row],[Aplicación]],6,2)</f>
        <v>11</v>
      </c>
      <c r="T1626" s="44" t="str">
        <f>VLOOKUP(Tabla1[[#This Row],[AREA]],Hoja1!A:B,2,FALSE)</f>
        <v>11. Salud pública y seguridad ciudadana</v>
      </c>
      <c r="U1626" s="44" t="str">
        <f>MID(Tabla1[[#This Row],[Aplicación]],9,4)</f>
        <v>1621</v>
      </c>
      <c r="V1626" s="44" t="str">
        <f>VLOOKUP(Tabla1[[#This Row],[PROGRAMA]],Hoja1!A:B,2,FALSE)</f>
        <v>1621. Servicio de limpieza</v>
      </c>
      <c r="W1626" s="44" t="str">
        <f>MID(Tabla1[[#This Row],[Aplicación]],14,2)</f>
        <v>21</v>
      </c>
      <c r="X1626" s="44" t="str">
        <f>MID(Tabla1[[#This Row],[Aplicación]],14,6)</f>
        <v>214</v>
      </c>
    </row>
    <row r="1627" spans="1:24" x14ac:dyDescent="0.25">
      <c r="A1627" s="33">
        <v>220189000524</v>
      </c>
      <c r="B1627" s="34" t="s">
        <v>9</v>
      </c>
      <c r="C1627" s="35">
        <v>43832</v>
      </c>
      <c r="D1627" s="33">
        <v>22020000507</v>
      </c>
      <c r="E1627" s="34" t="s">
        <v>1699</v>
      </c>
      <c r="F1627" s="36">
        <v>1320</v>
      </c>
      <c r="G1627" s="34" t="s">
        <v>297</v>
      </c>
      <c r="H1627" s="34" t="s">
        <v>63</v>
      </c>
      <c r="I1627" s="33" t="s">
        <v>209</v>
      </c>
      <c r="J1627" s="34" t="s">
        <v>210</v>
      </c>
      <c r="K1627" s="34" t="s">
        <v>210</v>
      </c>
      <c r="L1627" s="34" t="s">
        <v>15</v>
      </c>
      <c r="M1627" s="34" t="s">
        <v>13</v>
      </c>
      <c r="N1627" s="34" t="s">
        <v>16</v>
      </c>
      <c r="O1627" s="37" t="s">
        <v>3127</v>
      </c>
      <c r="P1627" s="37" t="s">
        <v>674</v>
      </c>
      <c r="Q1627" s="44" t="str">
        <f>MID(Tabla1[[#This Row],[Aplicación]],14,1)</f>
        <v>2</v>
      </c>
      <c r="R1627" s="44" t="s">
        <v>662</v>
      </c>
      <c r="S1627" s="44" t="str">
        <f>MID(Tabla1[[#This Row],[Aplicación]],6,2)</f>
        <v>11</v>
      </c>
      <c r="T1627" s="44" t="str">
        <f>VLOOKUP(Tabla1[[#This Row],[AREA]],Hoja1!A:B,2,FALSE)</f>
        <v>11. Salud pública y seguridad ciudadana</v>
      </c>
      <c r="U1627" s="44" t="str">
        <f>MID(Tabla1[[#This Row],[Aplicación]],9,4)</f>
        <v>3111</v>
      </c>
      <c r="V1627" s="44" t="str">
        <f>VLOOKUP(Tabla1[[#This Row],[PROGRAMA]],Hoja1!A:B,2,FALSE)</f>
        <v>3111. Protección de la salubridad pública</v>
      </c>
      <c r="W1627" s="44" t="str">
        <f>MID(Tabla1[[#This Row],[Aplicación]],14,2)</f>
        <v>22</v>
      </c>
      <c r="X1627" s="44" t="str">
        <f>MID(Tabla1[[#This Row],[Aplicación]],14,6)</f>
        <v>22103</v>
      </c>
    </row>
    <row r="1628" spans="1:24" x14ac:dyDescent="0.25">
      <c r="A1628" s="33">
        <v>220200002169</v>
      </c>
      <c r="B1628" s="34" t="s">
        <v>9</v>
      </c>
      <c r="C1628" s="35">
        <v>43881</v>
      </c>
      <c r="D1628" s="33">
        <v>22020001957</v>
      </c>
      <c r="E1628" s="34" t="s">
        <v>989</v>
      </c>
      <c r="F1628" s="36">
        <v>2800</v>
      </c>
      <c r="G1628" s="34" t="s">
        <v>198</v>
      </c>
      <c r="H1628" s="34" t="s">
        <v>2014</v>
      </c>
      <c r="I1628" s="33" t="s">
        <v>209</v>
      </c>
      <c r="J1628" s="34" t="s">
        <v>1247</v>
      </c>
      <c r="K1628" s="34" t="s">
        <v>337</v>
      </c>
      <c r="L1628" s="34" t="s">
        <v>15</v>
      </c>
      <c r="M1628" s="34" t="s">
        <v>10</v>
      </c>
      <c r="N1628" s="34" t="s">
        <v>11</v>
      </c>
      <c r="O1628" s="37" t="s">
        <v>3146</v>
      </c>
      <c r="P1628" s="37" t="s">
        <v>674</v>
      </c>
      <c r="Q1628" s="44" t="str">
        <f>MID(Tabla1[[#This Row],[Aplicación]],14,1)</f>
        <v>2</v>
      </c>
      <c r="R1628" s="44" t="s">
        <v>662</v>
      </c>
      <c r="S1628" s="44" t="str">
        <f>MID(Tabla1[[#This Row],[Aplicación]],6,2)</f>
        <v>11</v>
      </c>
      <c r="T1628" s="44" t="str">
        <f>VLOOKUP(Tabla1[[#This Row],[AREA]],Hoja1!A:B,2,FALSE)</f>
        <v>11. Salud pública y seguridad ciudadana</v>
      </c>
      <c r="U1628" s="44" t="str">
        <f>MID(Tabla1[[#This Row],[Aplicación]],9,4)</f>
        <v>1621</v>
      </c>
      <c r="V1628" s="44" t="str">
        <f>VLOOKUP(Tabla1[[#This Row],[PROGRAMA]],Hoja1!A:B,2,FALSE)</f>
        <v>1621. Servicio de limpieza</v>
      </c>
      <c r="W1628" s="44" t="str">
        <f>MID(Tabla1[[#This Row],[Aplicación]],14,2)</f>
        <v>21</v>
      </c>
      <c r="X1628" s="44" t="str">
        <f>MID(Tabla1[[#This Row],[Aplicación]],14,6)</f>
        <v>214</v>
      </c>
    </row>
    <row r="1629" spans="1:24" x14ac:dyDescent="0.25">
      <c r="A1629" s="33">
        <v>220199000808</v>
      </c>
      <c r="B1629" s="34" t="s">
        <v>9</v>
      </c>
      <c r="C1629" s="35">
        <v>43832</v>
      </c>
      <c r="D1629" s="33">
        <v>22020000961</v>
      </c>
      <c r="E1629" s="34" t="s">
        <v>1750</v>
      </c>
      <c r="F1629" s="36">
        <v>3726.8</v>
      </c>
      <c r="G1629" s="34" t="s">
        <v>124</v>
      </c>
      <c r="H1629" s="34" t="s">
        <v>2024</v>
      </c>
      <c r="I1629" s="33" t="s">
        <v>209</v>
      </c>
      <c r="J1629" s="34" t="s">
        <v>211</v>
      </c>
      <c r="K1629" s="34" t="s">
        <v>211</v>
      </c>
      <c r="L1629" s="34" t="s">
        <v>12</v>
      </c>
      <c r="M1629" s="34" t="s">
        <v>13</v>
      </c>
      <c r="N1629" s="34" t="s">
        <v>14</v>
      </c>
      <c r="O1629" s="37" t="s">
        <v>3127</v>
      </c>
      <c r="P1629" s="37" t="s">
        <v>674</v>
      </c>
      <c r="Q1629" s="44" t="str">
        <f>MID(Tabla1[[#This Row],[Aplicación]],14,1)</f>
        <v>2</v>
      </c>
      <c r="R1629" s="44" t="s">
        <v>662</v>
      </c>
      <c r="S1629" s="44" t="str">
        <f>MID(Tabla1[[#This Row],[Aplicación]],6,2)</f>
        <v>11</v>
      </c>
      <c r="T1629" s="44" t="str">
        <f>VLOOKUP(Tabla1[[#This Row],[AREA]],Hoja1!A:B,2,FALSE)</f>
        <v>11. Salud pública y seguridad ciudadana</v>
      </c>
      <c r="U1629" s="44" t="str">
        <f>MID(Tabla1[[#This Row],[Aplicación]],9,4)</f>
        <v>1361</v>
      </c>
      <c r="V1629" s="44" t="str">
        <f>VLOOKUP(Tabla1[[#This Row],[PROGRAMA]],Hoja1!A:B,2,FALSE)</f>
        <v>1361. Prevención y extinción de incencios</v>
      </c>
      <c r="W1629" s="44" t="str">
        <f>MID(Tabla1[[#This Row],[Aplicación]],14,2)</f>
        <v>21</v>
      </c>
      <c r="X1629" s="44" t="str">
        <f>MID(Tabla1[[#This Row],[Aplicación]],14,6)</f>
        <v>213</v>
      </c>
    </row>
    <row r="1630" spans="1:24" x14ac:dyDescent="0.25">
      <c r="A1630" s="33">
        <v>220199000809</v>
      </c>
      <c r="B1630" s="34" t="s">
        <v>9</v>
      </c>
      <c r="C1630" s="35">
        <v>43832</v>
      </c>
      <c r="D1630" s="33">
        <v>22020000962</v>
      </c>
      <c r="E1630" s="34" t="s">
        <v>1750</v>
      </c>
      <c r="F1630" s="36">
        <v>4583.33</v>
      </c>
      <c r="G1630" s="34" t="s">
        <v>124</v>
      </c>
      <c r="H1630" s="34" t="s">
        <v>2025</v>
      </c>
      <c r="I1630" s="33" t="s">
        <v>209</v>
      </c>
      <c r="J1630" s="34" t="s">
        <v>211</v>
      </c>
      <c r="K1630" s="34" t="s">
        <v>211</v>
      </c>
      <c r="L1630" s="34" t="s">
        <v>12</v>
      </c>
      <c r="M1630" s="34" t="s">
        <v>13</v>
      </c>
      <c r="N1630" s="34" t="s">
        <v>14</v>
      </c>
      <c r="O1630" s="37" t="s">
        <v>3127</v>
      </c>
      <c r="P1630" s="37" t="s">
        <v>674</v>
      </c>
      <c r="Q1630" s="44" t="str">
        <f>MID(Tabla1[[#This Row],[Aplicación]],14,1)</f>
        <v>2</v>
      </c>
      <c r="R1630" s="44" t="s">
        <v>662</v>
      </c>
      <c r="S1630" s="44" t="str">
        <f>MID(Tabla1[[#This Row],[Aplicación]],6,2)</f>
        <v>11</v>
      </c>
      <c r="T1630" s="44" t="str">
        <f>VLOOKUP(Tabla1[[#This Row],[AREA]],Hoja1!A:B,2,FALSE)</f>
        <v>11. Salud pública y seguridad ciudadana</v>
      </c>
      <c r="U1630" s="44" t="str">
        <f>MID(Tabla1[[#This Row],[Aplicación]],9,4)</f>
        <v>1361</v>
      </c>
      <c r="V1630" s="44" t="str">
        <f>VLOOKUP(Tabla1[[#This Row],[PROGRAMA]],Hoja1!A:B,2,FALSE)</f>
        <v>1361. Prevención y extinción de incencios</v>
      </c>
      <c r="W1630" s="44" t="str">
        <f>MID(Tabla1[[#This Row],[Aplicación]],14,2)</f>
        <v>21</v>
      </c>
      <c r="X1630" s="44" t="str">
        <f>MID(Tabla1[[#This Row],[Aplicación]],14,6)</f>
        <v>213</v>
      </c>
    </row>
    <row r="1631" spans="1:24" x14ac:dyDescent="0.25">
      <c r="A1631" s="33">
        <v>220199000226</v>
      </c>
      <c r="B1631" s="34" t="s">
        <v>9</v>
      </c>
      <c r="C1631" s="35">
        <v>43832</v>
      </c>
      <c r="D1631" s="33">
        <v>22020000708</v>
      </c>
      <c r="E1631" s="34" t="s">
        <v>1575</v>
      </c>
      <c r="F1631" s="36">
        <v>1277.4000000000001</v>
      </c>
      <c r="G1631" s="34" t="s">
        <v>97</v>
      </c>
      <c r="H1631" s="34" t="s">
        <v>2028</v>
      </c>
      <c r="I1631" s="33" t="s">
        <v>209</v>
      </c>
      <c r="J1631" s="34" t="s">
        <v>210</v>
      </c>
      <c r="K1631" s="34" t="s">
        <v>210</v>
      </c>
      <c r="L1631" s="34" t="s">
        <v>12</v>
      </c>
      <c r="M1631" s="34" t="s">
        <v>13</v>
      </c>
      <c r="N1631" s="34" t="s">
        <v>14</v>
      </c>
      <c r="O1631" s="37" t="s">
        <v>3127</v>
      </c>
      <c r="P1631" s="37" t="s">
        <v>674</v>
      </c>
      <c r="Q1631" s="44" t="str">
        <f>MID(Tabla1[[#This Row],[Aplicación]],14,1)</f>
        <v>2</v>
      </c>
      <c r="R1631" s="44" t="s">
        <v>662</v>
      </c>
      <c r="S1631" s="44" t="str">
        <f>MID(Tabla1[[#This Row],[Aplicación]],6,2)</f>
        <v>11</v>
      </c>
      <c r="T1631" s="44" t="str">
        <f>VLOOKUP(Tabla1[[#This Row],[AREA]],Hoja1!A:B,2,FALSE)</f>
        <v>11. Salud pública y seguridad ciudadana</v>
      </c>
      <c r="U1631" s="44" t="str">
        <f>MID(Tabla1[[#This Row],[Aplicación]],9,4)</f>
        <v>1321</v>
      </c>
      <c r="V1631" s="44" t="str">
        <f>VLOOKUP(Tabla1[[#This Row],[PROGRAMA]],Hoja1!A:B,2,FALSE)</f>
        <v>1321. Policía municipal</v>
      </c>
      <c r="W1631" s="44" t="str">
        <f>MID(Tabla1[[#This Row],[Aplicación]],14,2)</f>
        <v>22</v>
      </c>
      <c r="X1631" s="44" t="str">
        <f>MID(Tabla1[[#This Row],[Aplicación]],14,6)</f>
        <v>22200</v>
      </c>
    </row>
    <row r="1632" spans="1:24" x14ac:dyDescent="0.25">
      <c r="A1632" s="33">
        <v>220200003410</v>
      </c>
      <c r="B1632" s="34" t="s">
        <v>316</v>
      </c>
      <c r="C1632" s="35">
        <v>43894</v>
      </c>
      <c r="D1632" s="33">
        <v>22020000007</v>
      </c>
      <c r="E1632" s="34" t="s">
        <v>1495</v>
      </c>
      <c r="F1632" s="36">
        <v>1035.44</v>
      </c>
      <c r="G1632" s="34" t="s">
        <v>388</v>
      </c>
      <c r="H1632" s="34" t="s">
        <v>2030</v>
      </c>
      <c r="I1632" s="33" t="s">
        <v>317</v>
      </c>
      <c r="J1632" s="34" t="s">
        <v>211</v>
      </c>
      <c r="K1632" s="34" t="s">
        <v>211</v>
      </c>
      <c r="L1632" s="34" t="s">
        <v>15</v>
      </c>
      <c r="M1632" s="34" t="s">
        <v>13</v>
      </c>
      <c r="N1632" s="34" t="s">
        <v>14</v>
      </c>
      <c r="O1632" s="37" t="s">
        <v>3145</v>
      </c>
      <c r="P1632" s="37" t="s">
        <v>674</v>
      </c>
      <c r="Q1632" s="44" t="str">
        <f>MID(Tabla1[[#This Row],[Aplicación]],14,1)</f>
        <v>2</v>
      </c>
      <c r="R1632" s="44" t="s">
        <v>662</v>
      </c>
      <c r="S1632" s="44" t="str">
        <f>MID(Tabla1[[#This Row],[Aplicación]],6,2)</f>
        <v>11</v>
      </c>
      <c r="T1632" s="44" t="str">
        <f>VLOOKUP(Tabla1[[#This Row],[AREA]],Hoja1!A:B,2,FALSE)</f>
        <v>11. Salud pública y seguridad ciudadana</v>
      </c>
      <c r="U1632" s="44" t="str">
        <f>MID(Tabla1[[#This Row],[Aplicación]],9,4)</f>
        <v>1621</v>
      </c>
      <c r="V1632" s="44" t="str">
        <f>VLOOKUP(Tabla1[[#This Row],[PROGRAMA]],Hoja1!A:B,2,FALSE)</f>
        <v>1621. Servicio de limpieza</v>
      </c>
      <c r="W1632" s="44" t="str">
        <f>MID(Tabla1[[#This Row],[Aplicación]],14,2)</f>
        <v>22</v>
      </c>
      <c r="X1632" s="44" t="str">
        <f>MID(Tabla1[[#This Row],[Aplicación]],14,6)</f>
        <v>22199</v>
      </c>
    </row>
    <row r="1633" spans="1:24" x14ac:dyDescent="0.25">
      <c r="A1633" s="33">
        <v>220200002178</v>
      </c>
      <c r="B1633" s="34" t="s">
        <v>9</v>
      </c>
      <c r="C1633" s="35">
        <v>43881</v>
      </c>
      <c r="D1633" s="33">
        <v>22020001898</v>
      </c>
      <c r="E1633" s="34" t="s">
        <v>1764</v>
      </c>
      <c r="F1633" s="36">
        <v>1500</v>
      </c>
      <c r="G1633" s="34" t="s">
        <v>411</v>
      </c>
      <c r="H1633" s="34" t="s">
        <v>2040</v>
      </c>
      <c r="I1633" s="33" t="s">
        <v>209</v>
      </c>
      <c r="J1633" s="34" t="s">
        <v>211</v>
      </c>
      <c r="K1633" s="34" t="s">
        <v>211</v>
      </c>
      <c r="L1633" s="34" t="s">
        <v>12</v>
      </c>
      <c r="M1633" s="34" t="s">
        <v>10</v>
      </c>
      <c r="N1633" s="34" t="s">
        <v>11</v>
      </c>
      <c r="O1633" s="37" t="s">
        <v>3146</v>
      </c>
      <c r="P1633" s="37" t="s">
        <v>674</v>
      </c>
      <c r="Q1633" s="44" t="str">
        <f>MID(Tabla1[[#This Row],[Aplicación]],14,1)</f>
        <v>2</v>
      </c>
      <c r="R1633" s="44" t="s">
        <v>662</v>
      </c>
      <c r="S1633" s="44" t="str">
        <f>MID(Tabla1[[#This Row],[Aplicación]],6,2)</f>
        <v>11</v>
      </c>
      <c r="T1633" s="44" t="str">
        <f>VLOOKUP(Tabla1[[#This Row],[AREA]],Hoja1!A:B,2,FALSE)</f>
        <v>11. Salud pública y seguridad ciudadana</v>
      </c>
      <c r="U1633" s="44" t="str">
        <f>MID(Tabla1[[#This Row],[Aplicación]],9,4)</f>
        <v>1621</v>
      </c>
      <c r="V1633" s="44" t="str">
        <f>VLOOKUP(Tabla1[[#This Row],[PROGRAMA]],Hoja1!A:B,2,FALSE)</f>
        <v>1621. Servicio de limpieza</v>
      </c>
      <c r="W1633" s="44" t="str">
        <f>MID(Tabla1[[#This Row],[Aplicación]],14,2)</f>
        <v>21</v>
      </c>
      <c r="X1633" s="44" t="str">
        <f>MID(Tabla1[[#This Row],[Aplicación]],14,6)</f>
        <v>213</v>
      </c>
    </row>
    <row r="1634" spans="1:24" x14ac:dyDescent="0.25">
      <c r="A1634" s="33">
        <v>220200002179</v>
      </c>
      <c r="B1634" s="34" t="s">
        <v>9</v>
      </c>
      <c r="C1634" s="35">
        <v>43881</v>
      </c>
      <c r="D1634" s="33">
        <v>22020001900</v>
      </c>
      <c r="E1634" s="34" t="s">
        <v>1949</v>
      </c>
      <c r="F1634" s="36">
        <v>3000</v>
      </c>
      <c r="G1634" s="34" t="s">
        <v>816</v>
      </c>
      <c r="H1634" s="34" t="s">
        <v>2046</v>
      </c>
      <c r="I1634" s="33" t="s">
        <v>209</v>
      </c>
      <c r="J1634" s="34" t="s">
        <v>1436</v>
      </c>
      <c r="K1634" s="34" t="s">
        <v>231</v>
      </c>
      <c r="L1634" s="34" t="s">
        <v>15</v>
      </c>
      <c r="M1634" s="34" t="s">
        <v>10</v>
      </c>
      <c r="N1634" s="34" t="s">
        <v>11</v>
      </c>
      <c r="O1634" s="37" t="s">
        <v>3146</v>
      </c>
      <c r="P1634" s="37" t="s">
        <v>674</v>
      </c>
      <c r="Q1634" s="44" t="str">
        <f>MID(Tabla1[[#This Row],[Aplicación]],14,1)</f>
        <v>2</v>
      </c>
      <c r="R1634" s="44" t="s">
        <v>662</v>
      </c>
      <c r="S1634" s="44" t="str">
        <f>MID(Tabla1[[#This Row],[Aplicación]],6,2)</f>
        <v>11</v>
      </c>
      <c r="T1634" s="44" t="str">
        <f>VLOOKUP(Tabla1[[#This Row],[AREA]],Hoja1!A:B,2,FALSE)</f>
        <v>11. Salud pública y seguridad ciudadana</v>
      </c>
      <c r="U1634" s="44" t="str">
        <f>MID(Tabla1[[#This Row],[Aplicación]],9,4)</f>
        <v>1621</v>
      </c>
      <c r="V1634" s="44" t="str">
        <f>VLOOKUP(Tabla1[[#This Row],[PROGRAMA]],Hoja1!A:B,2,FALSE)</f>
        <v>1621. Servicio de limpieza</v>
      </c>
      <c r="W1634" s="44" t="str">
        <f>MID(Tabla1[[#This Row],[Aplicación]],14,2)</f>
        <v>21</v>
      </c>
      <c r="X1634" s="44" t="str">
        <f>MID(Tabla1[[#This Row],[Aplicación]],14,6)</f>
        <v>219</v>
      </c>
    </row>
    <row r="1635" spans="1:24" x14ac:dyDescent="0.25">
      <c r="A1635" s="33">
        <v>220199000365</v>
      </c>
      <c r="B1635" s="34" t="s">
        <v>9</v>
      </c>
      <c r="C1635" s="35">
        <v>43832</v>
      </c>
      <c r="D1635" s="33">
        <v>22020001651</v>
      </c>
      <c r="E1635" s="34" t="s">
        <v>2048</v>
      </c>
      <c r="F1635" s="36">
        <v>822.48</v>
      </c>
      <c r="G1635" s="34" t="s">
        <v>208</v>
      </c>
      <c r="H1635" s="34" t="s">
        <v>2049</v>
      </c>
      <c r="I1635" s="33" t="s">
        <v>209</v>
      </c>
      <c r="J1635" s="34" t="s">
        <v>210</v>
      </c>
      <c r="K1635" s="34" t="s">
        <v>210</v>
      </c>
      <c r="L1635" s="34" t="s">
        <v>12</v>
      </c>
      <c r="M1635" s="34" t="s">
        <v>13</v>
      </c>
      <c r="N1635" s="34" t="s">
        <v>14</v>
      </c>
      <c r="O1635" s="37" t="s">
        <v>3127</v>
      </c>
      <c r="P1635" s="37" t="s">
        <v>674</v>
      </c>
      <c r="Q1635" s="44" t="str">
        <f>MID(Tabla1[[#This Row],[Aplicación]],14,1)</f>
        <v>2</v>
      </c>
      <c r="R1635" s="44" t="s">
        <v>662</v>
      </c>
      <c r="S1635" s="44" t="str">
        <f>MID(Tabla1[[#This Row],[Aplicación]],6,2)</f>
        <v>11</v>
      </c>
      <c r="T1635" s="44" t="str">
        <f>VLOOKUP(Tabla1[[#This Row],[AREA]],Hoja1!A:B,2,FALSE)</f>
        <v>11. Salud pública y seguridad ciudadana</v>
      </c>
      <c r="U1635" s="44" t="str">
        <f>MID(Tabla1[[#This Row],[Aplicación]],9,4)</f>
        <v>1361</v>
      </c>
      <c r="V1635" s="44" t="str">
        <f>VLOOKUP(Tabla1[[#This Row],[PROGRAMA]],Hoja1!A:B,2,FALSE)</f>
        <v>1361. Prevención y extinción de incencios</v>
      </c>
      <c r="W1635" s="44" t="str">
        <f>MID(Tabla1[[#This Row],[Aplicación]],14,2)</f>
        <v>22</v>
      </c>
      <c r="X1635" s="44" t="str">
        <f>MID(Tabla1[[#This Row],[Aplicación]],14,6)</f>
        <v>22200</v>
      </c>
    </row>
    <row r="1636" spans="1:24" x14ac:dyDescent="0.25">
      <c r="A1636" s="33">
        <v>220200002185</v>
      </c>
      <c r="B1636" s="34" t="s">
        <v>9</v>
      </c>
      <c r="C1636" s="35">
        <v>43881</v>
      </c>
      <c r="D1636" s="33">
        <v>22020001925</v>
      </c>
      <c r="E1636" s="34" t="s">
        <v>1110</v>
      </c>
      <c r="F1636" s="36">
        <v>2044.72</v>
      </c>
      <c r="G1636" s="34" t="s">
        <v>2051</v>
      </c>
      <c r="H1636" s="34" t="s">
        <v>2052</v>
      </c>
      <c r="I1636" s="33" t="s">
        <v>209</v>
      </c>
      <c r="J1636" s="34" t="s">
        <v>2053</v>
      </c>
      <c r="K1636" s="34" t="s">
        <v>296</v>
      </c>
      <c r="L1636" s="34" t="s">
        <v>15</v>
      </c>
      <c r="M1636" s="34" t="s">
        <v>10</v>
      </c>
      <c r="N1636" s="34" t="s">
        <v>11</v>
      </c>
      <c r="O1636" s="37" t="s">
        <v>3146</v>
      </c>
      <c r="P1636" s="37" t="s">
        <v>674</v>
      </c>
      <c r="Q1636" s="44" t="str">
        <f>MID(Tabla1[[#This Row],[Aplicación]],14,1)</f>
        <v>2</v>
      </c>
      <c r="R1636" s="44" t="s">
        <v>662</v>
      </c>
      <c r="S1636" s="44" t="str">
        <f>MID(Tabla1[[#This Row],[Aplicación]],6,2)</f>
        <v>11</v>
      </c>
      <c r="T1636" s="44" t="str">
        <f>VLOOKUP(Tabla1[[#This Row],[AREA]],Hoja1!A:B,2,FALSE)</f>
        <v>11. Salud pública y seguridad ciudadana</v>
      </c>
      <c r="U1636" s="44" t="str">
        <f>MID(Tabla1[[#This Row],[Aplicación]],9,4)</f>
        <v>1361</v>
      </c>
      <c r="V1636" s="44" t="str">
        <f>VLOOKUP(Tabla1[[#This Row],[PROGRAMA]],Hoja1!A:B,2,FALSE)</f>
        <v>1361. Prevención y extinción de incencios</v>
      </c>
      <c r="W1636" s="44" t="str">
        <f>MID(Tabla1[[#This Row],[Aplicación]],14,2)</f>
        <v>22</v>
      </c>
      <c r="X1636" s="44" t="str">
        <f>MID(Tabla1[[#This Row],[Aplicación]],14,6)</f>
        <v>22199</v>
      </c>
    </row>
    <row r="1637" spans="1:24" x14ac:dyDescent="0.25">
      <c r="A1637" s="33">
        <v>220200003434</v>
      </c>
      <c r="B1637" s="34" t="s">
        <v>316</v>
      </c>
      <c r="C1637" s="35">
        <v>43894</v>
      </c>
      <c r="D1637" s="33">
        <v>22020000010</v>
      </c>
      <c r="E1637" s="34" t="s">
        <v>1411</v>
      </c>
      <c r="F1637" s="36">
        <v>98.48</v>
      </c>
      <c r="G1637" s="34" t="s">
        <v>388</v>
      </c>
      <c r="H1637" s="34" t="s">
        <v>2074</v>
      </c>
      <c r="I1637" s="33" t="s">
        <v>317</v>
      </c>
      <c r="J1637" s="34" t="s">
        <v>211</v>
      </c>
      <c r="K1637" s="34" t="s">
        <v>211</v>
      </c>
      <c r="L1637" s="34" t="s">
        <v>15</v>
      </c>
      <c r="M1637" s="34" t="s">
        <v>13</v>
      </c>
      <c r="N1637" s="34" t="s">
        <v>14</v>
      </c>
      <c r="O1637" s="37" t="s">
        <v>3145</v>
      </c>
      <c r="P1637" s="37" t="s">
        <v>674</v>
      </c>
      <c r="Q1637" s="44" t="str">
        <f>MID(Tabla1[[#This Row],[Aplicación]],14,1)</f>
        <v>2</v>
      </c>
      <c r="R1637" s="44" t="s">
        <v>662</v>
      </c>
      <c r="S1637" s="44" t="str">
        <f>MID(Tabla1[[#This Row],[Aplicación]],6,2)</f>
        <v>11</v>
      </c>
      <c r="T1637" s="44" t="str">
        <f>VLOOKUP(Tabla1[[#This Row],[AREA]],Hoja1!A:B,2,FALSE)</f>
        <v>11. Salud pública y seguridad ciudadana</v>
      </c>
      <c r="U1637" s="44" t="str">
        <f>MID(Tabla1[[#This Row],[Aplicación]],9,4)</f>
        <v>1631</v>
      </c>
      <c r="V1637" s="44" t="str">
        <f>VLOOKUP(Tabla1[[#This Row],[PROGRAMA]],Hoja1!A:B,2,FALSE)</f>
        <v>1631. Limpieza viaria</v>
      </c>
      <c r="W1637" s="44" t="str">
        <f>MID(Tabla1[[#This Row],[Aplicación]],14,2)</f>
        <v>22</v>
      </c>
      <c r="X1637" s="44" t="str">
        <f>MID(Tabla1[[#This Row],[Aplicación]],14,6)</f>
        <v>22104</v>
      </c>
    </row>
    <row r="1638" spans="1:24" x14ac:dyDescent="0.25">
      <c r="A1638" s="33">
        <v>220200003896</v>
      </c>
      <c r="B1638" s="34" t="s">
        <v>316</v>
      </c>
      <c r="C1638" s="35">
        <v>43895</v>
      </c>
      <c r="D1638" s="33">
        <v>22020001461</v>
      </c>
      <c r="E1638" s="34" t="s">
        <v>1110</v>
      </c>
      <c r="F1638" s="36">
        <v>64.28</v>
      </c>
      <c r="G1638" s="34" t="s">
        <v>388</v>
      </c>
      <c r="H1638" s="34" t="s">
        <v>2082</v>
      </c>
      <c r="I1638" s="33" t="s">
        <v>317</v>
      </c>
      <c r="J1638" s="34" t="s">
        <v>211</v>
      </c>
      <c r="K1638" s="34" t="s">
        <v>211</v>
      </c>
      <c r="L1638" s="34" t="s">
        <v>15</v>
      </c>
      <c r="M1638" s="34" t="s">
        <v>13</v>
      </c>
      <c r="N1638" s="34" t="s">
        <v>14</v>
      </c>
      <c r="O1638" s="37" t="s">
        <v>3145</v>
      </c>
      <c r="P1638" s="37" t="s">
        <v>674</v>
      </c>
      <c r="Q1638" s="44" t="str">
        <f>MID(Tabla1[[#This Row],[Aplicación]],14,1)</f>
        <v>2</v>
      </c>
      <c r="R1638" s="44" t="s">
        <v>662</v>
      </c>
      <c r="S1638" s="44" t="str">
        <f>MID(Tabla1[[#This Row],[Aplicación]],6,2)</f>
        <v>11</v>
      </c>
      <c r="T1638" s="44" t="str">
        <f>VLOOKUP(Tabla1[[#This Row],[AREA]],Hoja1!A:B,2,FALSE)</f>
        <v>11. Salud pública y seguridad ciudadana</v>
      </c>
      <c r="U1638" s="44" t="str">
        <f>MID(Tabla1[[#This Row],[Aplicación]],9,4)</f>
        <v>1361</v>
      </c>
      <c r="V1638" s="44" t="str">
        <f>VLOOKUP(Tabla1[[#This Row],[PROGRAMA]],Hoja1!A:B,2,FALSE)</f>
        <v>1361. Prevención y extinción de incencios</v>
      </c>
      <c r="W1638" s="44" t="str">
        <f>MID(Tabla1[[#This Row],[Aplicación]],14,2)</f>
        <v>22</v>
      </c>
      <c r="X1638" s="44" t="str">
        <f>MID(Tabla1[[#This Row],[Aplicación]],14,6)</f>
        <v>22199</v>
      </c>
    </row>
    <row r="1639" spans="1:24" x14ac:dyDescent="0.25">
      <c r="A1639" s="33">
        <v>220200002232</v>
      </c>
      <c r="B1639" s="34" t="s">
        <v>9</v>
      </c>
      <c r="C1639" s="35">
        <v>43885</v>
      </c>
      <c r="D1639" s="33">
        <v>22020001795</v>
      </c>
      <c r="E1639" s="34" t="s">
        <v>989</v>
      </c>
      <c r="F1639" s="36">
        <v>5000</v>
      </c>
      <c r="G1639" s="34" t="s">
        <v>198</v>
      </c>
      <c r="H1639" s="34" t="s">
        <v>2102</v>
      </c>
      <c r="I1639" s="33" t="s">
        <v>209</v>
      </c>
      <c r="J1639" s="34" t="s">
        <v>1247</v>
      </c>
      <c r="K1639" s="34" t="s">
        <v>337</v>
      </c>
      <c r="L1639" s="34" t="s">
        <v>15</v>
      </c>
      <c r="M1639" s="34" t="s">
        <v>10</v>
      </c>
      <c r="N1639" s="34" t="s">
        <v>11</v>
      </c>
      <c r="O1639" s="37" t="s">
        <v>3146</v>
      </c>
      <c r="P1639" s="37" t="s">
        <v>674</v>
      </c>
      <c r="Q1639" s="44" t="str">
        <f>MID(Tabla1[[#This Row],[Aplicación]],14,1)</f>
        <v>2</v>
      </c>
      <c r="R1639" s="44" t="s">
        <v>662</v>
      </c>
      <c r="S1639" s="44" t="str">
        <f>MID(Tabla1[[#This Row],[Aplicación]],6,2)</f>
        <v>11</v>
      </c>
      <c r="T1639" s="44" t="str">
        <f>VLOOKUP(Tabla1[[#This Row],[AREA]],Hoja1!A:B,2,FALSE)</f>
        <v>11. Salud pública y seguridad ciudadana</v>
      </c>
      <c r="U1639" s="44" t="str">
        <f>MID(Tabla1[[#This Row],[Aplicación]],9,4)</f>
        <v>1621</v>
      </c>
      <c r="V1639" s="44" t="str">
        <f>VLOOKUP(Tabla1[[#This Row],[PROGRAMA]],Hoja1!A:B,2,FALSE)</f>
        <v>1621. Servicio de limpieza</v>
      </c>
      <c r="W1639" s="44" t="str">
        <f>MID(Tabla1[[#This Row],[Aplicación]],14,2)</f>
        <v>21</v>
      </c>
      <c r="X1639" s="44" t="str">
        <f>MID(Tabla1[[#This Row],[Aplicación]],14,6)</f>
        <v>214</v>
      </c>
    </row>
    <row r="1640" spans="1:24" x14ac:dyDescent="0.25">
      <c r="A1640" s="33">
        <v>220200002233</v>
      </c>
      <c r="B1640" s="34" t="s">
        <v>9</v>
      </c>
      <c r="C1640" s="35">
        <v>43885</v>
      </c>
      <c r="D1640" s="33">
        <v>22020001560</v>
      </c>
      <c r="E1640" s="34" t="s">
        <v>989</v>
      </c>
      <c r="F1640" s="36">
        <v>10000</v>
      </c>
      <c r="G1640" s="34" t="s">
        <v>415</v>
      </c>
      <c r="H1640" s="34" t="s">
        <v>2103</v>
      </c>
      <c r="I1640" s="33" t="s">
        <v>209</v>
      </c>
      <c r="J1640" s="34" t="s">
        <v>211</v>
      </c>
      <c r="K1640" s="34" t="s">
        <v>211</v>
      </c>
      <c r="L1640" s="34" t="s">
        <v>15</v>
      </c>
      <c r="M1640" s="34" t="s">
        <v>10</v>
      </c>
      <c r="N1640" s="34" t="s">
        <v>11</v>
      </c>
      <c r="O1640" s="37" t="s">
        <v>3146</v>
      </c>
      <c r="P1640" s="37" t="s">
        <v>674</v>
      </c>
      <c r="Q1640" s="44" t="str">
        <f>MID(Tabla1[[#This Row],[Aplicación]],14,1)</f>
        <v>2</v>
      </c>
      <c r="R1640" s="44" t="s">
        <v>662</v>
      </c>
      <c r="S1640" s="44" t="str">
        <f>MID(Tabla1[[#This Row],[Aplicación]],6,2)</f>
        <v>11</v>
      </c>
      <c r="T1640" s="44" t="str">
        <f>VLOOKUP(Tabla1[[#This Row],[AREA]],Hoja1!A:B,2,FALSE)</f>
        <v>11. Salud pública y seguridad ciudadana</v>
      </c>
      <c r="U1640" s="44" t="str">
        <f>MID(Tabla1[[#This Row],[Aplicación]],9,4)</f>
        <v>1621</v>
      </c>
      <c r="V1640" s="44" t="str">
        <f>VLOOKUP(Tabla1[[#This Row],[PROGRAMA]],Hoja1!A:B,2,FALSE)</f>
        <v>1621. Servicio de limpieza</v>
      </c>
      <c r="W1640" s="44" t="str">
        <f>MID(Tabla1[[#This Row],[Aplicación]],14,2)</f>
        <v>21</v>
      </c>
      <c r="X1640" s="44" t="str">
        <f>MID(Tabla1[[#This Row],[Aplicación]],14,6)</f>
        <v>214</v>
      </c>
    </row>
    <row r="1641" spans="1:24" x14ac:dyDescent="0.25">
      <c r="A1641" s="33">
        <v>220200005303</v>
      </c>
      <c r="B1641" s="34" t="s">
        <v>316</v>
      </c>
      <c r="C1641" s="35">
        <v>43900</v>
      </c>
      <c r="D1641" s="33">
        <v>22020001118</v>
      </c>
      <c r="E1641" s="34" t="s">
        <v>1620</v>
      </c>
      <c r="F1641" s="36">
        <v>5253.66</v>
      </c>
      <c r="G1641" s="34" t="s">
        <v>342</v>
      </c>
      <c r="H1641" s="34" t="s">
        <v>2107</v>
      </c>
      <c r="I1641" s="33" t="s">
        <v>317</v>
      </c>
      <c r="J1641" s="34" t="s">
        <v>211</v>
      </c>
      <c r="K1641" s="34" t="s">
        <v>211</v>
      </c>
      <c r="L1641" s="34" t="s">
        <v>15</v>
      </c>
      <c r="M1641" s="34" t="s">
        <v>13</v>
      </c>
      <c r="N1641" s="34" t="s">
        <v>14</v>
      </c>
      <c r="O1641" s="37" t="s">
        <v>3145</v>
      </c>
      <c r="P1641" s="37" t="s">
        <v>674</v>
      </c>
      <c r="Q1641" s="44" t="str">
        <f>MID(Tabla1[[#This Row],[Aplicación]],14,1)</f>
        <v>2</v>
      </c>
      <c r="R1641" s="44" t="s">
        <v>662</v>
      </c>
      <c r="S1641" s="44" t="str">
        <f>MID(Tabla1[[#This Row],[Aplicación]],6,2)</f>
        <v>11</v>
      </c>
      <c r="T1641" s="44" t="str">
        <f>VLOOKUP(Tabla1[[#This Row],[AREA]],Hoja1!A:B,2,FALSE)</f>
        <v>11. Salud pública y seguridad ciudadana</v>
      </c>
      <c r="U1641" s="44" t="str">
        <f>MID(Tabla1[[#This Row],[Aplicación]],9,4)</f>
        <v>1321</v>
      </c>
      <c r="V1641" s="44" t="str">
        <f>VLOOKUP(Tabla1[[#This Row],[PROGRAMA]],Hoja1!A:B,2,FALSE)</f>
        <v>1321. Policía municipal</v>
      </c>
      <c r="W1641" s="44" t="str">
        <f>MID(Tabla1[[#This Row],[Aplicación]],14,2)</f>
        <v>21</v>
      </c>
      <c r="X1641" s="44" t="str">
        <f>MID(Tabla1[[#This Row],[Aplicación]],14,6)</f>
        <v>213</v>
      </c>
    </row>
    <row r="1642" spans="1:24" x14ac:dyDescent="0.25">
      <c r="A1642" s="33">
        <v>220200002247</v>
      </c>
      <c r="B1642" s="34" t="s">
        <v>9</v>
      </c>
      <c r="C1642" s="35">
        <v>43885</v>
      </c>
      <c r="D1642" s="33">
        <v>22020002129</v>
      </c>
      <c r="E1642" s="34" t="s">
        <v>2110</v>
      </c>
      <c r="F1642" s="36">
        <v>3000</v>
      </c>
      <c r="G1642" s="34" t="s">
        <v>157</v>
      </c>
      <c r="H1642" s="34" t="s">
        <v>2111</v>
      </c>
      <c r="I1642" s="33" t="s">
        <v>209</v>
      </c>
      <c r="J1642" s="34" t="s">
        <v>211</v>
      </c>
      <c r="K1642" s="34" t="s">
        <v>211</v>
      </c>
      <c r="L1642" s="34" t="s">
        <v>15</v>
      </c>
      <c r="M1642" s="34" t="s">
        <v>10</v>
      </c>
      <c r="N1642" s="34" t="s">
        <v>11</v>
      </c>
      <c r="O1642" s="37" t="s">
        <v>3146</v>
      </c>
      <c r="P1642" s="37" t="s">
        <v>674</v>
      </c>
      <c r="Q1642" s="44" t="str">
        <f>MID(Tabla1[[#This Row],[Aplicación]],14,1)</f>
        <v>2</v>
      </c>
      <c r="R1642" s="44" t="s">
        <v>662</v>
      </c>
      <c r="S1642" s="44" t="str">
        <f>MID(Tabla1[[#This Row],[Aplicación]],6,2)</f>
        <v>11</v>
      </c>
      <c r="T1642" s="44" t="str">
        <f>VLOOKUP(Tabla1[[#This Row],[AREA]],Hoja1!A:B,2,FALSE)</f>
        <v>11. Salud pública y seguridad ciudadana</v>
      </c>
      <c r="U1642" s="44" t="str">
        <f>MID(Tabla1[[#This Row],[Aplicación]],9,4)</f>
        <v>3111</v>
      </c>
      <c r="V1642" s="44" t="str">
        <f>VLOOKUP(Tabla1[[#This Row],[PROGRAMA]],Hoja1!A:B,2,FALSE)</f>
        <v>3111. Protección de la salubridad pública</v>
      </c>
      <c r="W1642" s="44" t="str">
        <f>MID(Tabla1[[#This Row],[Aplicación]],14,2)</f>
        <v>22</v>
      </c>
      <c r="X1642" s="44" t="str">
        <f>MID(Tabla1[[#This Row],[Aplicación]],14,6)</f>
        <v>22199</v>
      </c>
    </row>
    <row r="1643" spans="1:24" x14ac:dyDescent="0.25">
      <c r="A1643" s="33">
        <v>220200005343</v>
      </c>
      <c r="B1643" s="34" t="s">
        <v>316</v>
      </c>
      <c r="C1643" s="35">
        <v>43900</v>
      </c>
      <c r="D1643" s="33">
        <v>22020000003</v>
      </c>
      <c r="E1643" s="34" t="s">
        <v>989</v>
      </c>
      <c r="F1643" s="36">
        <v>205.07</v>
      </c>
      <c r="G1643" s="34" t="s">
        <v>342</v>
      </c>
      <c r="H1643" s="34" t="s">
        <v>2124</v>
      </c>
      <c r="I1643" s="33" t="s">
        <v>317</v>
      </c>
      <c r="J1643" s="34" t="s">
        <v>211</v>
      </c>
      <c r="K1643" s="34" t="s">
        <v>211</v>
      </c>
      <c r="L1643" s="34" t="s">
        <v>15</v>
      </c>
      <c r="M1643" s="34" t="s">
        <v>13</v>
      </c>
      <c r="N1643" s="34" t="s">
        <v>14</v>
      </c>
      <c r="O1643" s="37" t="s">
        <v>3145</v>
      </c>
      <c r="P1643" s="37" t="s">
        <v>674</v>
      </c>
      <c r="Q1643" s="44" t="str">
        <f>MID(Tabla1[[#This Row],[Aplicación]],14,1)</f>
        <v>2</v>
      </c>
      <c r="R1643" s="44" t="s">
        <v>662</v>
      </c>
      <c r="S1643" s="44" t="str">
        <f>MID(Tabla1[[#This Row],[Aplicación]],6,2)</f>
        <v>11</v>
      </c>
      <c r="T1643" s="44" t="str">
        <f>VLOOKUP(Tabla1[[#This Row],[AREA]],Hoja1!A:B,2,FALSE)</f>
        <v>11. Salud pública y seguridad ciudadana</v>
      </c>
      <c r="U1643" s="44" t="str">
        <f>MID(Tabla1[[#This Row],[Aplicación]],9,4)</f>
        <v>1621</v>
      </c>
      <c r="V1643" s="44" t="str">
        <f>VLOOKUP(Tabla1[[#This Row],[PROGRAMA]],Hoja1!A:B,2,FALSE)</f>
        <v>1621. Servicio de limpieza</v>
      </c>
      <c r="W1643" s="44" t="str">
        <f>MID(Tabla1[[#This Row],[Aplicación]],14,2)</f>
        <v>21</v>
      </c>
      <c r="X1643" s="44" t="str">
        <f>MID(Tabla1[[#This Row],[Aplicación]],14,6)</f>
        <v>214</v>
      </c>
    </row>
    <row r="1644" spans="1:24" x14ac:dyDescent="0.25">
      <c r="A1644" s="33">
        <v>220200005287</v>
      </c>
      <c r="B1644" s="34" t="s">
        <v>316</v>
      </c>
      <c r="C1644" s="35">
        <v>43900</v>
      </c>
      <c r="D1644" s="33">
        <v>22020001118</v>
      </c>
      <c r="E1644" s="34" t="s">
        <v>1620</v>
      </c>
      <c r="F1644" s="36">
        <v>114.35</v>
      </c>
      <c r="G1644" s="34" t="s">
        <v>342</v>
      </c>
      <c r="H1644" s="34" t="s">
        <v>2125</v>
      </c>
      <c r="I1644" s="33" t="s">
        <v>317</v>
      </c>
      <c r="J1644" s="34" t="s">
        <v>211</v>
      </c>
      <c r="K1644" s="34" t="s">
        <v>211</v>
      </c>
      <c r="L1644" s="34" t="s">
        <v>12</v>
      </c>
      <c r="M1644" s="34" t="s">
        <v>13</v>
      </c>
      <c r="N1644" s="34" t="s">
        <v>14</v>
      </c>
      <c r="O1644" s="37" t="s">
        <v>3145</v>
      </c>
      <c r="P1644" s="37" t="s">
        <v>674</v>
      </c>
      <c r="Q1644" s="44" t="str">
        <f>MID(Tabla1[[#This Row],[Aplicación]],14,1)</f>
        <v>2</v>
      </c>
      <c r="R1644" s="44" t="s">
        <v>662</v>
      </c>
      <c r="S1644" s="44" t="str">
        <f>MID(Tabla1[[#This Row],[Aplicación]],6,2)</f>
        <v>11</v>
      </c>
      <c r="T1644" s="44" t="str">
        <f>VLOOKUP(Tabla1[[#This Row],[AREA]],Hoja1!A:B,2,FALSE)</f>
        <v>11. Salud pública y seguridad ciudadana</v>
      </c>
      <c r="U1644" s="44" t="str">
        <f>MID(Tabla1[[#This Row],[Aplicación]],9,4)</f>
        <v>1321</v>
      </c>
      <c r="V1644" s="44" t="str">
        <f>VLOOKUP(Tabla1[[#This Row],[PROGRAMA]],Hoja1!A:B,2,FALSE)</f>
        <v>1321. Policía municipal</v>
      </c>
      <c r="W1644" s="44" t="str">
        <f>MID(Tabla1[[#This Row],[Aplicación]],14,2)</f>
        <v>21</v>
      </c>
      <c r="X1644" s="44" t="str">
        <f>MID(Tabla1[[#This Row],[Aplicación]],14,6)</f>
        <v>213</v>
      </c>
    </row>
    <row r="1645" spans="1:24" x14ac:dyDescent="0.25">
      <c r="A1645" s="33">
        <v>220200002253</v>
      </c>
      <c r="B1645" s="34" t="s">
        <v>9</v>
      </c>
      <c r="C1645" s="35">
        <v>43885</v>
      </c>
      <c r="D1645" s="33">
        <v>22020002085</v>
      </c>
      <c r="E1645" s="34" t="s">
        <v>989</v>
      </c>
      <c r="F1645" s="36">
        <v>2000</v>
      </c>
      <c r="G1645" s="34" t="s">
        <v>192</v>
      </c>
      <c r="H1645" s="34" t="s">
        <v>2133</v>
      </c>
      <c r="I1645" s="33" t="s">
        <v>209</v>
      </c>
      <c r="J1645" s="34" t="s">
        <v>211</v>
      </c>
      <c r="K1645" s="34" t="s">
        <v>211</v>
      </c>
      <c r="L1645" s="34" t="s">
        <v>12</v>
      </c>
      <c r="M1645" s="34" t="s">
        <v>10</v>
      </c>
      <c r="N1645" s="34" t="s">
        <v>11</v>
      </c>
      <c r="O1645" s="37" t="s">
        <v>3146</v>
      </c>
      <c r="P1645" s="37" t="s">
        <v>674</v>
      </c>
      <c r="Q1645" s="44" t="str">
        <f>MID(Tabla1[[#This Row],[Aplicación]],14,1)</f>
        <v>2</v>
      </c>
      <c r="R1645" s="44" t="s">
        <v>662</v>
      </c>
      <c r="S1645" s="44" t="str">
        <f>MID(Tabla1[[#This Row],[Aplicación]],6,2)</f>
        <v>11</v>
      </c>
      <c r="T1645" s="44" t="str">
        <f>VLOOKUP(Tabla1[[#This Row],[AREA]],Hoja1!A:B,2,FALSE)</f>
        <v>11. Salud pública y seguridad ciudadana</v>
      </c>
      <c r="U1645" s="44" t="str">
        <f>MID(Tabla1[[#This Row],[Aplicación]],9,4)</f>
        <v>1621</v>
      </c>
      <c r="V1645" s="44" t="str">
        <f>VLOOKUP(Tabla1[[#This Row],[PROGRAMA]],Hoja1!A:B,2,FALSE)</f>
        <v>1621. Servicio de limpieza</v>
      </c>
      <c r="W1645" s="44" t="str">
        <f>MID(Tabla1[[#This Row],[Aplicación]],14,2)</f>
        <v>21</v>
      </c>
      <c r="X1645" s="44" t="str">
        <f>MID(Tabla1[[#This Row],[Aplicación]],14,6)</f>
        <v>214</v>
      </c>
    </row>
    <row r="1646" spans="1:24" x14ac:dyDescent="0.25">
      <c r="A1646" s="33">
        <v>220200002258</v>
      </c>
      <c r="B1646" s="34" t="s">
        <v>9</v>
      </c>
      <c r="C1646" s="35">
        <v>43885</v>
      </c>
      <c r="D1646" s="33">
        <v>22020002080</v>
      </c>
      <c r="E1646" s="34" t="s">
        <v>989</v>
      </c>
      <c r="F1646" s="36">
        <v>2000</v>
      </c>
      <c r="G1646" s="34" t="s">
        <v>734</v>
      </c>
      <c r="H1646" s="34" t="s">
        <v>2139</v>
      </c>
      <c r="I1646" s="33" t="s">
        <v>209</v>
      </c>
      <c r="J1646" s="34" t="s">
        <v>2140</v>
      </c>
      <c r="K1646" s="34" t="s">
        <v>735</v>
      </c>
      <c r="L1646" s="34" t="s">
        <v>12</v>
      </c>
      <c r="M1646" s="34" t="s">
        <v>10</v>
      </c>
      <c r="N1646" s="34" t="s">
        <v>11</v>
      </c>
      <c r="O1646" s="37" t="s">
        <v>3146</v>
      </c>
      <c r="P1646" s="37" t="s">
        <v>674</v>
      </c>
      <c r="Q1646" s="44" t="str">
        <f>MID(Tabla1[[#This Row],[Aplicación]],14,1)</f>
        <v>2</v>
      </c>
      <c r="R1646" s="44" t="s">
        <v>662</v>
      </c>
      <c r="S1646" s="44" t="str">
        <f>MID(Tabla1[[#This Row],[Aplicación]],6,2)</f>
        <v>11</v>
      </c>
      <c r="T1646" s="44" t="str">
        <f>VLOOKUP(Tabla1[[#This Row],[AREA]],Hoja1!A:B,2,FALSE)</f>
        <v>11. Salud pública y seguridad ciudadana</v>
      </c>
      <c r="U1646" s="44" t="str">
        <f>MID(Tabla1[[#This Row],[Aplicación]],9,4)</f>
        <v>1621</v>
      </c>
      <c r="V1646" s="44" t="str">
        <f>VLOOKUP(Tabla1[[#This Row],[PROGRAMA]],Hoja1!A:B,2,FALSE)</f>
        <v>1621. Servicio de limpieza</v>
      </c>
      <c r="W1646" s="44" t="str">
        <f>MID(Tabla1[[#This Row],[Aplicación]],14,2)</f>
        <v>21</v>
      </c>
      <c r="X1646" s="44" t="str">
        <f>MID(Tabla1[[#This Row],[Aplicación]],14,6)</f>
        <v>214</v>
      </c>
    </row>
    <row r="1647" spans="1:24" x14ac:dyDescent="0.25">
      <c r="A1647" s="33">
        <v>220200003888</v>
      </c>
      <c r="B1647" s="34" t="s">
        <v>316</v>
      </c>
      <c r="C1647" s="35">
        <v>43895</v>
      </c>
      <c r="D1647" s="33">
        <v>22020001461</v>
      </c>
      <c r="E1647" s="34" t="s">
        <v>1110</v>
      </c>
      <c r="F1647" s="36">
        <v>484.5</v>
      </c>
      <c r="G1647" s="34" t="s">
        <v>364</v>
      </c>
      <c r="H1647" s="34" t="s">
        <v>2144</v>
      </c>
      <c r="I1647" s="33" t="s">
        <v>317</v>
      </c>
      <c r="J1647" s="34" t="s">
        <v>211</v>
      </c>
      <c r="K1647" s="34" t="s">
        <v>211</v>
      </c>
      <c r="L1647" s="34" t="s">
        <v>15</v>
      </c>
      <c r="M1647" s="34" t="s">
        <v>13</v>
      </c>
      <c r="N1647" s="34" t="s">
        <v>14</v>
      </c>
      <c r="O1647" s="37" t="s">
        <v>3145</v>
      </c>
      <c r="P1647" s="37" t="s">
        <v>674</v>
      </c>
      <c r="Q1647" s="44" t="str">
        <f>MID(Tabla1[[#This Row],[Aplicación]],14,1)</f>
        <v>2</v>
      </c>
      <c r="R1647" s="44" t="s">
        <v>662</v>
      </c>
      <c r="S1647" s="44" t="str">
        <f>MID(Tabla1[[#This Row],[Aplicación]],6,2)</f>
        <v>11</v>
      </c>
      <c r="T1647" s="44" t="str">
        <f>VLOOKUP(Tabla1[[#This Row],[AREA]],Hoja1!A:B,2,FALSE)</f>
        <v>11. Salud pública y seguridad ciudadana</v>
      </c>
      <c r="U1647" s="44" t="str">
        <f>MID(Tabla1[[#This Row],[Aplicación]],9,4)</f>
        <v>1361</v>
      </c>
      <c r="V1647" s="44" t="str">
        <f>VLOOKUP(Tabla1[[#This Row],[PROGRAMA]],Hoja1!A:B,2,FALSE)</f>
        <v>1361. Prevención y extinción de incencios</v>
      </c>
      <c r="W1647" s="44" t="str">
        <f>MID(Tabla1[[#This Row],[Aplicación]],14,2)</f>
        <v>22</v>
      </c>
      <c r="X1647" s="44" t="str">
        <f>MID(Tabla1[[#This Row],[Aplicación]],14,6)</f>
        <v>22199</v>
      </c>
    </row>
    <row r="1648" spans="1:24" x14ac:dyDescent="0.25">
      <c r="A1648" s="33">
        <v>220200002270</v>
      </c>
      <c r="B1648" s="34" t="s">
        <v>9</v>
      </c>
      <c r="C1648" s="35">
        <v>43885</v>
      </c>
      <c r="D1648" s="33">
        <v>22020002037</v>
      </c>
      <c r="E1648" s="34" t="s">
        <v>1750</v>
      </c>
      <c r="F1648" s="36">
        <v>681.84</v>
      </c>
      <c r="G1648" s="34" t="s">
        <v>2150</v>
      </c>
      <c r="H1648" s="34" t="s">
        <v>2151</v>
      </c>
      <c r="I1648" s="33" t="s">
        <v>209</v>
      </c>
      <c r="J1648" s="34" t="s">
        <v>211</v>
      </c>
      <c r="K1648" s="34" t="s">
        <v>211</v>
      </c>
      <c r="L1648" s="34" t="s">
        <v>12</v>
      </c>
      <c r="M1648" s="34" t="s">
        <v>10</v>
      </c>
      <c r="N1648" s="34" t="s">
        <v>11</v>
      </c>
      <c r="O1648" s="37" t="s">
        <v>3146</v>
      </c>
      <c r="P1648" s="37" t="s">
        <v>674</v>
      </c>
      <c r="Q1648" s="44" t="str">
        <f>MID(Tabla1[[#This Row],[Aplicación]],14,1)</f>
        <v>2</v>
      </c>
      <c r="R1648" s="44" t="s">
        <v>662</v>
      </c>
      <c r="S1648" s="44" t="str">
        <f>MID(Tabla1[[#This Row],[Aplicación]],6,2)</f>
        <v>11</v>
      </c>
      <c r="T1648" s="44" t="str">
        <f>VLOOKUP(Tabla1[[#This Row],[AREA]],Hoja1!A:B,2,FALSE)</f>
        <v>11. Salud pública y seguridad ciudadana</v>
      </c>
      <c r="U1648" s="44" t="str">
        <f>MID(Tabla1[[#This Row],[Aplicación]],9,4)</f>
        <v>1361</v>
      </c>
      <c r="V1648" s="44" t="str">
        <f>VLOOKUP(Tabla1[[#This Row],[PROGRAMA]],Hoja1!A:B,2,FALSE)</f>
        <v>1361. Prevención y extinción de incencios</v>
      </c>
      <c r="W1648" s="44" t="str">
        <f>MID(Tabla1[[#This Row],[Aplicación]],14,2)</f>
        <v>21</v>
      </c>
      <c r="X1648" s="44" t="str">
        <f>MID(Tabla1[[#This Row],[Aplicación]],14,6)</f>
        <v>213</v>
      </c>
    </row>
    <row r="1649" spans="1:24" x14ac:dyDescent="0.25">
      <c r="A1649" s="33">
        <v>220200002363</v>
      </c>
      <c r="B1649" s="34" t="s">
        <v>9</v>
      </c>
      <c r="C1649" s="35">
        <v>43885</v>
      </c>
      <c r="D1649" s="33">
        <v>22020002123</v>
      </c>
      <c r="E1649" s="34" t="s">
        <v>2159</v>
      </c>
      <c r="F1649" s="36">
        <v>1511.9</v>
      </c>
      <c r="G1649" s="34" t="s">
        <v>852</v>
      </c>
      <c r="H1649" s="34" t="s">
        <v>2160</v>
      </c>
      <c r="I1649" s="33" t="s">
        <v>209</v>
      </c>
      <c r="J1649" s="34" t="s">
        <v>211</v>
      </c>
      <c r="K1649" s="34" t="s">
        <v>211</v>
      </c>
      <c r="L1649" s="34" t="s">
        <v>12</v>
      </c>
      <c r="M1649" s="34" t="s">
        <v>10</v>
      </c>
      <c r="N1649" s="34" t="s">
        <v>11</v>
      </c>
      <c r="O1649" s="37" t="s">
        <v>3146</v>
      </c>
      <c r="P1649" s="37" t="s">
        <v>674</v>
      </c>
      <c r="Q1649" s="44" t="str">
        <f>MID(Tabla1[[#This Row],[Aplicación]],14,1)</f>
        <v>2</v>
      </c>
      <c r="R1649" s="44" t="s">
        <v>662</v>
      </c>
      <c r="S1649" s="44" t="str">
        <f>MID(Tabla1[[#This Row],[Aplicación]],6,2)</f>
        <v>11</v>
      </c>
      <c r="T1649" s="44" t="str">
        <f>VLOOKUP(Tabla1[[#This Row],[AREA]],Hoja1!A:B,2,FALSE)</f>
        <v>11. Salud pública y seguridad ciudadana</v>
      </c>
      <c r="U1649" s="44" t="str">
        <f>MID(Tabla1[[#This Row],[Aplicación]],9,4)</f>
        <v>1321</v>
      </c>
      <c r="V1649" s="44" t="str">
        <f>VLOOKUP(Tabla1[[#This Row],[PROGRAMA]],Hoja1!A:B,2,FALSE)</f>
        <v>1321. Policía municipal</v>
      </c>
      <c r="W1649" s="44" t="str">
        <f>MID(Tabla1[[#This Row],[Aplicación]],14,2)</f>
        <v>21</v>
      </c>
      <c r="X1649" s="44" t="str">
        <f>MID(Tabla1[[#This Row],[Aplicación]],14,6)</f>
        <v>212</v>
      </c>
    </row>
    <row r="1650" spans="1:24" x14ac:dyDescent="0.25">
      <c r="A1650" s="33">
        <v>220200005229</v>
      </c>
      <c r="B1650" s="34" t="s">
        <v>316</v>
      </c>
      <c r="C1650" s="35">
        <v>43900</v>
      </c>
      <c r="D1650" s="33">
        <v>22020001067</v>
      </c>
      <c r="E1650" s="34" t="s">
        <v>1750</v>
      </c>
      <c r="F1650" s="36">
        <v>79.39</v>
      </c>
      <c r="G1650" s="34" t="s">
        <v>364</v>
      </c>
      <c r="H1650" s="34" t="s">
        <v>2161</v>
      </c>
      <c r="I1650" s="33" t="s">
        <v>317</v>
      </c>
      <c r="J1650" s="34" t="s">
        <v>211</v>
      </c>
      <c r="K1650" s="34" t="s">
        <v>211</v>
      </c>
      <c r="L1650" s="34" t="s">
        <v>12</v>
      </c>
      <c r="M1650" s="34" t="s">
        <v>13</v>
      </c>
      <c r="N1650" s="34" t="s">
        <v>14</v>
      </c>
      <c r="O1650" s="37" t="s">
        <v>3145</v>
      </c>
      <c r="P1650" s="37" t="s">
        <v>674</v>
      </c>
      <c r="Q1650" s="44" t="str">
        <f>MID(Tabla1[[#This Row],[Aplicación]],14,1)</f>
        <v>2</v>
      </c>
      <c r="R1650" s="44" t="s">
        <v>662</v>
      </c>
      <c r="S1650" s="44" t="str">
        <f>MID(Tabla1[[#This Row],[Aplicación]],6,2)</f>
        <v>11</v>
      </c>
      <c r="T1650" s="44" t="str">
        <f>VLOOKUP(Tabla1[[#This Row],[AREA]],Hoja1!A:B,2,FALSE)</f>
        <v>11. Salud pública y seguridad ciudadana</v>
      </c>
      <c r="U1650" s="44" t="str">
        <f>MID(Tabla1[[#This Row],[Aplicación]],9,4)</f>
        <v>1361</v>
      </c>
      <c r="V1650" s="44" t="str">
        <f>VLOOKUP(Tabla1[[#This Row],[PROGRAMA]],Hoja1!A:B,2,FALSE)</f>
        <v>1361. Prevención y extinción de incencios</v>
      </c>
      <c r="W1650" s="44" t="str">
        <f>MID(Tabla1[[#This Row],[Aplicación]],14,2)</f>
        <v>21</v>
      </c>
      <c r="X1650" s="44" t="str">
        <f>MID(Tabla1[[#This Row],[Aplicación]],14,6)</f>
        <v>213</v>
      </c>
    </row>
    <row r="1651" spans="1:24" x14ac:dyDescent="0.25">
      <c r="A1651" s="33">
        <v>220200007285</v>
      </c>
      <c r="B1651" s="34" t="s">
        <v>316</v>
      </c>
      <c r="C1651" s="35">
        <v>43908</v>
      </c>
      <c r="D1651" s="33">
        <v>22020001461</v>
      </c>
      <c r="E1651" s="34" t="s">
        <v>1110</v>
      </c>
      <c r="F1651" s="36">
        <v>14.35</v>
      </c>
      <c r="G1651" s="34" t="s">
        <v>364</v>
      </c>
      <c r="H1651" s="34" t="s">
        <v>2170</v>
      </c>
      <c r="I1651" s="33" t="s">
        <v>317</v>
      </c>
      <c r="J1651" s="34" t="s">
        <v>211</v>
      </c>
      <c r="K1651" s="34" t="s">
        <v>211</v>
      </c>
      <c r="L1651" s="34" t="s">
        <v>15</v>
      </c>
      <c r="M1651" s="34" t="s">
        <v>13</v>
      </c>
      <c r="N1651" s="34" t="s">
        <v>14</v>
      </c>
      <c r="O1651" s="37" t="s">
        <v>3145</v>
      </c>
      <c r="P1651" s="37" t="s">
        <v>674</v>
      </c>
      <c r="Q1651" s="44" t="str">
        <f>MID(Tabla1[[#This Row],[Aplicación]],14,1)</f>
        <v>2</v>
      </c>
      <c r="R1651" s="44" t="s">
        <v>662</v>
      </c>
      <c r="S1651" s="44" t="str">
        <f>MID(Tabla1[[#This Row],[Aplicación]],6,2)</f>
        <v>11</v>
      </c>
      <c r="T1651" s="44" t="str">
        <f>VLOOKUP(Tabla1[[#This Row],[AREA]],Hoja1!A:B,2,FALSE)</f>
        <v>11. Salud pública y seguridad ciudadana</v>
      </c>
      <c r="U1651" s="44" t="str">
        <f>MID(Tabla1[[#This Row],[Aplicación]],9,4)</f>
        <v>1361</v>
      </c>
      <c r="V1651" s="44" t="str">
        <f>VLOOKUP(Tabla1[[#This Row],[PROGRAMA]],Hoja1!A:B,2,FALSE)</f>
        <v>1361. Prevención y extinción de incencios</v>
      </c>
      <c r="W1651" s="44" t="str">
        <f>MID(Tabla1[[#This Row],[Aplicación]],14,2)</f>
        <v>22</v>
      </c>
      <c r="X1651" s="44" t="str">
        <f>MID(Tabla1[[#This Row],[Aplicación]],14,6)</f>
        <v>22199</v>
      </c>
    </row>
    <row r="1652" spans="1:24" x14ac:dyDescent="0.25">
      <c r="A1652" s="33">
        <v>220200005393</v>
      </c>
      <c r="B1652" s="34" t="s">
        <v>316</v>
      </c>
      <c r="C1652" s="35">
        <v>43900</v>
      </c>
      <c r="D1652" s="33">
        <v>22020000003</v>
      </c>
      <c r="E1652" s="34" t="s">
        <v>989</v>
      </c>
      <c r="F1652" s="36">
        <v>1218.81</v>
      </c>
      <c r="G1652" s="34" t="s">
        <v>403</v>
      </c>
      <c r="H1652" s="34" t="s">
        <v>2174</v>
      </c>
      <c r="I1652" s="33" t="s">
        <v>317</v>
      </c>
      <c r="J1652" s="34" t="s">
        <v>211</v>
      </c>
      <c r="K1652" s="34" t="s">
        <v>211</v>
      </c>
      <c r="L1652" s="34" t="s">
        <v>15</v>
      </c>
      <c r="M1652" s="34" t="s">
        <v>13</v>
      </c>
      <c r="N1652" s="34" t="s">
        <v>14</v>
      </c>
      <c r="O1652" s="37" t="s">
        <v>3145</v>
      </c>
      <c r="P1652" s="37" t="s">
        <v>674</v>
      </c>
      <c r="Q1652" s="44" t="str">
        <f>MID(Tabla1[[#This Row],[Aplicación]],14,1)</f>
        <v>2</v>
      </c>
      <c r="R1652" s="44" t="s">
        <v>662</v>
      </c>
      <c r="S1652" s="44" t="str">
        <f>MID(Tabla1[[#This Row],[Aplicación]],6,2)</f>
        <v>11</v>
      </c>
      <c r="T1652" s="44" t="str">
        <f>VLOOKUP(Tabla1[[#This Row],[AREA]],Hoja1!A:B,2,FALSE)</f>
        <v>11. Salud pública y seguridad ciudadana</v>
      </c>
      <c r="U1652" s="44" t="str">
        <f>MID(Tabla1[[#This Row],[Aplicación]],9,4)</f>
        <v>1621</v>
      </c>
      <c r="V1652" s="44" t="str">
        <f>VLOOKUP(Tabla1[[#This Row],[PROGRAMA]],Hoja1!A:B,2,FALSE)</f>
        <v>1621. Servicio de limpieza</v>
      </c>
      <c r="W1652" s="44" t="str">
        <f>MID(Tabla1[[#This Row],[Aplicación]],14,2)</f>
        <v>21</v>
      </c>
      <c r="X1652" s="44" t="str">
        <f>MID(Tabla1[[#This Row],[Aplicación]],14,6)</f>
        <v>214</v>
      </c>
    </row>
    <row r="1653" spans="1:24" x14ac:dyDescent="0.25">
      <c r="A1653" s="33">
        <v>220200001955</v>
      </c>
      <c r="B1653" s="34" t="s">
        <v>83</v>
      </c>
      <c r="C1653" s="35">
        <v>43879</v>
      </c>
      <c r="D1653" s="33">
        <v>22020001994</v>
      </c>
      <c r="E1653" s="34" t="s">
        <v>1620</v>
      </c>
      <c r="F1653" s="36">
        <v>898.52</v>
      </c>
      <c r="G1653" s="34" t="s">
        <v>107</v>
      </c>
      <c r="H1653" s="34" t="s">
        <v>2197</v>
      </c>
      <c r="I1653" s="33" t="s">
        <v>358</v>
      </c>
      <c r="J1653" s="34" t="s">
        <v>210</v>
      </c>
      <c r="K1653" s="34" t="s">
        <v>210</v>
      </c>
      <c r="L1653" s="34" t="s">
        <v>12</v>
      </c>
      <c r="M1653" s="34" t="s">
        <v>13</v>
      </c>
      <c r="N1653" s="34" t="s">
        <v>14</v>
      </c>
      <c r="O1653" s="37" t="s">
        <v>3127</v>
      </c>
      <c r="P1653" s="37" t="s">
        <v>674</v>
      </c>
      <c r="Q1653" s="44" t="str">
        <f>MID(Tabla1[[#This Row],[Aplicación]],14,1)</f>
        <v>2</v>
      </c>
      <c r="R1653" s="44" t="s">
        <v>662</v>
      </c>
      <c r="S1653" s="44" t="str">
        <f>MID(Tabla1[[#This Row],[Aplicación]],6,2)</f>
        <v>11</v>
      </c>
      <c r="T1653" s="44" t="str">
        <f>VLOOKUP(Tabla1[[#This Row],[AREA]],Hoja1!A:B,2,FALSE)</f>
        <v>11. Salud pública y seguridad ciudadana</v>
      </c>
      <c r="U1653" s="44" t="str">
        <f>MID(Tabla1[[#This Row],[Aplicación]],9,4)</f>
        <v>1321</v>
      </c>
      <c r="V1653" s="44" t="str">
        <f>VLOOKUP(Tabla1[[#This Row],[PROGRAMA]],Hoja1!A:B,2,FALSE)</f>
        <v>1321. Policía municipal</v>
      </c>
      <c r="W1653" s="44" t="str">
        <f>MID(Tabla1[[#This Row],[Aplicación]],14,2)</f>
        <v>21</v>
      </c>
      <c r="X1653" s="44" t="str">
        <f>MID(Tabla1[[#This Row],[Aplicación]],14,6)</f>
        <v>213</v>
      </c>
    </row>
    <row r="1654" spans="1:24" x14ac:dyDescent="0.25">
      <c r="A1654" s="33">
        <v>220200003430</v>
      </c>
      <c r="B1654" s="34" t="s">
        <v>316</v>
      </c>
      <c r="C1654" s="35">
        <v>43894</v>
      </c>
      <c r="D1654" s="33">
        <v>22020000012</v>
      </c>
      <c r="E1654" s="34" t="s">
        <v>1541</v>
      </c>
      <c r="F1654" s="36">
        <v>176.18</v>
      </c>
      <c r="G1654" s="34" t="s">
        <v>398</v>
      </c>
      <c r="H1654" s="34" t="s">
        <v>2203</v>
      </c>
      <c r="I1654" s="33" t="s">
        <v>317</v>
      </c>
      <c r="J1654" s="34" t="s">
        <v>211</v>
      </c>
      <c r="K1654" s="34" t="s">
        <v>211</v>
      </c>
      <c r="L1654" s="34" t="s">
        <v>15</v>
      </c>
      <c r="M1654" s="34" t="s">
        <v>13</v>
      </c>
      <c r="N1654" s="34" t="s">
        <v>14</v>
      </c>
      <c r="O1654" s="37" t="s">
        <v>3145</v>
      </c>
      <c r="P1654" s="37" t="s">
        <v>674</v>
      </c>
      <c r="Q1654" s="44" t="str">
        <f>MID(Tabla1[[#This Row],[Aplicación]],14,1)</f>
        <v>2</v>
      </c>
      <c r="R1654" s="44" t="s">
        <v>662</v>
      </c>
      <c r="S1654" s="44" t="str">
        <f>MID(Tabla1[[#This Row],[Aplicación]],6,2)</f>
        <v>11</v>
      </c>
      <c r="T1654" s="44" t="str">
        <f>VLOOKUP(Tabla1[[#This Row],[AREA]],Hoja1!A:B,2,FALSE)</f>
        <v>11. Salud pública y seguridad ciudadana</v>
      </c>
      <c r="U1654" s="44" t="str">
        <f>MID(Tabla1[[#This Row],[Aplicación]],9,4)</f>
        <v>1631</v>
      </c>
      <c r="V1654" s="44" t="str">
        <f>VLOOKUP(Tabla1[[#This Row],[PROGRAMA]],Hoja1!A:B,2,FALSE)</f>
        <v>1631. Limpieza viaria</v>
      </c>
      <c r="W1654" s="44" t="str">
        <f>MID(Tabla1[[#This Row],[Aplicación]],14,2)</f>
        <v>22</v>
      </c>
      <c r="X1654" s="44" t="str">
        <f>MID(Tabla1[[#This Row],[Aplicación]],14,6)</f>
        <v>22199</v>
      </c>
    </row>
    <row r="1655" spans="1:24" x14ac:dyDescent="0.25">
      <c r="A1655" s="33">
        <v>220200002656</v>
      </c>
      <c r="B1655" s="34" t="s">
        <v>9</v>
      </c>
      <c r="C1655" s="35">
        <v>43888</v>
      </c>
      <c r="D1655" s="33">
        <v>22020002124</v>
      </c>
      <c r="E1655" s="34" t="s">
        <v>1548</v>
      </c>
      <c r="F1655" s="36">
        <v>1000</v>
      </c>
      <c r="G1655" s="34" t="s">
        <v>400</v>
      </c>
      <c r="H1655" s="34" t="s">
        <v>2204</v>
      </c>
      <c r="I1655" s="33" t="s">
        <v>209</v>
      </c>
      <c r="J1655" s="34" t="s">
        <v>211</v>
      </c>
      <c r="K1655" s="34" t="s">
        <v>211</v>
      </c>
      <c r="L1655" s="34" t="s">
        <v>15</v>
      </c>
      <c r="M1655" s="34" t="s">
        <v>10</v>
      </c>
      <c r="N1655" s="34" t="s">
        <v>11</v>
      </c>
      <c r="O1655" s="37" t="s">
        <v>3146</v>
      </c>
      <c r="P1655" s="37" t="s">
        <v>674</v>
      </c>
      <c r="Q1655" s="44" t="str">
        <f>MID(Tabla1[[#This Row],[Aplicación]],14,1)</f>
        <v>2</v>
      </c>
      <c r="R1655" s="44" t="s">
        <v>662</v>
      </c>
      <c r="S1655" s="44" t="str">
        <f>MID(Tabla1[[#This Row],[Aplicación]],6,2)</f>
        <v>11</v>
      </c>
      <c r="T1655" s="44" t="str">
        <f>VLOOKUP(Tabla1[[#This Row],[AREA]],Hoja1!A:B,2,FALSE)</f>
        <v>11. Salud pública y seguridad ciudadana</v>
      </c>
      <c r="U1655" s="44" t="str">
        <f>MID(Tabla1[[#This Row],[Aplicación]],9,4)</f>
        <v>1321</v>
      </c>
      <c r="V1655" s="44" t="str">
        <f>VLOOKUP(Tabla1[[#This Row],[PROGRAMA]],Hoja1!A:B,2,FALSE)</f>
        <v>1321. Policía municipal</v>
      </c>
      <c r="W1655" s="44" t="str">
        <f>MID(Tabla1[[#This Row],[Aplicación]],14,2)</f>
        <v>22</v>
      </c>
      <c r="X1655" s="44" t="str">
        <f>MID(Tabla1[[#This Row],[Aplicación]],14,6)</f>
        <v>22199</v>
      </c>
    </row>
    <row r="1656" spans="1:24" x14ac:dyDescent="0.25">
      <c r="A1656" s="33">
        <v>220200002657</v>
      </c>
      <c r="B1656" s="34" t="s">
        <v>9</v>
      </c>
      <c r="C1656" s="35">
        <v>43888</v>
      </c>
      <c r="D1656" s="33">
        <v>22020002125</v>
      </c>
      <c r="E1656" s="34" t="s">
        <v>1095</v>
      </c>
      <c r="F1656" s="36">
        <v>2000</v>
      </c>
      <c r="G1656" s="34" t="s">
        <v>392</v>
      </c>
      <c r="H1656" s="34" t="s">
        <v>2208</v>
      </c>
      <c r="I1656" s="33" t="s">
        <v>209</v>
      </c>
      <c r="J1656" s="34" t="s">
        <v>211</v>
      </c>
      <c r="K1656" s="34" t="s">
        <v>211</v>
      </c>
      <c r="L1656" s="34" t="s">
        <v>15</v>
      </c>
      <c r="M1656" s="34" t="s">
        <v>10</v>
      </c>
      <c r="N1656" s="34" t="s">
        <v>11</v>
      </c>
      <c r="O1656" s="37" t="s">
        <v>3146</v>
      </c>
      <c r="P1656" s="37" t="s">
        <v>674</v>
      </c>
      <c r="Q1656" s="44" t="str">
        <f>MID(Tabla1[[#This Row],[Aplicación]],14,1)</f>
        <v>2</v>
      </c>
      <c r="R1656" s="44" t="s">
        <v>662</v>
      </c>
      <c r="S1656" s="44" t="str">
        <f>MID(Tabla1[[#This Row],[Aplicación]],6,2)</f>
        <v>11</v>
      </c>
      <c r="T1656" s="44" t="str">
        <f>VLOOKUP(Tabla1[[#This Row],[AREA]],Hoja1!A:B,2,FALSE)</f>
        <v>11. Salud pública y seguridad ciudadana</v>
      </c>
      <c r="U1656" s="44" t="str">
        <f>MID(Tabla1[[#This Row],[Aplicación]],9,4)</f>
        <v>1321</v>
      </c>
      <c r="V1656" s="44" t="str">
        <f>VLOOKUP(Tabla1[[#This Row],[PROGRAMA]],Hoja1!A:B,2,FALSE)</f>
        <v>1321. Policía municipal</v>
      </c>
      <c r="W1656" s="44" t="str">
        <f>MID(Tabla1[[#This Row],[Aplicación]],14,2)</f>
        <v>22</v>
      </c>
      <c r="X1656" s="44" t="str">
        <f>MID(Tabla1[[#This Row],[Aplicación]],14,6)</f>
        <v>22699</v>
      </c>
    </row>
    <row r="1657" spans="1:24" x14ac:dyDescent="0.25">
      <c r="A1657" s="33">
        <v>220200005275</v>
      </c>
      <c r="B1657" s="34" t="s">
        <v>316</v>
      </c>
      <c r="C1657" s="35">
        <v>43900</v>
      </c>
      <c r="D1657" s="33">
        <v>22020001120</v>
      </c>
      <c r="E1657" s="34" t="s">
        <v>1548</v>
      </c>
      <c r="F1657" s="36">
        <v>79.55</v>
      </c>
      <c r="G1657" s="34" t="s">
        <v>398</v>
      </c>
      <c r="H1657" s="34" t="s">
        <v>2210</v>
      </c>
      <c r="I1657" s="33" t="s">
        <v>317</v>
      </c>
      <c r="J1657" s="34" t="s">
        <v>211</v>
      </c>
      <c r="K1657" s="34" t="s">
        <v>211</v>
      </c>
      <c r="L1657" s="34" t="s">
        <v>15</v>
      </c>
      <c r="M1657" s="34" t="s">
        <v>13</v>
      </c>
      <c r="N1657" s="34" t="s">
        <v>14</v>
      </c>
      <c r="O1657" s="37" t="s">
        <v>3145</v>
      </c>
      <c r="P1657" s="37" t="s">
        <v>674</v>
      </c>
      <c r="Q1657" s="44" t="str">
        <f>MID(Tabla1[[#This Row],[Aplicación]],14,1)</f>
        <v>2</v>
      </c>
      <c r="R1657" s="44" t="s">
        <v>662</v>
      </c>
      <c r="S1657" s="44" t="str">
        <f>MID(Tabla1[[#This Row],[Aplicación]],6,2)</f>
        <v>11</v>
      </c>
      <c r="T1657" s="44" t="str">
        <f>VLOOKUP(Tabla1[[#This Row],[AREA]],Hoja1!A:B,2,FALSE)</f>
        <v>11. Salud pública y seguridad ciudadana</v>
      </c>
      <c r="U1657" s="44" t="str">
        <f>MID(Tabla1[[#This Row],[Aplicación]],9,4)</f>
        <v>1321</v>
      </c>
      <c r="V1657" s="44" t="str">
        <f>VLOOKUP(Tabla1[[#This Row],[PROGRAMA]],Hoja1!A:B,2,FALSE)</f>
        <v>1321. Policía municipal</v>
      </c>
      <c r="W1657" s="44" t="str">
        <f>MID(Tabla1[[#This Row],[Aplicación]],14,2)</f>
        <v>22</v>
      </c>
      <c r="X1657" s="44" t="str">
        <f>MID(Tabla1[[#This Row],[Aplicación]],14,6)</f>
        <v>22199</v>
      </c>
    </row>
    <row r="1658" spans="1:24" x14ac:dyDescent="0.25">
      <c r="A1658" s="33">
        <v>220200005227</v>
      </c>
      <c r="B1658" s="34" t="s">
        <v>316</v>
      </c>
      <c r="C1658" s="35">
        <v>43900</v>
      </c>
      <c r="D1658" s="33">
        <v>22020001461</v>
      </c>
      <c r="E1658" s="34" t="s">
        <v>1110</v>
      </c>
      <c r="F1658" s="36">
        <v>48.4</v>
      </c>
      <c r="G1658" s="34" t="s">
        <v>398</v>
      </c>
      <c r="H1658" s="34" t="s">
        <v>2211</v>
      </c>
      <c r="I1658" s="33" t="s">
        <v>317</v>
      </c>
      <c r="J1658" s="34" t="s">
        <v>211</v>
      </c>
      <c r="K1658" s="34" t="s">
        <v>211</v>
      </c>
      <c r="L1658" s="34" t="s">
        <v>15</v>
      </c>
      <c r="M1658" s="34" t="s">
        <v>13</v>
      </c>
      <c r="N1658" s="34" t="s">
        <v>14</v>
      </c>
      <c r="O1658" s="37" t="s">
        <v>3145</v>
      </c>
      <c r="P1658" s="37" t="s">
        <v>674</v>
      </c>
      <c r="Q1658" s="44" t="str">
        <f>MID(Tabla1[[#This Row],[Aplicación]],14,1)</f>
        <v>2</v>
      </c>
      <c r="R1658" s="44" t="s">
        <v>662</v>
      </c>
      <c r="S1658" s="44" t="str">
        <f>MID(Tabla1[[#This Row],[Aplicación]],6,2)</f>
        <v>11</v>
      </c>
      <c r="T1658" s="44" t="str">
        <f>VLOOKUP(Tabla1[[#This Row],[AREA]],Hoja1!A:B,2,FALSE)</f>
        <v>11. Salud pública y seguridad ciudadana</v>
      </c>
      <c r="U1658" s="44" t="str">
        <f>MID(Tabla1[[#This Row],[Aplicación]],9,4)</f>
        <v>1361</v>
      </c>
      <c r="V1658" s="44" t="str">
        <f>VLOOKUP(Tabla1[[#This Row],[PROGRAMA]],Hoja1!A:B,2,FALSE)</f>
        <v>1361. Prevención y extinción de incencios</v>
      </c>
      <c r="W1658" s="44" t="str">
        <f>MID(Tabla1[[#This Row],[Aplicación]],14,2)</f>
        <v>22</v>
      </c>
      <c r="X1658" s="44" t="str">
        <f>MID(Tabla1[[#This Row],[Aplicación]],14,6)</f>
        <v>22199</v>
      </c>
    </row>
    <row r="1659" spans="1:24" x14ac:dyDescent="0.25">
      <c r="A1659" s="33">
        <v>220200002658</v>
      </c>
      <c r="B1659" s="34" t="s">
        <v>9</v>
      </c>
      <c r="C1659" s="35">
        <v>43888</v>
      </c>
      <c r="D1659" s="33">
        <v>22020002126</v>
      </c>
      <c r="E1659" s="34" t="s">
        <v>1620</v>
      </c>
      <c r="F1659" s="36">
        <v>1500</v>
      </c>
      <c r="G1659" s="34" t="s">
        <v>416</v>
      </c>
      <c r="H1659" s="34" t="s">
        <v>2212</v>
      </c>
      <c r="I1659" s="33" t="s">
        <v>209</v>
      </c>
      <c r="J1659" s="34" t="s">
        <v>211</v>
      </c>
      <c r="K1659" s="34" t="s">
        <v>211</v>
      </c>
      <c r="L1659" s="34" t="s">
        <v>12</v>
      </c>
      <c r="M1659" s="34" t="s">
        <v>10</v>
      </c>
      <c r="N1659" s="34" t="s">
        <v>11</v>
      </c>
      <c r="O1659" s="37" t="s">
        <v>3146</v>
      </c>
      <c r="P1659" s="37" t="s">
        <v>674</v>
      </c>
      <c r="Q1659" s="44" t="str">
        <f>MID(Tabla1[[#This Row],[Aplicación]],14,1)</f>
        <v>2</v>
      </c>
      <c r="R1659" s="44" t="s">
        <v>662</v>
      </c>
      <c r="S1659" s="44" t="str">
        <f>MID(Tabla1[[#This Row],[Aplicación]],6,2)</f>
        <v>11</v>
      </c>
      <c r="T1659" s="44" t="str">
        <f>VLOOKUP(Tabla1[[#This Row],[AREA]],Hoja1!A:B,2,FALSE)</f>
        <v>11. Salud pública y seguridad ciudadana</v>
      </c>
      <c r="U1659" s="44" t="str">
        <f>MID(Tabla1[[#This Row],[Aplicación]],9,4)</f>
        <v>1321</v>
      </c>
      <c r="V1659" s="44" t="str">
        <f>VLOOKUP(Tabla1[[#This Row],[PROGRAMA]],Hoja1!A:B,2,FALSE)</f>
        <v>1321. Policía municipal</v>
      </c>
      <c r="W1659" s="44" t="str">
        <f>MID(Tabla1[[#This Row],[Aplicación]],14,2)</f>
        <v>21</v>
      </c>
      <c r="X1659" s="44" t="str">
        <f>MID(Tabla1[[#This Row],[Aplicación]],14,6)</f>
        <v>213</v>
      </c>
    </row>
    <row r="1660" spans="1:24" x14ac:dyDescent="0.25">
      <c r="A1660" s="33">
        <v>220200002659</v>
      </c>
      <c r="B1660" s="34" t="s">
        <v>9</v>
      </c>
      <c r="C1660" s="35">
        <v>43888</v>
      </c>
      <c r="D1660" s="33">
        <v>22020002127</v>
      </c>
      <c r="E1660" s="34" t="s">
        <v>1095</v>
      </c>
      <c r="F1660" s="36">
        <v>3267</v>
      </c>
      <c r="G1660" s="34" t="s">
        <v>891</v>
      </c>
      <c r="H1660" s="34" t="s">
        <v>2213</v>
      </c>
      <c r="I1660" s="33" t="s">
        <v>209</v>
      </c>
      <c r="J1660" s="34" t="s">
        <v>783</v>
      </c>
      <c r="K1660" s="34" t="s">
        <v>307</v>
      </c>
      <c r="L1660" s="34" t="s">
        <v>15</v>
      </c>
      <c r="M1660" s="34" t="s">
        <v>10</v>
      </c>
      <c r="N1660" s="34" t="s">
        <v>11</v>
      </c>
      <c r="O1660" s="37" t="s">
        <v>3146</v>
      </c>
      <c r="P1660" s="37" t="s">
        <v>674</v>
      </c>
      <c r="Q1660" s="44" t="str">
        <f>MID(Tabla1[[#This Row],[Aplicación]],14,1)</f>
        <v>2</v>
      </c>
      <c r="R1660" s="44" t="s">
        <v>662</v>
      </c>
      <c r="S1660" s="44" t="str">
        <f>MID(Tabla1[[#This Row],[Aplicación]],6,2)</f>
        <v>11</v>
      </c>
      <c r="T1660" s="44" t="str">
        <f>VLOOKUP(Tabla1[[#This Row],[AREA]],Hoja1!A:B,2,FALSE)</f>
        <v>11. Salud pública y seguridad ciudadana</v>
      </c>
      <c r="U1660" s="44" t="str">
        <f>MID(Tabla1[[#This Row],[Aplicación]],9,4)</f>
        <v>1321</v>
      </c>
      <c r="V1660" s="44" t="str">
        <f>VLOOKUP(Tabla1[[#This Row],[PROGRAMA]],Hoja1!A:B,2,FALSE)</f>
        <v>1321. Policía municipal</v>
      </c>
      <c r="W1660" s="44" t="str">
        <f>MID(Tabla1[[#This Row],[Aplicación]],14,2)</f>
        <v>22</v>
      </c>
      <c r="X1660" s="44" t="str">
        <f>MID(Tabla1[[#This Row],[Aplicación]],14,6)</f>
        <v>22699</v>
      </c>
    </row>
    <row r="1661" spans="1:24" x14ac:dyDescent="0.25">
      <c r="A1661" s="33">
        <v>220200009249</v>
      </c>
      <c r="B1661" s="34" t="s">
        <v>316</v>
      </c>
      <c r="C1661" s="35">
        <v>43915</v>
      </c>
      <c r="D1661" s="33">
        <v>22020001120</v>
      </c>
      <c r="E1661" s="34" t="s">
        <v>1548</v>
      </c>
      <c r="F1661" s="36">
        <v>33.06</v>
      </c>
      <c r="G1661" s="34" t="s">
        <v>398</v>
      </c>
      <c r="H1661" s="34" t="s">
        <v>2214</v>
      </c>
      <c r="I1661" s="33" t="s">
        <v>317</v>
      </c>
      <c r="J1661" s="34" t="s">
        <v>211</v>
      </c>
      <c r="K1661" s="34" t="s">
        <v>211</v>
      </c>
      <c r="L1661" s="34" t="s">
        <v>15</v>
      </c>
      <c r="M1661" s="34" t="s">
        <v>13</v>
      </c>
      <c r="N1661" s="34" t="s">
        <v>14</v>
      </c>
      <c r="O1661" s="37" t="s">
        <v>3145</v>
      </c>
      <c r="P1661" s="37" t="s">
        <v>674</v>
      </c>
      <c r="Q1661" s="44" t="str">
        <f>MID(Tabla1[[#This Row],[Aplicación]],14,1)</f>
        <v>2</v>
      </c>
      <c r="R1661" s="44" t="s">
        <v>662</v>
      </c>
      <c r="S1661" s="44" t="str">
        <f>MID(Tabla1[[#This Row],[Aplicación]],6,2)</f>
        <v>11</v>
      </c>
      <c r="T1661" s="44" t="str">
        <f>VLOOKUP(Tabla1[[#This Row],[AREA]],Hoja1!A:B,2,FALSE)</f>
        <v>11. Salud pública y seguridad ciudadana</v>
      </c>
      <c r="U1661" s="44" t="str">
        <f>MID(Tabla1[[#This Row],[Aplicación]],9,4)</f>
        <v>1321</v>
      </c>
      <c r="V1661" s="44" t="str">
        <f>VLOOKUP(Tabla1[[#This Row],[PROGRAMA]],Hoja1!A:B,2,FALSE)</f>
        <v>1321. Policía municipal</v>
      </c>
      <c r="W1661" s="44" t="str">
        <f>MID(Tabla1[[#This Row],[Aplicación]],14,2)</f>
        <v>22</v>
      </c>
      <c r="X1661" s="44" t="str">
        <f>MID(Tabla1[[#This Row],[Aplicación]],14,6)</f>
        <v>22199</v>
      </c>
    </row>
    <row r="1662" spans="1:24" x14ac:dyDescent="0.25">
      <c r="A1662" s="33">
        <v>220200005417</v>
      </c>
      <c r="B1662" s="34" t="s">
        <v>316</v>
      </c>
      <c r="C1662" s="35">
        <v>43900</v>
      </c>
      <c r="D1662" s="33">
        <v>22020000012</v>
      </c>
      <c r="E1662" s="34" t="s">
        <v>1541</v>
      </c>
      <c r="F1662" s="36">
        <v>15.77</v>
      </c>
      <c r="G1662" s="34" t="s">
        <v>398</v>
      </c>
      <c r="H1662" s="34" t="s">
        <v>2216</v>
      </c>
      <c r="I1662" s="33" t="s">
        <v>317</v>
      </c>
      <c r="J1662" s="34" t="s">
        <v>211</v>
      </c>
      <c r="K1662" s="34" t="s">
        <v>211</v>
      </c>
      <c r="L1662" s="34" t="s">
        <v>15</v>
      </c>
      <c r="M1662" s="34" t="s">
        <v>13</v>
      </c>
      <c r="N1662" s="34" t="s">
        <v>14</v>
      </c>
      <c r="O1662" s="37" t="s">
        <v>3145</v>
      </c>
      <c r="P1662" s="37" t="s">
        <v>674</v>
      </c>
      <c r="Q1662" s="44" t="str">
        <f>MID(Tabla1[[#This Row],[Aplicación]],14,1)</f>
        <v>2</v>
      </c>
      <c r="R1662" s="44" t="s">
        <v>662</v>
      </c>
      <c r="S1662" s="44" t="str">
        <f>MID(Tabla1[[#This Row],[Aplicación]],6,2)</f>
        <v>11</v>
      </c>
      <c r="T1662" s="44" t="str">
        <f>VLOOKUP(Tabla1[[#This Row],[AREA]],Hoja1!A:B,2,FALSE)</f>
        <v>11. Salud pública y seguridad ciudadana</v>
      </c>
      <c r="U1662" s="44" t="str">
        <f>MID(Tabla1[[#This Row],[Aplicación]],9,4)</f>
        <v>1631</v>
      </c>
      <c r="V1662" s="44" t="str">
        <f>VLOOKUP(Tabla1[[#This Row],[PROGRAMA]],Hoja1!A:B,2,FALSE)</f>
        <v>1631. Limpieza viaria</v>
      </c>
      <c r="W1662" s="44" t="str">
        <f>MID(Tabla1[[#This Row],[Aplicación]],14,2)</f>
        <v>22</v>
      </c>
      <c r="X1662" s="44" t="str">
        <f>MID(Tabla1[[#This Row],[Aplicación]],14,6)</f>
        <v>22199</v>
      </c>
    </row>
    <row r="1663" spans="1:24" x14ac:dyDescent="0.25">
      <c r="A1663" s="33">
        <v>220200003894</v>
      </c>
      <c r="B1663" s="34" t="s">
        <v>316</v>
      </c>
      <c r="C1663" s="35">
        <v>43895</v>
      </c>
      <c r="D1663" s="33">
        <v>22020001461</v>
      </c>
      <c r="E1663" s="34" t="s">
        <v>1110</v>
      </c>
      <c r="F1663" s="36">
        <v>9.92</v>
      </c>
      <c r="G1663" s="34" t="s">
        <v>398</v>
      </c>
      <c r="H1663" s="34" t="s">
        <v>2217</v>
      </c>
      <c r="I1663" s="33" t="s">
        <v>317</v>
      </c>
      <c r="J1663" s="34" t="s">
        <v>211</v>
      </c>
      <c r="K1663" s="34" t="s">
        <v>211</v>
      </c>
      <c r="L1663" s="34" t="s">
        <v>15</v>
      </c>
      <c r="M1663" s="34" t="s">
        <v>13</v>
      </c>
      <c r="N1663" s="34" t="s">
        <v>14</v>
      </c>
      <c r="O1663" s="37" t="s">
        <v>3145</v>
      </c>
      <c r="P1663" s="37" t="s">
        <v>674</v>
      </c>
      <c r="Q1663" s="44" t="str">
        <f>MID(Tabla1[[#This Row],[Aplicación]],14,1)</f>
        <v>2</v>
      </c>
      <c r="R1663" s="44" t="s">
        <v>662</v>
      </c>
      <c r="S1663" s="44" t="str">
        <f>MID(Tabla1[[#This Row],[Aplicación]],6,2)</f>
        <v>11</v>
      </c>
      <c r="T1663" s="44" t="str">
        <f>VLOOKUP(Tabla1[[#This Row],[AREA]],Hoja1!A:B,2,FALSE)</f>
        <v>11. Salud pública y seguridad ciudadana</v>
      </c>
      <c r="U1663" s="44" t="str">
        <f>MID(Tabla1[[#This Row],[Aplicación]],9,4)</f>
        <v>1361</v>
      </c>
      <c r="V1663" s="44" t="str">
        <f>VLOOKUP(Tabla1[[#This Row],[PROGRAMA]],Hoja1!A:B,2,FALSE)</f>
        <v>1361. Prevención y extinción de incencios</v>
      </c>
      <c r="W1663" s="44" t="str">
        <f>MID(Tabla1[[#This Row],[Aplicación]],14,2)</f>
        <v>22</v>
      </c>
      <c r="X1663" s="44" t="str">
        <f>MID(Tabla1[[#This Row],[Aplicación]],14,6)</f>
        <v>22199</v>
      </c>
    </row>
    <row r="1664" spans="1:24" x14ac:dyDescent="0.25">
      <c r="A1664" s="33">
        <v>220200003398</v>
      </c>
      <c r="B1664" s="34" t="s">
        <v>316</v>
      </c>
      <c r="C1664" s="35">
        <v>43894</v>
      </c>
      <c r="D1664" s="33">
        <v>22020000012</v>
      </c>
      <c r="E1664" s="34" t="s">
        <v>1541</v>
      </c>
      <c r="F1664" s="36">
        <v>371.32</v>
      </c>
      <c r="G1664" s="34" t="s">
        <v>394</v>
      </c>
      <c r="H1664" s="34" t="s">
        <v>2222</v>
      </c>
      <c r="I1664" s="33" t="s">
        <v>317</v>
      </c>
      <c r="J1664" s="34" t="s">
        <v>211</v>
      </c>
      <c r="K1664" s="34" t="s">
        <v>211</v>
      </c>
      <c r="L1664" s="34" t="s">
        <v>15</v>
      </c>
      <c r="M1664" s="34" t="s">
        <v>13</v>
      </c>
      <c r="N1664" s="34" t="s">
        <v>14</v>
      </c>
      <c r="O1664" s="37" t="s">
        <v>3145</v>
      </c>
      <c r="P1664" s="37" t="s">
        <v>674</v>
      </c>
      <c r="Q1664" s="44" t="str">
        <f>MID(Tabla1[[#This Row],[Aplicación]],14,1)</f>
        <v>2</v>
      </c>
      <c r="R1664" s="44" t="s">
        <v>662</v>
      </c>
      <c r="S1664" s="44" t="str">
        <f>MID(Tabla1[[#This Row],[Aplicación]],6,2)</f>
        <v>11</v>
      </c>
      <c r="T1664" s="44" t="str">
        <f>VLOOKUP(Tabla1[[#This Row],[AREA]],Hoja1!A:B,2,FALSE)</f>
        <v>11. Salud pública y seguridad ciudadana</v>
      </c>
      <c r="U1664" s="44" t="str">
        <f>MID(Tabla1[[#This Row],[Aplicación]],9,4)</f>
        <v>1631</v>
      </c>
      <c r="V1664" s="44" t="str">
        <f>VLOOKUP(Tabla1[[#This Row],[PROGRAMA]],Hoja1!A:B,2,FALSE)</f>
        <v>1631. Limpieza viaria</v>
      </c>
      <c r="W1664" s="44" t="str">
        <f>MID(Tabla1[[#This Row],[Aplicación]],14,2)</f>
        <v>22</v>
      </c>
      <c r="X1664" s="44" t="str">
        <f>MID(Tabla1[[#This Row],[Aplicación]],14,6)</f>
        <v>22199</v>
      </c>
    </row>
    <row r="1665" spans="1:24" x14ac:dyDescent="0.25">
      <c r="A1665" s="33">
        <v>220200002932</v>
      </c>
      <c r="B1665" s="34" t="s">
        <v>316</v>
      </c>
      <c r="C1665" s="35">
        <v>43892</v>
      </c>
      <c r="D1665" s="33">
        <v>22020001384</v>
      </c>
      <c r="E1665" s="34" t="s">
        <v>2223</v>
      </c>
      <c r="F1665" s="36">
        <v>8872.5300000000007</v>
      </c>
      <c r="G1665" s="34" t="s">
        <v>375</v>
      </c>
      <c r="H1665" s="34" t="s">
        <v>2224</v>
      </c>
      <c r="I1665" s="33" t="s">
        <v>317</v>
      </c>
      <c r="J1665" s="34" t="s">
        <v>211</v>
      </c>
      <c r="K1665" s="34" t="s">
        <v>211</v>
      </c>
      <c r="L1665" s="34" t="s">
        <v>12</v>
      </c>
      <c r="M1665" s="34" t="s">
        <v>13</v>
      </c>
      <c r="N1665" s="34" t="s">
        <v>14</v>
      </c>
      <c r="O1665" s="37" t="s">
        <v>3145</v>
      </c>
      <c r="P1665" s="37" t="s">
        <v>674</v>
      </c>
      <c r="Q1665" s="44" t="str">
        <f>MID(Tabla1[[#This Row],[Aplicación]],14,1)</f>
        <v>6</v>
      </c>
      <c r="R1665" s="44" t="s">
        <v>663</v>
      </c>
      <c r="S1665" s="44" t="str">
        <f>MID(Tabla1[[#This Row],[Aplicación]],6,2)</f>
        <v>11</v>
      </c>
      <c r="T1665" s="44" t="str">
        <f>VLOOKUP(Tabla1[[#This Row],[AREA]],Hoja1!A:B,2,FALSE)</f>
        <v>11. Salud pública y seguridad ciudadana</v>
      </c>
      <c r="U1665" s="44" t="str">
        <f>MID(Tabla1[[#This Row],[Aplicación]],9,4)</f>
        <v>1631</v>
      </c>
      <c r="V1665" s="44" t="str">
        <f>VLOOKUP(Tabla1[[#This Row],[PROGRAMA]],Hoja1!A:B,2,FALSE)</f>
        <v>1631. Limpieza viaria</v>
      </c>
      <c r="W1665" s="44" t="str">
        <f>MID(Tabla1[[#This Row],[Aplicación]],14,2)</f>
        <v>63</v>
      </c>
      <c r="X1665" s="44" t="str">
        <f>MID(Tabla1[[#This Row],[Aplicación]],14,6)</f>
        <v>634</v>
      </c>
    </row>
    <row r="1666" spans="1:24" x14ac:dyDescent="0.25">
      <c r="A1666" s="33">
        <v>220200003478</v>
      </c>
      <c r="B1666" s="34" t="s">
        <v>316</v>
      </c>
      <c r="C1666" s="35">
        <v>43894</v>
      </c>
      <c r="D1666" s="33">
        <v>22020000012</v>
      </c>
      <c r="E1666" s="34" t="s">
        <v>1541</v>
      </c>
      <c r="F1666" s="36">
        <v>142.86000000000001</v>
      </c>
      <c r="G1666" s="34" t="s">
        <v>394</v>
      </c>
      <c r="H1666" s="34" t="s">
        <v>2222</v>
      </c>
      <c r="I1666" s="33" t="s">
        <v>317</v>
      </c>
      <c r="J1666" s="34" t="s">
        <v>211</v>
      </c>
      <c r="K1666" s="34" t="s">
        <v>211</v>
      </c>
      <c r="L1666" s="34" t="s">
        <v>15</v>
      </c>
      <c r="M1666" s="34" t="s">
        <v>13</v>
      </c>
      <c r="N1666" s="34" t="s">
        <v>14</v>
      </c>
      <c r="O1666" s="37" t="s">
        <v>3145</v>
      </c>
      <c r="P1666" s="37" t="s">
        <v>674</v>
      </c>
      <c r="Q1666" s="44" t="str">
        <f>MID(Tabla1[[#This Row],[Aplicación]],14,1)</f>
        <v>2</v>
      </c>
      <c r="R1666" s="44" t="s">
        <v>662</v>
      </c>
      <c r="S1666" s="44" t="str">
        <f>MID(Tabla1[[#This Row],[Aplicación]],6,2)</f>
        <v>11</v>
      </c>
      <c r="T1666" s="44" t="str">
        <f>VLOOKUP(Tabla1[[#This Row],[AREA]],Hoja1!A:B,2,FALSE)</f>
        <v>11. Salud pública y seguridad ciudadana</v>
      </c>
      <c r="U1666" s="44" t="str">
        <f>MID(Tabla1[[#This Row],[Aplicación]],9,4)</f>
        <v>1631</v>
      </c>
      <c r="V1666" s="44" t="str">
        <f>VLOOKUP(Tabla1[[#This Row],[PROGRAMA]],Hoja1!A:B,2,FALSE)</f>
        <v>1631. Limpieza viaria</v>
      </c>
      <c r="W1666" s="44" t="str">
        <f>MID(Tabla1[[#This Row],[Aplicación]],14,2)</f>
        <v>22</v>
      </c>
      <c r="X1666" s="44" t="str">
        <f>MID(Tabla1[[#This Row],[Aplicación]],14,6)</f>
        <v>22199</v>
      </c>
    </row>
    <row r="1667" spans="1:24" x14ac:dyDescent="0.25">
      <c r="A1667" s="33">
        <v>220200002660</v>
      </c>
      <c r="B1667" s="34" t="s">
        <v>9</v>
      </c>
      <c r="C1667" s="35">
        <v>43888</v>
      </c>
      <c r="D1667" s="33">
        <v>22020002130</v>
      </c>
      <c r="E1667" s="34" t="s">
        <v>1428</v>
      </c>
      <c r="F1667" s="36">
        <v>1000</v>
      </c>
      <c r="G1667" s="34" t="s">
        <v>847</v>
      </c>
      <c r="H1667" s="34" t="s">
        <v>2226</v>
      </c>
      <c r="I1667" s="33" t="s">
        <v>209</v>
      </c>
      <c r="J1667" s="34" t="s">
        <v>211</v>
      </c>
      <c r="K1667" s="34" t="s">
        <v>211</v>
      </c>
      <c r="L1667" s="34" t="s">
        <v>12</v>
      </c>
      <c r="M1667" s="34" t="s">
        <v>10</v>
      </c>
      <c r="N1667" s="34" t="s">
        <v>11</v>
      </c>
      <c r="O1667" s="37" t="s">
        <v>3146</v>
      </c>
      <c r="P1667" s="37" t="s">
        <v>674</v>
      </c>
      <c r="Q1667" s="44" t="str">
        <f>MID(Tabla1[[#This Row],[Aplicación]],14,1)</f>
        <v>2</v>
      </c>
      <c r="R1667" s="44" t="s">
        <v>662</v>
      </c>
      <c r="S1667" s="44" t="str">
        <f>MID(Tabla1[[#This Row],[Aplicación]],6,2)</f>
        <v>11</v>
      </c>
      <c r="T1667" s="44" t="str">
        <f>VLOOKUP(Tabla1[[#This Row],[AREA]],Hoja1!A:B,2,FALSE)</f>
        <v>11. Salud pública y seguridad ciudadana</v>
      </c>
      <c r="U1667" s="44" t="str">
        <f>MID(Tabla1[[#This Row],[Aplicación]],9,4)</f>
        <v>1321</v>
      </c>
      <c r="V1667" s="44" t="str">
        <f>VLOOKUP(Tabla1[[#This Row],[PROGRAMA]],Hoja1!A:B,2,FALSE)</f>
        <v>1321. Policía municipal</v>
      </c>
      <c r="W1667" s="44" t="str">
        <f>MID(Tabla1[[#This Row],[Aplicación]],14,2)</f>
        <v>21</v>
      </c>
      <c r="X1667" s="44" t="str">
        <f>MID(Tabla1[[#This Row],[Aplicación]],14,6)</f>
        <v>214</v>
      </c>
    </row>
    <row r="1668" spans="1:24" x14ac:dyDescent="0.25">
      <c r="A1668" s="33">
        <v>220200003480</v>
      </c>
      <c r="B1668" s="34" t="s">
        <v>316</v>
      </c>
      <c r="C1668" s="35">
        <v>43894</v>
      </c>
      <c r="D1668" s="33">
        <v>22020000012</v>
      </c>
      <c r="E1668" s="34" t="s">
        <v>1541</v>
      </c>
      <c r="F1668" s="36">
        <v>68.86</v>
      </c>
      <c r="G1668" s="34" t="s">
        <v>394</v>
      </c>
      <c r="H1668" s="34" t="s">
        <v>2231</v>
      </c>
      <c r="I1668" s="33" t="s">
        <v>317</v>
      </c>
      <c r="J1668" s="34" t="s">
        <v>211</v>
      </c>
      <c r="K1668" s="34" t="s">
        <v>211</v>
      </c>
      <c r="L1668" s="34" t="s">
        <v>15</v>
      </c>
      <c r="M1668" s="34" t="s">
        <v>13</v>
      </c>
      <c r="N1668" s="34" t="s">
        <v>14</v>
      </c>
      <c r="O1668" s="37" t="s">
        <v>3145</v>
      </c>
      <c r="P1668" s="37" t="s">
        <v>674</v>
      </c>
      <c r="Q1668" s="44" t="str">
        <f>MID(Tabla1[[#This Row],[Aplicación]],14,1)</f>
        <v>2</v>
      </c>
      <c r="R1668" s="44" t="s">
        <v>662</v>
      </c>
      <c r="S1668" s="44" t="str">
        <f>MID(Tabla1[[#This Row],[Aplicación]],6,2)</f>
        <v>11</v>
      </c>
      <c r="T1668" s="44" t="str">
        <f>VLOOKUP(Tabla1[[#This Row],[AREA]],Hoja1!A:B,2,FALSE)</f>
        <v>11. Salud pública y seguridad ciudadana</v>
      </c>
      <c r="U1668" s="44" t="str">
        <f>MID(Tabla1[[#This Row],[Aplicación]],9,4)</f>
        <v>1631</v>
      </c>
      <c r="V1668" s="44" t="str">
        <f>VLOOKUP(Tabla1[[#This Row],[PROGRAMA]],Hoja1!A:B,2,FALSE)</f>
        <v>1631. Limpieza viaria</v>
      </c>
      <c r="W1668" s="44" t="str">
        <f>MID(Tabla1[[#This Row],[Aplicación]],14,2)</f>
        <v>22</v>
      </c>
      <c r="X1668" s="44" t="str">
        <f>MID(Tabla1[[#This Row],[Aplicación]],14,6)</f>
        <v>22199</v>
      </c>
    </row>
    <row r="1669" spans="1:24" x14ac:dyDescent="0.25">
      <c r="A1669" s="33">
        <v>220200002661</v>
      </c>
      <c r="B1669" s="34" t="s">
        <v>9</v>
      </c>
      <c r="C1669" s="35">
        <v>43888</v>
      </c>
      <c r="D1669" s="33">
        <v>22020002149</v>
      </c>
      <c r="E1669" s="34" t="s">
        <v>1548</v>
      </c>
      <c r="F1669" s="36">
        <v>7018</v>
      </c>
      <c r="G1669" s="34" t="s">
        <v>2232</v>
      </c>
      <c r="H1669" s="34" t="s">
        <v>2233</v>
      </c>
      <c r="I1669" s="33" t="s">
        <v>209</v>
      </c>
      <c r="J1669" s="34" t="s">
        <v>211</v>
      </c>
      <c r="K1669" s="34" t="s">
        <v>211</v>
      </c>
      <c r="L1669" s="34" t="s">
        <v>15</v>
      </c>
      <c r="M1669" s="34" t="s">
        <v>10</v>
      </c>
      <c r="N1669" s="34" t="s">
        <v>11</v>
      </c>
      <c r="O1669" s="37" t="s">
        <v>3146</v>
      </c>
      <c r="P1669" s="37" t="s">
        <v>674</v>
      </c>
      <c r="Q1669" s="44" t="str">
        <f>MID(Tabla1[[#This Row],[Aplicación]],14,1)</f>
        <v>2</v>
      </c>
      <c r="R1669" s="44" t="s">
        <v>662</v>
      </c>
      <c r="S1669" s="44" t="str">
        <f>MID(Tabla1[[#This Row],[Aplicación]],6,2)</f>
        <v>11</v>
      </c>
      <c r="T1669" s="44" t="str">
        <f>VLOOKUP(Tabla1[[#This Row],[AREA]],Hoja1!A:B,2,FALSE)</f>
        <v>11. Salud pública y seguridad ciudadana</v>
      </c>
      <c r="U1669" s="44" t="str">
        <f>MID(Tabla1[[#This Row],[Aplicación]],9,4)</f>
        <v>1321</v>
      </c>
      <c r="V1669" s="44" t="str">
        <f>VLOOKUP(Tabla1[[#This Row],[PROGRAMA]],Hoja1!A:B,2,FALSE)</f>
        <v>1321. Policía municipal</v>
      </c>
      <c r="W1669" s="44" t="str">
        <f>MID(Tabla1[[#This Row],[Aplicación]],14,2)</f>
        <v>22</v>
      </c>
      <c r="X1669" s="44" t="str">
        <f>MID(Tabla1[[#This Row],[Aplicación]],14,6)</f>
        <v>22199</v>
      </c>
    </row>
    <row r="1670" spans="1:24" x14ac:dyDescent="0.25">
      <c r="A1670" s="33">
        <v>220200002662</v>
      </c>
      <c r="B1670" s="34" t="s">
        <v>9</v>
      </c>
      <c r="C1670" s="35">
        <v>43888</v>
      </c>
      <c r="D1670" s="33">
        <v>22020002148</v>
      </c>
      <c r="E1670" s="34" t="s">
        <v>1620</v>
      </c>
      <c r="F1670" s="36">
        <v>1000</v>
      </c>
      <c r="G1670" s="34" t="s">
        <v>151</v>
      </c>
      <c r="H1670" s="34" t="s">
        <v>2237</v>
      </c>
      <c r="I1670" s="33" t="s">
        <v>209</v>
      </c>
      <c r="J1670" s="34" t="s">
        <v>1560</v>
      </c>
      <c r="K1670" s="34" t="s">
        <v>296</v>
      </c>
      <c r="L1670" s="34" t="s">
        <v>12</v>
      </c>
      <c r="M1670" s="34" t="s">
        <v>10</v>
      </c>
      <c r="N1670" s="34" t="s">
        <v>11</v>
      </c>
      <c r="O1670" s="37" t="s">
        <v>3146</v>
      </c>
      <c r="P1670" s="37" t="s">
        <v>674</v>
      </c>
      <c r="Q1670" s="44" t="str">
        <f>MID(Tabla1[[#This Row],[Aplicación]],14,1)</f>
        <v>2</v>
      </c>
      <c r="R1670" s="44" t="s">
        <v>662</v>
      </c>
      <c r="S1670" s="44" t="str">
        <f>MID(Tabla1[[#This Row],[Aplicación]],6,2)</f>
        <v>11</v>
      </c>
      <c r="T1670" s="44" t="str">
        <f>VLOOKUP(Tabla1[[#This Row],[AREA]],Hoja1!A:B,2,FALSE)</f>
        <v>11. Salud pública y seguridad ciudadana</v>
      </c>
      <c r="U1670" s="44" t="str">
        <f>MID(Tabla1[[#This Row],[Aplicación]],9,4)</f>
        <v>1321</v>
      </c>
      <c r="V1670" s="44" t="str">
        <f>VLOOKUP(Tabla1[[#This Row],[PROGRAMA]],Hoja1!A:B,2,FALSE)</f>
        <v>1321. Policía municipal</v>
      </c>
      <c r="W1670" s="44" t="str">
        <f>MID(Tabla1[[#This Row],[Aplicación]],14,2)</f>
        <v>21</v>
      </c>
      <c r="X1670" s="44" t="str">
        <f>MID(Tabla1[[#This Row],[Aplicación]],14,6)</f>
        <v>213</v>
      </c>
    </row>
    <row r="1671" spans="1:24" x14ac:dyDescent="0.25">
      <c r="A1671" s="33">
        <v>220200005415</v>
      </c>
      <c r="B1671" s="34" t="s">
        <v>316</v>
      </c>
      <c r="C1671" s="35">
        <v>43900</v>
      </c>
      <c r="D1671" s="33">
        <v>22020000012</v>
      </c>
      <c r="E1671" s="34" t="s">
        <v>1541</v>
      </c>
      <c r="F1671" s="36">
        <v>43.23</v>
      </c>
      <c r="G1671" s="34" t="s">
        <v>394</v>
      </c>
      <c r="H1671" s="34" t="s">
        <v>2238</v>
      </c>
      <c r="I1671" s="33" t="s">
        <v>317</v>
      </c>
      <c r="J1671" s="34" t="s">
        <v>211</v>
      </c>
      <c r="K1671" s="34" t="s">
        <v>211</v>
      </c>
      <c r="L1671" s="34" t="s">
        <v>15</v>
      </c>
      <c r="M1671" s="34" t="s">
        <v>13</v>
      </c>
      <c r="N1671" s="34" t="s">
        <v>14</v>
      </c>
      <c r="O1671" s="37" t="s">
        <v>3145</v>
      </c>
      <c r="P1671" s="37" t="s">
        <v>674</v>
      </c>
      <c r="Q1671" s="44" t="str">
        <f>MID(Tabla1[[#This Row],[Aplicación]],14,1)</f>
        <v>2</v>
      </c>
      <c r="R1671" s="44" t="s">
        <v>662</v>
      </c>
      <c r="S1671" s="44" t="str">
        <f>MID(Tabla1[[#This Row],[Aplicación]],6,2)</f>
        <v>11</v>
      </c>
      <c r="T1671" s="44" t="str">
        <f>VLOOKUP(Tabla1[[#This Row],[AREA]],Hoja1!A:B,2,FALSE)</f>
        <v>11. Salud pública y seguridad ciudadana</v>
      </c>
      <c r="U1671" s="44" t="str">
        <f>MID(Tabla1[[#This Row],[Aplicación]],9,4)</f>
        <v>1631</v>
      </c>
      <c r="V1671" s="44" t="str">
        <f>VLOOKUP(Tabla1[[#This Row],[PROGRAMA]],Hoja1!A:B,2,FALSE)</f>
        <v>1631. Limpieza viaria</v>
      </c>
      <c r="W1671" s="44" t="str">
        <f>MID(Tabla1[[#This Row],[Aplicación]],14,2)</f>
        <v>22</v>
      </c>
      <c r="X1671" s="44" t="str">
        <f>MID(Tabla1[[#This Row],[Aplicación]],14,6)</f>
        <v>22199</v>
      </c>
    </row>
    <row r="1672" spans="1:24" x14ac:dyDescent="0.25">
      <c r="A1672" s="33">
        <v>220200009950</v>
      </c>
      <c r="B1672" s="34" t="s">
        <v>316</v>
      </c>
      <c r="C1672" s="35">
        <v>43920</v>
      </c>
      <c r="D1672" s="33">
        <v>22020000012</v>
      </c>
      <c r="E1672" s="34" t="s">
        <v>1541</v>
      </c>
      <c r="F1672" s="36">
        <v>32.44</v>
      </c>
      <c r="G1672" s="34" t="s">
        <v>394</v>
      </c>
      <c r="H1672" s="34" t="s">
        <v>2244</v>
      </c>
      <c r="I1672" s="33" t="s">
        <v>317</v>
      </c>
      <c r="J1672" s="34" t="s">
        <v>211</v>
      </c>
      <c r="K1672" s="34" t="s">
        <v>211</v>
      </c>
      <c r="L1672" s="34" t="s">
        <v>15</v>
      </c>
      <c r="M1672" s="34" t="s">
        <v>13</v>
      </c>
      <c r="N1672" s="34" t="s">
        <v>14</v>
      </c>
      <c r="O1672" s="37" t="s">
        <v>3145</v>
      </c>
      <c r="P1672" s="37" t="s">
        <v>674</v>
      </c>
      <c r="Q1672" s="44" t="str">
        <f>MID(Tabla1[[#This Row],[Aplicación]],14,1)</f>
        <v>2</v>
      </c>
      <c r="R1672" s="44" t="s">
        <v>662</v>
      </c>
      <c r="S1672" s="44" t="str">
        <f>MID(Tabla1[[#This Row],[Aplicación]],6,2)</f>
        <v>11</v>
      </c>
      <c r="T1672" s="44" t="str">
        <f>VLOOKUP(Tabla1[[#This Row],[AREA]],Hoja1!A:B,2,FALSE)</f>
        <v>11. Salud pública y seguridad ciudadana</v>
      </c>
      <c r="U1672" s="44" t="str">
        <f>MID(Tabla1[[#This Row],[Aplicación]],9,4)</f>
        <v>1631</v>
      </c>
      <c r="V1672" s="44" t="str">
        <f>VLOOKUP(Tabla1[[#This Row],[PROGRAMA]],Hoja1!A:B,2,FALSE)</f>
        <v>1631. Limpieza viaria</v>
      </c>
      <c r="W1672" s="44" t="str">
        <f>MID(Tabla1[[#This Row],[Aplicación]],14,2)</f>
        <v>22</v>
      </c>
      <c r="X1672" s="44" t="str">
        <f>MID(Tabla1[[#This Row],[Aplicación]],14,6)</f>
        <v>22199</v>
      </c>
    </row>
    <row r="1673" spans="1:24" x14ac:dyDescent="0.25">
      <c r="A1673" s="33">
        <v>220199000008</v>
      </c>
      <c r="B1673" s="34" t="s">
        <v>9</v>
      </c>
      <c r="C1673" s="35">
        <v>43832</v>
      </c>
      <c r="D1673" s="33">
        <v>22020000535</v>
      </c>
      <c r="E1673" s="34" t="s">
        <v>2295</v>
      </c>
      <c r="F1673" s="36">
        <v>375</v>
      </c>
      <c r="G1673" s="34" t="s">
        <v>144</v>
      </c>
      <c r="H1673" s="34" t="s">
        <v>2296</v>
      </c>
      <c r="I1673" s="33" t="s">
        <v>209</v>
      </c>
      <c r="J1673" s="34" t="s">
        <v>802</v>
      </c>
      <c r="K1673" s="34" t="s">
        <v>210</v>
      </c>
      <c r="L1673" s="34" t="s">
        <v>15</v>
      </c>
      <c r="M1673" s="34" t="s">
        <v>13</v>
      </c>
      <c r="N1673" s="34" t="s">
        <v>16</v>
      </c>
      <c r="O1673" s="37" t="s">
        <v>3127</v>
      </c>
      <c r="P1673" s="37" t="s">
        <v>674</v>
      </c>
      <c r="Q1673" s="44" t="str">
        <f>MID(Tabla1[[#This Row],[Aplicación]],14,1)</f>
        <v>2</v>
      </c>
      <c r="R1673" s="44" t="s">
        <v>662</v>
      </c>
      <c r="S1673" s="44" t="str">
        <f>MID(Tabla1[[#This Row],[Aplicación]],6,2)</f>
        <v>11</v>
      </c>
      <c r="T1673" s="44" t="str">
        <f>VLOOKUP(Tabla1[[#This Row],[AREA]],Hoja1!A:B,2,FALSE)</f>
        <v>11. Salud pública y seguridad ciudadana</v>
      </c>
      <c r="U1673" s="44" t="str">
        <f>MID(Tabla1[[#This Row],[Aplicación]],9,4)</f>
        <v>3111</v>
      </c>
      <c r="V1673" s="44" t="str">
        <f>VLOOKUP(Tabla1[[#This Row],[PROGRAMA]],Hoja1!A:B,2,FALSE)</f>
        <v>3111. Protección de la salubridad pública</v>
      </c>
      <c r="W1673" s="44" t="str">
        <f>MID(Tabla1[[#This Row],[Aplicación]],14,2)</f>
        <v>20</v>
      </c>
      <c r="X1673" s="44" t="str">
        <f>MID(Tabla1[[#This Row],[Aplicación]],14,6)</f>
        <v>203</v>
      </c>
    </row>
    <row r="1674" spans="1:24" x14ac:dyDescent="0.25">
      <c r="A1674" s="33">
        <v>220200003100</v>
      </c>
      <c r="B1674" s="34" t="s">
        <v>9</v>
      </c>
      <c r="C1674" s="35">
        <v>43893</v>
      </c>
      <c r="D1674" s="33">
        <v>22020002321</v>
      </c>
      <c r="E1674" s="34" t="s">
        <v>1495</v>
      </c>
      <c r="F1674" s="36">
        <v>6534</v>
      </c>
      <c r="G1674" s="34" t="s">
        <v>191</v>
      </c>
      <c r="H1674" s="34" t="s">
        <v>2306</v>
      </c>
      <c r="I1674" s="33" t="s">
        <v>209</v>
      </c>
      <c r="J1674" s="34" t="s">
        <v>1924</v>
      </c>
      <c r="K1674" s="34" t="s">
        <v>210</v>
      </c>
      <c r="L1674" s="34" t="s">
        <v>15</v>
      </c>
      <c r="M1674" s="34" t="s">
        <v>10</v>
      </c>
      <c r="N1674" s="34" t="s">
        <v>11</v>
      </c>
      <c r="O1674" s="37" t="s">
        <v>3146</v>
      </c>
      <c r="P1674" s="37" t="s">
        <v>674</v>
      </c>
      <c r="Q1674" s="44" t="str">
        <f>MID(Tabla1[[#This Row],[Aplicación]],14,1)</f>
        <v>2</v>
      </c>
      <c r="R1674" s="44" t="s">
        <v>662</v>
      </c>
      <c r="S1674" s="44" t="str">
        <f>MID(Tabla1[[#This Row],[Aplicación]],6,2)</f>
        <v>11</v>
      </c>
      <c r="T1674" s="44" t="str">
        <f>VLOOKUP(Tabla1[[#This Row],[AREA]],Hoja1!A:B,2,FALSE)</f>
        <v>11. Salud pública y seguridad ciudadana</v>
      </c>
      <c r="U1674" s="44" t="str">
        <f>MID(Tabla1[[#This Row],[Aplicación]],9,4)</f>
        <v>1621</v>
      </c>
      <c r="V1674" s="44" t="str">
        <f>VLOOKUP(Tabla1[[#This Row],[PROGRAMA]],Hoja1!A:B,2,FALSE)</f>
        <v>1621. Servicio de limpieza</v>
      </c>
      <c r="W1674" s="44" t="str">
        <f>MID(Tabla1[[#This Row],[Aplicación]],14,2)</f>
        <v>22</v>
      </c>
      <c r="X1674" s="44" t="str">
        <f>MID(Tabla1[[#This Row],[Aplicación]],14,6)</f>
        <v>22199</v>
      </c>
    </row>
    <row r="1675" spans="1:24" x14ac:dyDescent="0.25">
      <c r="A1675" s="33">
        <v>220199000202</v>
      </c>
      <c r="B1675" s="34" t="s">
        <v>9</v>
      </c>
      <c r="C1675" s="35">
        <v>43832</v>
      </c>
      <c r="D1675" s="33">
        <v>22020000704</v>
      </c>
      <c r="E1675" s="34" t="s">
        <v>2307</v>
      </c>
      <c r="F1675" s="36">
        <v>6571.36</v>
      </c>
      <c r="G1675" s="34" t="s">
        <v>306</v>
      </c>
      <c r="H1675" s="34" t="s">
        <v>2308</v>
      </c>
      <c r="I1675" s="33" t="s">
        <v>209</v>
      </c>
      <c r="J1675" s="34" t="s">
        <v>983</v>
      </c>
      <c r="K1675" s="34" t="s">
        <v>307</v>
      </c>
      <c r="L1675" s="34" t="s">
        <v>12</v>
      </c>
      <c r="M1675" s="34" t="s">
        <v>13</v>
      </c>
      <c r="N1675" s="34" t="s">
        <v>14</v>
      </c>
      <c r="O1675" s="37" t="s">
        <v>3127</v>
      </c>
      <c r="P1675" s="37" t="s">
        <v>674</v>
      </c>
      <c r="Q1675" s="44" t="str">
        <f>MID(Tabla1[[#This Row],[Aplicación]],14,1)</f>
        <v>2</v>
      </c>
      <c r="R1675" s="44" t="s">
        <v>662</v>
      </c>
      <c r="S1675" s="44" t="str">
        <f>MID(Tabla1[[#This Row],[Aplicación]],6,2)</f>
        <v>11</v>
      </c>
      <c r="T1675" s="44" t="str">
        <f>VLOOKUP(Tabla1[[#This Row],[AREA]],Hoja1!A:B,2,FALSE)</f>
        <v>11. Salud pública y seguridad ciudadana</v>
      </c>
      <c r="U1675" s="44" t="str">
        <f>MID(Tabla1[[#This Row],[Aplicación]],9,4)</f>
        <v>3111</v>
      </c>
      <c r="V1675" s="44" t="str">
        <f>VLOOKUP(Tabla1[[#This Row],[PROGRAMA]],Hoja1!A:B,2,FALSE)</f>
        <v>3111. Protección de la salubridad pública</v>
      </c>
      <c r="W1675" s="44" t="str">
        <f>MID(Tabla1[[#This Row],[Aplicación]],14,2)</f>
        <v>22</v>
      </c>
      <c r="X1675" s="44" t="str">
        <f>MID(Tabla1[[#This Row],[Aplicación]],14,6)</f>
        <v>22700</v>
      </c>
    </row>
    <row r="1676" spans="1:24" x14ac:dyDescent="0.25">
      <c r="A1676" s="33">
        <v>220200003432</v>
      </c>
      <c r="B1676" s="34" t="s">
        <v>316</v>
      </c>
      <c r="C1676" s="35">
        <v>43894</v>
      </c>
      <c r="D1676" s="33">
        <v>22020000012</v>
      </c>
      <c r="E1676" s="34" t="s">
        <v>1541</v>
      </c>
      <c r="F1676" s="36">
        <v>75.37</v>
      </c>
      <c r="G1676" s="34" t="s">
        <v>238</v>
      </c>
      <c r="H1676" s="34" t="s">
        <v>2309</v>
      </c>
      <c r="I1676" s="33" t="s">
        <v>317</v>
      </c>
      <c r="J1676" s="34" t="s">
        <v>233</v>
      </c>
      <c r="K1676" s="34" t="s">
        <v>233</v>
      </c>
      <c r="L1676" s="34" t="s">
        <v>15</v>
      </c>
      <c r="M1676" s="34" t="s">
        <v>13</v>
      </c>
      <c r="N1676" s="34" t="s">
        <v>14</v>
      </c>
      <c r="O1676" s="37" t="s">
        <v>3145</v>
      </c>
      <c r="P1676" s="37" t="s">
        <v>674</v>
      </c>
      <c r="Q1676" s="44" t="str">
        <f>MID(Tabla1[[#This Row],[Aplicación]],14,1)</f>
        <v>2</v>
      </c>
      <c r="R1676" s="44" t="s">
        <v>662</v>
      </c>
      <c r="S1676" s="44" t="str">
        <f>MID(Tabla1[[#This Row],[Aplicación]],6,2)</f>
        <v>11</v>
      </c>
      <c r="T1676" s="44" t="str">
        <f>VLOOKUP(Tabla1[[#This Row],[AREA]],Hoja1!A:B,2,FALSE)</f>
        <v>11. Salud pública y seguridad ciudadana</v>
      </c>
      <c r="U1676" s="44" t="str">
        <f>MID(Tabla1[[#This Row],[Aplicación]],9,4)</f>
        <v>1631</v>
      </c>
      <c r="V1676" s="44" t="str">
        <f>VLOOKUP(Tabla1[[#This Row],[PROGRAMA]],Hoja1!A:B,2,FALSE)</f>
        <v>1631. Limpieza viaria</v>
      </c>
      <c r="W1676" s="44" t="str">
        <f>MID(Tabla1[[#This Row],[Aplicación]],14,2)</f>
        <v>22</v>
      </c>
      <c r="X1676" s="44" t="str">
        <f>MID(Tabla1[[#This Row],[Aplicación]],14,6)</f>
        <v>22199</v>
      </c>
    </row>
    <row r="1677" spans="1:24" x14ac:dyDescent="0.25">
      <c r="A1677" s="33">
        <v>220200005295</v>
      </c>
      <c r="B1677" s="34" t="s">
        <v>316</v>
      </c>
      <c r="C1677" s="35">
        <v>43900</v>
      </c>
      <c r="D1677" s="33">
        <v>22020001120</v>
      </c>
      <c r="E1677" s="34" t="s">
        <v>1548</v>
      </c>
      <c r="F1677" s="36">
        <v>61.14</v>
      </c>
      <c r="G1677" s="34" t="s">
        <v>238</v>
      </c>
      <c r="H1677" s="34" t="s">
        <v>2310</v>
      </c>
      <c r="I1677" s="33" t="s">
        <v>317</v>
      </c>
      <c r="J1677" s="34" t="s">
        <v>233</v>
      </c>
      <c r="K1677" s="34" t="s">
        <v>233</v>
      </c>
      <c r="L1677" s="34" t="s">
        <v>15</v>
      </c>
      <c r="M1677" s="34" t="s">
        <v>13</v>
      </c>
      <c r="N1677" s="34" t="s">
        <v>14</v>
      </c>
      <c r="O1677" s="37" t="s">
        <v>3145</v>
      </c>
      <c r="P1677" s="37" t="s">
        <v>674</v>
      </c>
      <c r="Q1677" s="44" t="str">
        <f>MID(Tabla1[[#This Row],[Aplicación]],14,1)</f>
        <v>2</v>
      </c>
      <c r="R1677" s="44" t="s">
        <v>662</v>
      </c>
      <c r="S1677" s="44" t="str">
        <f>MID(Tabla1[[#This Row],[Aplicación]],6,2)</f>
        <v>11</v>
      </c>
      <c r="T1677" s="44" t="str">
        <f>VLOOKUP(Tabla1[[#This Row],[AREA]],Hoja1!A:B,2,FALSE)</f>
        <v>11. Salud pública y seguridad ciudadana</v>
      </c>
      <c r="U1677" s="44" t="str">
        <f>MID(Tabla1[[#This Row],[Aplicación]],9,4)</f>
        <v>1321</v>
      </c>
      <c r="V1677" s="44" t="str">
        <f>VLOOKUP(Tabla1[[#This Row],[PROGRAMA]],Hoja1!A:B,2,FALSE)</f>
        <v>1321. Policía municipal</v>
      </c>
      <c r="W1677" s="44" t="str">
        <f>MID(Tabla1[[#This Row],[Aplicación]],14,2)</f>
        <v>22</v>
      </c>
      <c r="X1677" s="44" t="str">
        <f>MID(Tabla1[[#This Row],[Aplicación]],14,6)</f>
        <v>22199</v>
      </c>
    </row>
    <row r="1678" spans="1:24" x14ac:dyDescent="0.25">
      <c r="A1678" s="33">
        <v>220190056376</v>
      </c>
      <c r="B1678" s="34" t="s">
        <v>9</v>
      </c>
      <c r="C1678" s="35">
        <v>43908</v>
      </c>
      <c r="D1678" s="33">
        <v>22019007498</v>
      </c>
      <c r="E1678" s="34" t="s">
        <v>1449</v>
      </c>
      <c r="F1678" s="36">
        <v>14198.78</v>
      </c>
      <c r="G1678" s="34" t="s">
        <v>205</v>
      </c>
      <c r="H1678" s="34" t="s">
        <v>1450</v>
      </c>
      <c r="I1678" s="33" t="s">
        <v>209</v>
      </c>
      <c r="J1678" s="34" t="s">
        <v>1249</v>
      </c>
      <c r="K1678" s="34" t="s">
        <v>211</v>
      </c>
      <c r="L1678" s="34" t="s">
        <v>12</v>
      </c>
      <c r="M1678" s="34" t="s">
        <v>13</v>
      </c>
      <c r="N1678" s="34" t="s">
        <v>14</v>
      </c>
      <c r="O1678" s="37" t="s">
        <v>3127</v>
      </c>
      <c r="P1678" s="37" t="s">
        <v>674</v>
      </c>
      <c r="Q1678" s="44" t="str">
        <f>MID(Tabla1[[#This Row],[Aplicación]],14,1)</f>
        <v>6</v>
      </c>
      <c r="R1678" s="44" t="s">
        <v>663</v>
      </c>
      <c r="S1678" s="44" t="str">
        <f>MID(Tabla1[[#This Row],[Aplicación]],6,2)</f>
        <v>05</v>
      </c>
      <c r="T1678" s="44" t="str">
        <f>VLOOKUP(Tabla1[[#This Row],[AREA]],Hoja1!A:B,2,FALSE)</f>
        <v>05. Innovación, desarrollo económico, empleo y comercio</v>
      </c>
      <c r="U1678" s="44" t="str">
        <f>MID(Tabla1[[#This Row],[Aplicación]],9,4)</f>
        <v>9339</v>
      </c>
      <c r="V1678" s="44" t="str">
        <f>VLOOKUP(Tabla1[[#This Row],[PROGRAMA]],Hoja1!A:B,2,FALSE)</f>
        <v>9339. Patrimonio I.F.S. área 05</v>
      </c>
      <c r="W1678" s="44" t="str">
        <f>MID(Tabla1[[#This Row],[Aplicación]],14,2)</f>
        <v>63</v>
      </c>
      <c r="X1678" s="44" t="str">
        <f>MID(Tabla1[[#This Row],[Aplicación]],14,6)</f>
        <v>632</v>
      </c>
    </row>
    <row r="1679" spans="1:24" x14ac:dyDescent="0.25">
      <c r="A1679" s="33">
        <v>220199000201</v>
      </c>
      <c r="B1679" s="34" t="s">
        <v>9</v>
      </c>
      <c r="C1679" s="35">
        <v>43832</v>
      </c>
      <c r="D1679" s="33">
        <v>22020000703</v>
      </c>
      <c r="E1679" s="34" t="s">
        <v>2307</v>
      </c>
      <c r="F1679" s="36">
        <v>3289.35</v>
      </c>
      <c r="G1679" s="34" t="s">
        <v>306</v>
      </c>
      <c r="H1679" s="34" t="s">
        <v>2313</v>
      </c>
      <c r="I1679" s="33" t="s">
        <v>209</v>
      </c>
      <c r="J1679" s="34" t="s">
        <v>983</v>
      </c>
      <c r="K1679" s="34" t="s">
        <v>307</v>
      </c>
      <c r="L1679" s="34" t="s">
        <v>12</v>
      </c>
      <c r="M1679" s="34" t="s">
        <v>13</v>
      </c>
      <c r="N1679" s="34" t="s">
        <v>14</v>
      </c>
      <c r="O1679" s="37" t="s">
        <v>3127</v>
      </c>
      <c r="P1679" s="37" t="s">
        <v>674</v>
      </c>
      <c r="Q1679" s="44" t="str">
        <f>MID(Tabla1[[#This Row],[Aplicación]],14,1)</f>
        <v>2</v>
      </c>
      <c r="R1679" s="44" t="s">
        <v>662</v>
      </c>
      <c r="S1679" s="44" t="str">
        <f>MID(Tabla1[[#This Row],[Aplicación]],6,2)</f>
        <v>11</v>
      </c>
      <c r="T1679" s="44" t="str">
        <f>VLOOKUP(Tabla1[[#This Row],[AREA]],Hoja1!A:B,2,FALSE)</f>
        <v>11. Salud pública y seguridad ciudadana</v>
      </c>
      <c r="U1679" s="44" t="str">
        <f>MID(Tabla1[[#This Row],[Aplicación]],9,4)</f>
        <v>3111</v>
      </c>
      <c r="V1679" s="44" t="str">
        <f>VLOOKUP(Tabla1[[#This Row],[PROGRAMA]],Hoja1!A:B,2,FALSE)</f>
        <v>3111. Protección de la salubridad pública</v>
      </c>
      <c r="W1679" s="44" t="str">
        <f>MID(Tabla1[[#This Row],[Aplicación]],14,2)</f>
        <v>22</v>
      </c>
      <c r="X1679" s="44" t="str">
        <f>MID(Tabla1[[#This Row],[Aplicación]],14,6)</f>
        <v>22700</v>
      </c>
    </row>
    <row r="1680" spans="1:24" x14ac:dyDescent="0.25">
      <c r="A1680" s="33">
        <v>220200003818</v>
      </c>
      <c r="B1680" s="34" t="s">
        <v>9</v>
      </c>
      <c r="C1680" s="35">
        <v>43894</v>
      </c>
      <c r="D1680" s="33">
        <v>22020002268</v>
      </c>
      <c r="E1680" s="34" t="s">
        <v>1760</v>
      </c>
      <c r="F1680" s="36">
        <v>2881.21</v>
      </c>
      <c r="G1680" s="34" t="s">
        <v>462</v>
      </c>
      <c r="H1680" s="34" t="s">
        <v>2320</v>
      </c>
      <c r="I1680" s="33" t="s">
        <v>209</v>
      </c>
      <c r="J1680" s="34" t="s">
        <v>210</v>
      </c>
      <c r="K1680" s="34" t="s">
        <v>210</v>
      </c>
      <c r="L1680" s="34" t="s">
        <v>12</v>
      </c>
      <c r="M1680" s="34" t="s">
        <v>10</v>
      </c>
      <c r="N1680" s="34" t="s">
        <v>11</v>
      </c>
      <c r="O1680" s="37" t="s">
        <v>3146</v>
      </c>
      <c r="P1680" s="37" t="s">
        <v>674</v>
      </c>
      <c r="Q1680" s="44" t="str">
        <f>MID(Tabla1[[#This Row],[Aplicación]],14,1)</f>
        <v>2</v>
      </c>
      <c r="R1680" s="44" t="s">
        <v>662</v>
      </c>
      <c r="S1680" s="44" t="str">
        <f>MID(Tabla1[[#This Row],[Aplicación]],6,2)</f>
        <v>11</v>
      </c>
      <c r="T1680" s="44" t="str">
        <f>VLOOKUP(Tabla1[[#This Row],[AREA]],Hoja1!A:B,2,FALSE)</f>
        <v>11. Salud pública y seguridad ciudadana</v>
      </c>
      <c r="U1680" s="44" t="str">
        <f>MID(Tabla1[[#This Row],[Aplicación]],9,4)</f>
        <v>1321</v>
      </c>
      <c r="V1680" s="44" t="str">
        <f>VLOOKUP(Tabla1[[#This Row],[PROGRAMA]],Hoja1!A:B,2,FALSE)</f>
        <v>1321. Policía municipal</v>
      </c>
      <c r="W1680" s="44" t="str">
        <f>MID(Tabla1[[#This Row],[Aplicación]],14,2)</f>
        <v>22</v>
      </c>
      <c r="X1680" s="44" t="str">
        <f>MID(Tabla1[[#This Row],[Aplicación]],14,6)</f>
        <v>22706</v>
      </c>
    </row>
    <row r="1681" spans="1:24" x14ac:dyDescent="0.25">
      <c r="A1681" s="33">
        <v>220200002934</v>
      </c>
      <c r="B1681" s="34" t="s">
        <v>316</v>
      </c>
      <c r="C1681" s="35">
        <v>43892</v>
      </c>
      <c r="D1681" s="33">
        <v>22020001380</v>
      </c>
      <c r="E1681" s="34" t="s">
        <v>1485</v>
      </c>
      <c r="F1681" s="36">
        <v>11076.86</v>
      </c>
      <c r="G1681" s="34" t="s">
        <v>375</v>
      </c>
      <c r="H1681" s="34" t="s">
        <v>2329</v>
      </c>
      <c r="I1681" s="33" t="s">
        <v>317</v>
      </c>
      <c r="J1681" s="34" t="s">
        <v>211</v>
      </c>
      <c r="K1681" s="34" t="s">
        <v>211</v>
      </c>
      <c r="L1681" s="34" t="s">
        <v>12</v>
      </c>
      <c r="M1681" s="34" t="s">
        <v>13</v>
      </c>
      <c r="N1681" s="34" t="s">
        <v>14</v>
      </c>
      <c r="O1681" s="37" t="s">
        <v>3145</v>
      </c>
      <c r="P1681" s="37" t="s">
        <v>674</v>
      </c>
      <c r="Q1681" s="44" t="str">
        <f>MID(Tabla1[[#This Row],[Aplicación]],14,1)</f>
        <v>6</v>
      </c>
      <c r="R1681" s="44" t="s">
        <v>663</v>
      </c>
      <c r="S1681" s="44" t="str">
        <f>MID(Tabla1[[#This Row],[Aplicación]],6,2)</f>
        <v>11</v>
      </c>
      <c r="T1681" s="44" t="str">
        <f>VLOOKUP(Tabla1[[#This Row],[AREA]],Hoja1!A:B,2,FALSE)</f>
        <v>11. Salud pública y seguridad ciudadana</v>
      </c>
      <c r="U1681" s="44" t="str">
        <f>MID(Tabla1[[#This Row],[Aplicación]],9,4)</f>
        <v>1621</v>
      </c>
      <c r="V1681" s="44" t="str">
        <f>VLOOKUP(Tabla1[[#This Row],[PROGRAMA]],Hoja1!A:B,2,FALSE)</f>
        <v>1621. Servicio de limpieza</v>
      </c>
      <c r="W1681" s="44" t="str">
        <f>MID(Tabla1[[#This Row],[Aplicación]],14,2)</f>
        <v>63</v>
      </c>
      <c r="X1681" s="44" t="str">
        <f>MID(Tabla1[[#This Row],[Aplicación]],14,6)</f>
        <v>634</v>
      </c>
    </row>
    <row r="1682" spans="1:24" x14ac:dyDescent="0.25">
      <c r="A1682" s="33">
        <v>220200002911</v>
      </c>
      <c r="B1682" s="34" t="s">
        <v>316</v>
      </c>
      <c r="C1682" s="35">
        <v>43892</v>
      </c>
      <c r="D1682" s="33">
        <v>22020001380</v>
      </c>
      <c r="E1682" s="34" t="s">
        <v>1485</v>
      </c>
      <c r="F1682" s="36">
        <v>7256.96</v>
      </c>
      <c r="G1682" s="34" t="s">
        <v>375</v>
      </c>
      <c r="H1682" s="34" t="s">
        <v>2331</v>
      </c>
      <c r="I1682" s="33" t="s">
        <v>317</v>
      </c>
      <c r="J1682" s="34" t="s">
        <v>211</v>
      </c>
      <c r="K1682" s="34" t="s">
        <v>211</v>
      </c>
      <c r="L1682" s="34" t="s">
        <v>12</v>
      </c>
      <c r="M1682" s="34" t="s">
        <v>13</v>
      </c>
      <c r="N1682" s="34" t="s">
        <v>14</v>
      </c>
      <c r="O1682" s="37" t="s">
        <v>3145</v>
      </c>
      <c r="P1682" s="37" t="s">
        <v>674</v>
      </c>
      <c r="Q1682" s="44" t="str">
        <f>MID(Tabla1[[#This Row],[Aplicación]],14,1)</f>
        <v>6</v>
      </c>
      <c r="R1682" s="44" t="s">
        <v>663</v>
      </c>
      <c r="S1682" s="44" t="str">
        <f>MID(Tabla1[[#This Row],[Aplicación]],6,2)</f>
        <v>11</v>
      </c>
      <c r="T1682" s="44" t="str">
        <f>VLOOKUP(Tabla1[[#This Row],[AREA]],Hoja1!A:B,2,FALSE)</f>
        <v>11. Salud pública y seguridad ciudadana</v>
      </c>
      <c r="U1682" s="44" t="str">
        <f>MID(Tabla1[[#This Row],[Aplicación]],9,4)</f>
        <v>1621</v>
      </c>
      <c r="V1682" s="44" t="str">
        <f>VLOOKUP(Tabla1[[#This Row],[PROGRAMA]],Hoja1!A:B,2,FALSE)</f>
        <v>1621. Servicio de limpieza</v>
      </c>
      <c r="W1682" s="44" t="str">
        <f>MID(Tabla1[[#This Row],[Aplicación]],14,2)</f>
        <v>63</v>
      </c>
      <c r="X1682" s="44" t="str">
        <f>MID(Tabla1[[#This Row],[Aplicación]],14,6)</f>
        <v>634</v>
      </c>
    </row>
    <row r="1683" spans="1:24" x14ac:dyDescent="0.25">
      <c r="A1683" s="33">
        <v>220200003472</v>
      </c>
      <c r="B1683" s="34" t="s">
        <v>316</v>
      </c>
      <c r="C1683" s="35">
        <v>43894</v>
      </c>
      <c r="D1683" s="33">
        <v>22020001380</v>
      </c>
      <c r="E1683" s="34" t="s">
        <v>1485</v>
      </c>
      <c r="F1683" s="36">
        <v>5444.54</v>
      </c>
      <c r="G1683" s="34" t="s">
        <v>375</v>
      </c>
      <c r="H1683" s="34" t="s">
        <v>2332</v>
      </c>
      <c r="I1683" s="33" t="s">
        <v>317</v>
      </c>
      <c r="J1683" s="34" t="s">
        <v>211</v>
      </c>
      <c r="K1683" s="34" t="s">
        <v>211</v>
      </c>
      <c r="L1683" s="34" t="s">
        <v>12</v>
      </c>
      <c r="M1683" s="34" t="s">
        <v>13</v>
      </c>
      <c r="N1683" s="34" t="s">
        <v>14</v>
      </c>
      <c r="O1683" s="37" t="s">
        <v>3145</v>
      </c>
      <c r="P1683" s="37" t="s">
        <v>674</v>
      </c>
      <c r="Q1683" s="44" t="str">
        <f>MID(Tabla1[[#This Row],[Aplicación]],14,1)</f>
        <v>6</v>
      </c>
      <c r="R1683" s="44" t="s">
        <v>663</v>
      </c>
      <c r="S1683" s="44" t="str">
        <f>MID(Tabla1[[#This Row],[Aplicación]],6,2)</f>
        <v>11</v>
      </c>
      <c r="T1683" s="44" t="str">
        <f>VLOOKUP(Tabla1[[#This Row],[AREA]],Hoja1!A:B,2,FALSE)</f>
        <v>11. Salud pública y seguridad ciudadana</v>
      </c>
      <c r="U1683" s="44" t="str">
        <f>MID(Tabla1[[#This Row],[Aplicación]],9,4)</f>
        <v>1621</v>
      </c>
      <c r="V1683" s="44" t="str">
        <f>VLOOKUP(Tabla1[[#This Row],[PROGRAMA]],Hoja1!A:B,2,FALSE)</f>
        <v>1621. Servicio de limpieza</v>
      </c>
      <c r="W1683" s="44" t="str">
        <f>MID(Tabla1[[#This Row],[Aplicación]],14,2)</f>
        <v>63</v>
      </c>
      <c r="X1683" s="44" t="str">
        <f>MID(Tabla1[[#This Row],[Aplicación]],14,6)</f>
        <v>634</v>
      </c>
    </row>
    <row r="1684" spans="1:24" x14ac:dyDescent="0.25">
      <c r="A1684" s="33">
        <v>220200007388</v>
      </c>
      <c r="B1684" s="34" t="s">
        <v>316</v>
      </c>
      <c r="C1684" s="35">
        <v>43908</v>
      </c>
      <c r="D1684" s="33">
        <v>22020001380</v>
      </c>
      <c r="E1684" s="34" t="s">
        <v>1485</v>
      </c>
      <c r="F1684" s="36">
        <v>1091.3599999999999</v>
      </c>
      <c r="G1684" s="34" t="s">
        <v>375</v>
      </c>
      <c r="H1684" s="34" t="s">
        <v>2337</v>
      </c>
      <c r="I1684" s="33" t="s">
        <v>317</v>
      </c>
      <c r="J1684" s="34" t="s">
        <v>211</v>
      </c>
      <c r="K1684" s="34" t="s">
        <v>211</v>
      </c>
      <c r="L1684" s="34" t="s">
        <v>12</v>
      </c>
      <c r="M1684" s="34" t="s">
        <v>13</v>
      </c>
      <c r="N1684" s="34" t="s">
        <v>14</v>
      </c>
      <c r="O1684" s="37" t="s">
        <v>3145</v>
      </c>
      <c r="P1684" s="37" t="s">
        <v>674</v>
      </c>
      <c r="Q1684" s="44" t="str">
        <f>MID(Tabla1[[#This Row],[Aplicación]],14,1)</f>
        <v>6</v>
      </c>
      <c r="R1684" s="44" t="s">
        <v>663</v>
      </c>
      <c r="S1684" s="44" t="str">
        <f>MID(Tabla1[[#This Row],[Aplicación]],6,2)</f>
        <v>11</v>
      </c>
      <c r="T1684" s="44" t="str">
        <f>VLOOKUP(Tabla1[[#This Row],[AREA]],Hoja1!A:B,2,FALSE)</f>
        <v>11. Salud pública y seguridad ciudadana</v>
      </c>
      <c r="U1684" s="44" t="str">
        <f>MID(Tabla1[[#This Row],[Aplicación]],9,4)</f>
        <v>1621</v>
      </c>
      <c r="V1684" s="44" t="str">
        <f>VLOOKUP(Tabla1[[#This Row],[PROGRAMA]],Hoja1!A:B,2,FALSE)</f>
        <v>1621. Servicio de limpieza</v>
      </c>
      <c r="W1684" s="44" t="str">
        <f>MID(Tabla1[[#This Row],[Aplicación]],14,2)</f>
        <v>63</v>
      </c>
      <c r="X1684" s="44" t="str">
        <f>MID(Tabla1[[#This Row],[Aplicación]],14,6)</f>
        <v>634</v>
      </c>
    </row>
    <row r="1685" spans="1:24" x14ac:dyDescent="0.25">
      <c r="A1685" s="33">
        <v>220200003824</v>
      </c>
      <c r="B1685" s="34" t="s">
        <v>9</v>
      </c>
      <c r="C1685" s="35">
        <v>43894</v>
      </c>
      <c r="D1685" s="33">
        <v>22020002080</v>
      </c>
      <c r="E1685" s="34" t="s">
        <v>989</v>
      </c>
      <c r="F1685" s="36">
        <v>3000</v>
      </c>
      <c r="G1685" s="34" t="s">
        <v>734</v>
      </c>
      <c r="H1685" s="34" t="s">
        <v>2338</v>
      </c>
      <c r="I1685" s="33" t="s">
        <v>209</v>
      </c>
      <c r="J1685" s="34" t="s">
        <v>2140</v>
      </c>
      <c r="K1685" s="34" t="s">
        <v>735</v>
      </c>
      <c r="L1685" s="34" t="s">
        <v>12</v>
      </c>
      <c r="M1685" s="34" t="s">
        <v>10</v>
      </c>
      <c r="N1685" s="34" t="s">
        <v>11</v>
      </c>
      <c r="O1685" s="37" t="s">
        <v>3146</v>
      </c>
      <c r="P1685" s="37" t="s">
        <v>674</v>
      </c>
      <c r="Q1685" s="44" t="str">
        <f>MID(Tabla1[[#This Row],[Aplicación]],14,1)</f>
        <v>2</v>
      </c>
      <c r="R1685" s="44" t="s">
        <v>662</v>
      </c>
      <c r="S1685" s="44" t="str">
        <f>MID(Tabla1[[#This Row],[Aplicación]],6,2)</f>
        <v>11</v>
      </c>
      <c r="T1685" s="44" t="str">
        <f>VLOOKUP(Tabla1[[#This Row],[AREA]],Hoja1!A:B,2,FALSE)</f>
        <v>11. Salud pública y seguridad ciudadana</v>
      </c>
      <c r="U1685" s="44" t="str">
        <f>MID(Tabla1[[#This Row],[Aplicación]],9,4)</f>
        <v>1621</v>
      </c>
      <c r="V1685" s="44" t="str">
        <f>VLOOKUP(Tabla1[[#This Row],[PROGRAMA]],Hoja1!A:B,2,FALSE)</f>
        <v>1621. Servicio de limpieza</v>
      </c>
      <c r="W1685" s="44" t="str">
        <f>MID(Tabla1[[#This Row],[Aplicación]],14,2)</f>
        <v>21</v>
      </c>
      <c r="X1685" s="44" t="str">
        <f>MID(Tabla1[[#This Row],[Aplicación]],14,6)</f>
        <v>214</v>
      </c>
    </row>
    <row r="1686" spans="1:24" x14ac:dyDescent="0.25">
      <c r="A1686" s="33">
        <v>220200003825</v>
      </c>
      <c r="B1686" s="34" t="s">
        <v>9</v>
      </c>
      <c r="C1686" s="35">
        <v>43894</v>
      </c>
      <c r="D1686" s="33">
        <v>22020002291</v>
      </c>
      <c r="E1686" s="34" t="s">
        <v>989</v>
      </c>
      <c r="F1686" s="36">
        <v>500</v>
      </c>
      <c r="G1686" s="34" t="s">
        <v>2341</v>
      </c>
      <c r="H1686" s="34" t="s">
        <v>2342</v>
      </c>
      <c r="I1686" s="33" t="s">
        <v>209</v>
      </c>
      <c r="J1686" s="34" t="s">
        <v>211</v>
      </c>
      <c r="K1686" s="34" t="s">
        <v>211</v>
      </c>
      <c r="L1686" s="34" t="s">
        <v>12</v>
      </c>
      <c r="M1686" s="34" t="s">
        <v>10</v>
      </c>
      <c r="N1686" s="34" t="s">
        <v>11</v>
      </c>
      <c r="O1686" s="37" t="s">
        <v>3146</v>
      </c>
      <c r="P1686" s="37" t="s">
        <v>674</v>
      </c>
      <c r="Q1686" s="44" t="str">
        <f>MID(Tabla1[[#This Row],[Aplicación]],14,1)</f>
        <v>2</v>
      </c>
      <c r="R1686" s="44" t="s">
        <v>662</v>
      </c>
      <c r="S1686" s="44" t="str">
        <f>MID(Tabla1[[#This Row],[Aplicación]],6,2)</f>
        <v>11</v>
      </c>
      <c r="T1686" s="44" t="str">
        <f>VLOOKUP(Tabla1[[#This Row],[AREA]],Hoja1!A:B,2,FALSE)</f>
        <v>11. Salud pública y seguridad ciudadana</v>
      </c>
      <c r="U1686" s="44" t="str">
        <f>MID(Tabla1[[#This Row],[Aplicación]],9,4)</f>
        <v>1621</v>
      </c>
      <c r="V1686" s="44" t="str">
        <f>VLOOKUP(Tabla1[[#This Row],[PROGRAMA]],Hoja1!A:B,2,FALSE)</f>
        <v>1621. Servicio de limpieza</v>
      </c>
      <c r="W1686" s="44" t="str">
        <f>MID(Tabla1[[#This Row],[Aplicación]],14,2)</f>
        <v>21</v>
      </c>
      <c r="X1686" s="44" t="str">
        <f>MID(Tabla1[[#This Row],[Aplicación]],14,6)</f>
        <v>214</v>
      </c>
    </row>
    <row r="1687" spans="1:24" x14ac:dyDescent="0.25">
      <c r="A1687" s="33">
        <v>220200002893</v>
      </c>
      <c r="B1687" s="34" t="s">
        <v>316</v>
      </c>
      <c r="C1687" s="35">
        <v>43892</v>
      </c>
      <c r="D1687" s="33">
        <v>22020001380</v>
      </c>
      <c r="E1687" s="34" t="s">
        <v>1485</v>
      </c>
      <c r="F1687" s="36">
        <v>979.95</v>
      </c>
      <c r="G1687" s="34" t="s">
        <v>375</v>
      </c>
      <c r="H1687" s="34" t="s">
        <v>2347</v>
      </c>
      <c r="I1687" s="33" t="s">
        <v>317</v>
      </c>
      <c r="J1687" s="34" t="s">
        <v>211</v>
      </c>
      <c r="K1687" s="34" t="s">
        <v>211</v>
      </c>
      <c r="L1687" s="34" t="s">
        <v>12</v>
      </c>
      <c r="M1687" s="34" t="s">
        <v>13</v>
      </c>
      <c r="N1687" s="34" t="s">
        <v>14</v>
      </c>
      <c r="O1687" s="37" t="s">
        <v>3145</v>
      </c>
      <c r="P1687" s="37" t="s">
        <v>674</v>
      </c>
      <c r="Q1687" s="44" t="str">
        <f>MID(Tabla1[[#This Row],[Aplicación]],14,1)</f>
        <v>6</v>
      </c>
      <c r="R1687" s="44" t="s">
        <v>663</v>
      </c>
      <c r="S1687" s="44" t="str">
        <f>MID(Tabla1[[#This Row],[Aplicación]],6,2)</f>
        <v>11</v>
      </c>
      <c r="T1687" s="44" t="str">
        <f>VLOOKUP(Tabla1[[#This Row],[AREA]],Hoja1!A:B,2,FALSE)</f>
        <v>11. Salud pública y seguridad ciudadana</v>
      </c>
      <c r="U1687" s="44" t="str">
        <f>MID(Tabla1[[#This Row],[Aplicación]],9,4)</f>
        <v>1621</v>
      </c>
      <c r="V1687" s="44" t="str">
        <f>VLOOKUP(Tabla1[[#This Row],[PROGRAMA]],Hoja1!A:B,2,FALSE)</f>
        <v>1621. Servicio de limpieza</v>
      </c>
      <c r="W1687" s="44" t="str">
        <f>MID(Tabla1[[#This Row],[Aplicación]],14,2)</f>
        <v>63</v>
      </c>
      <c r="X1687" s="44" t="str">
        <f>MID(Tabla1[[#This Row],[Aplicación]],14,6)</f>
        <v>634</v>
      </c>
    </row>
    <row r="1688" spans="1:24" x14ac:dyDescent="0.25">
      <c r="A1688" s="33">
        <v>220200005410</v>
      </c>
      <c r="B1688" s="34" t="s">
        <v>316</v>
      </c>
      <c r="C1688" s="35">
        <v>43900</v>
      </c>
      <c r="D1688" s="33">
        <v>22020001384</v>
      </c>
      <c r="E1688" s="34" t="s">
        <v>2223</v>
      </c>
      <c r="F1688" s="36">
        <v>724.64</v>
      </c>
      <c r="G1688" s="34" t="s">
        <v>375</v>
      </c>
      <c r="H1688" s="34" t="s">
        <v>2349</v>
      </c>
      <c r="I1688" s="33" t="s">
        <v>317</v>
      </c>
      <c r="J1688" s="34" t="s">
        <v>211</v>
      </c>
      <c r="K1688" s="34" t="s">
        <v>211</v>
      </c>
      <c r="L1688" s="34" t="s">
        <v>12</v>
      </c>
      <c r="M1688" s="34" t="s">
        <v>13</v>
      </c>
      <c r="N1688" s="34" t="s">
        <v>14</v>
      </c>
      <c r="O1688" s="37" t="s">
        <v>3145</v>
      </c>
      <c r="P1688" s="37" t="s">
        <v>674</v>
      </c>
      <c r="Q1688" s="44" t="str">
        <f>MID(Tabla1[[#This Row],[Aplicación]],14,1)</f>
        <v>6</v>
      </c>
      <c r="R1688" s="44" t="s">
        <v>663</v>
      </c>
      <c r="S1688" s="44" t="str">
        <f>MID(Tabla1[[#This Row],[Aplicación]],6,2)</f>
        <v>11</v>
      </c>
      <c r="T1688" s="44" t="str">
        <f>VLOOKUP(Tabla1[[#This Row],[AREA]],Hoja1!A:B,2,FALSE)</f>
        <v>11. Salud pública y seguridad ciudadana</v>
      </c>
      <c r="U1688" s="44" t="str">
        <f>MID(Tabla1[[#This Row],[Aplicación]],9,4)</f>
        <v>1631</v>
      </c>
      <c r="V1688" s="44" t="str">
        <f>VLOOKUP(Tabla1[[#This Row],[PROGRAMA]],Hoja1!A:B,2,FALSE)</f>
        <v>1631. Limpieza viaria</v>
      </c>
      <c r="W1688" s="44" t="str">
        <f>MID(Tabla1[[#This Row],[Aplicación]],14,2)</f>
        <v>63</v>
      </c>
      <c r="X1688" s="44" t="str">
        <f>MID(Tabla1[[#This Row],[Aplicación]],14,6)</f>
        <v>634</v>
      </c>
    </row>
    <row r="1689" spans="1:24" x14ac:dyDescent="0.25">
      <c r="A1689" s="33">
        <v>220200003317</v>
      </c>
      <c r="B1689" s="34" t="s">
        <v>316</v>
      </c>
      <c r="C1689" s="35">
        <v>43894</v>
      </c>
      <c r="D1689" s="33">
        <v>22020001380</v>
      </c>
      <c r="E1689" s="34" t="s">
        <v>1485</v>
      </c>
      <c r="F1689" s="36">
        <v>569.66999999999996</v>
      </c>
      <c r="G1689" s="34" t="s">
        <v>375</v>
      </c>
      <c r="H1689" s="34" t="s">
        <v>2350</v>
      </c>
      <c r="I1689" s="33" t="s">
        <v>317</v>
      </c>
      <c r="J1689" s="34" t="s">
        <v>211</v>
      </c>
      <c r="K1689" s="34" t="s">
        <v>211</v>
      </c>
      <c r="L1689" s="34" t="s">
        <v>12</v>
      </c>
      <c r="M1689" s="34" t="s">
        <v>13</v>
      </c>
      <c r="N1689" s="34" t="s">
        <v>14</v>
      </c>
      <c r="O1689" s="37" t="s">
        <v>3145</v>
      </c>
      <c r="P1689" s="37" t="s">
        <v>674</v>
      </c>
      <c r="Q1689" s="44" t="str">
        <f>MID(Tabla1[[#This Row],[Aplicación]],14,1)</f>
        <v>6</v>
      </c>
      <c r="R1689" s="44" t="s">
        <v>663</v>
      </c>
      <c r="S1689" s="44" t="str">
        <f>MID(Tabla1[[#This Row],[Aplicación]],6,2)</f>
        <v>11</v>
      </c>
      <c r="T1689" s="44" t="str">
        <f>VLOOKUP(Tabla1[[#This Row],[AREA]],Hoja1!A:B,2,FALSE)</f>
        <v>11. Salud pública y seguridad ciudadana</v>
      </c>
      <c r="U1689" s="44" t="str">
        <f>MID(Tabla1[[#This Row],[Aplicación]],9,4)</f>
        <v>1621</v>
      </c>
      <c r="V1689" s="44" t="str">
        <f>VLOOKUP(Tabla1[[#This Row],[PROGRAMA]],Hoja1!A:B,2,FALSE)</f>
        <v>1621. Servicio de limpieza</v>
      </c>
      <c r="W1689" s="44" t="str">
        <f>MID(Tabla1[[#This Row],[Aplicación]],14,2)</f>
        <v>63</v>
      </c>
      <c r="X1689" s="44" t="str">
        <f>MID(Tabla1[[#This Row],[Aplicación]],14,6)</f>
        <v>634</v>
      </c>
    </row>
    <row r="1690" spans="1:24" x14ac:dyDescent="0.25">
      <c r="A1690" s="33">
        <v>220200003838</v>
      </c>
      <c r="B1690" s="34" t="s">
        <v>9</v>
      </c>
      <c r="C1690" s="35">
        <v>43894</v>
      </c>
      <c r="D1690" s="33">
        <v>22020002117</v>
      </c>
      <c r="E1690" s="34" t="s">
        <v>1110</v>
      </c>
      <c r="F1690" s="36">
        <v>1100</v>
      </c>
      <c r="G1690" s="34" t="s">
        <v>379</v>
      </c>
      <c r="H1690" s="34" t="s">
        <v>2351</v>
      </c>
      <c r="I1690" s="33" t="s">
        <v>209</v>
      </c>
      <c r="J1690" s="34" t="s">
        <v>233</v>
      </c>
      <c r="K1690" s="34" t="s">
        <v>233</v>
      </c>
      <c r="L1690" s="34" t="s">
        <v>15</v>
      </c>
      <c r="M1690" s="34" t="s">
        <v>10</v>
      </c>
      <c r="N1690" s="34" t="s">
        <v>11</v>
      </c>
      <c r="O1690" s="37" t="s">
        <v>3146</v>
      </c>
      <c r="P1690" s="37" t="s">
        <v>674</v>
      </c>
      <c r="Q1690" s="44" t="str">
        <f>MID(Tabla1[[#This Row],[Aplicación]],14,1)</f>
        <v>2</v>
      </c>
      <c r="R1690" s="44" t="s">
        <v>662</v>
      </c>
      <c r="S1690" s="44" t="str">
        <f>MID(Tabla1[[#This Row],[Aplicación]],6,2)</f>
        <v>11</v>
      </c>
      <c r="T1690" s="44" t="str">
        <f>VLOOKUP(Tabla1[[#This Row],[AREA]],Hoja1!A:B,2,FALSE)</f>
        <v>11. Salud pública y seguridad ciudadana</v>
      </c>
      <c r="U1690" s="44" t="str">
        <f>MID(Tabla1[[#This Row],[Aplicación]],9,4)</f>
        <v>1361</v>
      </c>
      <c r="V1690" s="44" t="str">
        <f>VLOOKUP(Tabla1[[#This Row],[PROGRAMA]],Hoja1!A:B,2,FALSE)</f>
        <v>1361. Prevención y extinción de incencios</v>
      </c>
      <c r="W1690" s="44" t="str">
        <f>MID(Tabla1[[#This Row],[Aplicación]],14,2)</f>
        <v>22</v>
      </c>
      <c r="X1690" s="44" t="str">
        <f>MID(Tabla1[[#This Row],[Aplicación]],14,6)</f>
        <v>22199</v>
      </c>
    </row>
    <row r="1691" spans="1:24" x14ac:dyDescent="0.25">
      <c r="A1691" s="33">
        <v>220200005422</v>
      </c>
      <c r="B1691" s="34" t="s">
        <v>316</v>
      </c>
      <c r="C1691" s="35">
        <v>43900</v>
      </c>
      <c r="D1691" s="33">
        <v>22020001380</v>
      </c>
      <c r="E1691" s="34" t="s">
        <v>1485</v>
      </c>
      <c r="F1691" s="36">
        <v>451.04</v>
      </c>
      <c r="G1691" s="34" t="s">
        <v>375</v>
      </c>
      <c r="H1691" s="34" t="s">
        <v>2353</v>
      </c>
      <c r="I1691" s="33" t="s">
        <v>317</v>
      </c>
      <c r="J1691" s="34" t="s">
        <v>211</v>
      </c>
      <c r="K1691" s="34" t="s">
        <v>211</v>
      </c>
      <c r="L1691" s="34" t="s">
        <v>12</v>
      </c>
      <c r="M1691" s="34" t="s">
        <v>13</v>
      </c>
      <c r="N1691" s="34" t="s">
        <v>14</v>
      </c>
      <c r="O1691" s="37" t="s">
        <v>3145</v>
      </c>
      <c r="P1691" s="37" t="s">
        <v>674</v>
      </c>
      <c r="Q1691" s="44" t="str">
        <f>MID(Tabla1[[#This Row],[Aplicación]],14,1)</f>
        <v>6</v>
      </c>
      <c r="R1691" s="44" t="s">
        <v>663</v>
      </c>
      <c r="S1691" s="44" t="str">
        <f>MID(Tabla1[[#This Row],[Aplicación]],6,2)</f>
        <v>11</v>
      </c>
      <c r="T1691" s="44" t="str">
        <f>VLOOKUP(Tabla1[[#This Row],[AREA]],Hoja1!A:B,2,FALSE)</f>
        <v>11. Salud pública y seguridad ciudadana</v>
      </c>
      <c r="U1691" s="44" t="str">
        <f>MID(Tabla1[[#This Row],[Aplicación]],9,4)</f>
        <v>1621</v>
      </c>
      <c r="V1691" s="44" t="str">
        <f>VLOOKUP(Tabla1[[#This Row],[PROGRAMA]],Hoja1!A:B,2,FALSE)</f>
        <v>1621. Servicio de limpieza</v>
      </c>
      <c r="W1691" s="44" t="str">
        <f>MID(Tabla1[[#This Row],[Aplicación]],14,2)</f>
        <v>63</v>
      </c>
      <c r="X1691" s="44" t="str">
        <f>MID(Tabla1[[#This Row],[Aplicación]],14,6)</f>
        <v>634</v>
      </c>
    </row>
    <row r="1692" spans="1:24" x14ac:dyDescent="0.25">
      <c r="A1692" s="33">
        <v>220200003315</v>
      </c>
      <c r="B1692" s="34" t="s">
        <v>316</v>
      </c>
      <c r="C1692" s="35">
        <v>43894</v>
      </c>
      <c r="D1692" s="33">
        <v>22020001380</v>
      </c>
      <c r="E1692" s="34" t="s">
        <v>1485</v>
      </c>
      <c r="F1692" s="36">
        <v>90.75</v>
      </c>
      <c r="G1692" s="34" t="s">
        <v>375</v>
      </c>
      <c r="H1692" s="34" t="s">
        <v>2354</v>
      </c>
      <c r="I1692" s="33" t="s">
        <v>317</v>
      </c>
      <c r="J1692" s="34" t="s">
        <v>211</v>
      </c>
      <c r="K1692" s="34" t="s">
        <v>211</v>
      </c>
      <c r="L1692" s="34" t="s">
        <v>12</v>
      </c>
      <c r="M1692" s="34" t="s">
        <v>13</v>
      </c>
      <c r="N1692" s="34" t="s">
        <v>14</v>
      </c>
      <c r="O1692" s="37" t="s">
        <v>3145</v>
      </c>
      <c r="P1692" s="37" t="s">
        <v>674</v>
      </c>
      <c r="Q1692" s="44" t="str">
        <f>MID(Tabla1[[#This Row],[Aplicación]],14,1)</f>
        <v>6</v>
      </c>
      <c r="R1692" s="44" t="s">
        <v>663</v>
      </c>
      <c r="S1692" s="44" t="str">
        <f>MID(Tabla1[[#This Row],[Aplicación]],6,2)</f>
        <v>11</v>
      </c>
      <c r="T1692" s="44" t="str">
        <f>VLOOKUP(Tabla1[[#This Row],[AREA]],Hoja1!A:B,2,FALSE)</f>
        <v>11. Salud pública y seguridad ciudadana</v>
      </c>
      <c r="U1692" s="44" t="str">
        <f>MID(Tabla1[[#This Row],[Aplicación]],9,4)</f>
        <v>1621</v>
      </c>
      <c r="V1692" s="44" t="str">
        <f>VLOOKUP(Tabla1[[#This Row],[PROGRAMA]],Hoja1!A:B,2,FALSE)</f>
        <v>1621. Servicio de limpieza</v>
      </c>
      <c r="W1692" s="44" t="str">
        <f>MID(Tabla1[[#This Row],[Aplicación]],14,2)</f>
        <v>63</v>
      </c>
      <c r="X1692" s="44" t="str">
        <f>MID(Tabla1[[#This Row],[Aplicación]],14,6)</f>
        <v>634</v>
      </c>
    </row>
    <row r="1693" spans="1:24" x14ac:dyDescent="0.25">
      <c r="A1693" s="33">
        <v>220200003323</v>
      </c>
      <c r="B1693" s="34" t="s">
        <v>316</v>
      </c>
      <c r="C1693" s="35">
        <v>43894</v>
      </c>
      <c r="D1693" s="33">
        <v>22020001384</v>
      </c>
      <c r="E1693" s="34" t="s">
        <v>2223</v>
      </c>
      <c r="F1693" s="36">
        <v>87.16</v>
      </c>
      <c r="G1693" s="34" t="s">
        <v>375</v>
      </c>
      <c r="H1693" s="34" t="s">
        <v>2356</v>
      </c>
      <c r="I1693" s="33" t="s">
        <v>317</v>
      </c>
      <c r="J1693" s="34" t="s">
        <v>211</v>
      </c>
      <c r="K1693" s="34" t="s">
        <v>211</v>
      </c>
      <c r="L1693" s="34" t="s">
        <v>12</v>
      </c>
      <c r="M1693" s="34" t="s">
        <v>13</v>
      </c>
      <c r="N1693" s="34" t="s">
        <v>14</v>
      </c>
      <c r="O1693" s="37" t="s">
        <v>3145</v>
      </c>
      <c r="P1693" s="37" t="s">
        <v>674</v>
      </c>
      <c r="Q1693" s="44" t="str">
        <f>MID(Tabla1[[#This Row],[Aplicación]],14,1)</f>
        <v>6</v>
      </c>
      <c r="R1693" s="44" t="s">
        <v>663</v>
      </c>
      <c r="S1693" s="44" t="str">
        <f>MID(Tabla1[[#This Row],[Aplicación]],6,2)</f>
        <v>11</v>
      </c>
      <c r="T1693" s="44" t="str">
        <f>VLOOKUP(Tabla1[[#This Row],[AREA]],Hoja1!A:B,2,FALSE)</f>
        <v>11. Salud pública y seguridad ciudadana</v>
      </c>
      <c r="U1693" s="44" t="str">
        <f>MID(Tabla1[[#This Row],[Aplicación]],9,4)</f>
        <v>1631</v>
      </c>
      <c r="V1693" s="44" t="str">
        <f>VLOOKUP(Tabla1[[#This Row],[PROGRAMA]],Hoja1!A:B,2,FALSE)</f>
        <v>1631. Limpieza viaria</v>
      </c>
      <c r="W1693" s="44" t="str">
        <f>MID(Tabla1[[#This Row],[Aplicación]],14,2)</f>
        <v>63</v>
      </c>
      <c r="X1693" s="44" t="str">
        <f>MID(Tabla1[[#This Row],[Aplicación]],14,6)</f>
        <v>634</v>
      </c>
    </row>
    <row r="1694" spans="1:24" x14ac:dyDescent="0.25">
      <c r="A1694" s="33">
        <v>220200003309</v>
      </c>
      <c r="B1694" s="34" t="s">
        <v>316</v>
      </c>
      <c r="C1694" s="35">
        <v>43894</v>
      </c>
      <c r="D1694" s="33">
        <v>22020001380</v>
      </c>
      <c r="E1694" s="34" t="s">
        <v>1485</v>
      </c>
      <c r="F1694" s="36">
        <v>75.63</v>
      </c>
      <c r="G1694" s="34" t="s">
        <v>375</v>
      </c>
      <c r="H1694" s="34" t="s">
        <v>2357</v>
      </c>
      <c r="I1694" s="33" t="s">
        <v>317</v>
      </c>
      <c r="J1694" s="34" t="s">
        <v>211</v>
      </c>
      <c r="K1694" s="34" t="s">
        <v>211</v>
      </c>
      <c r="L1694" s="34" t="s">
        <v>12</v>
      </c>
      <c r="M1694" s="34" t="s">
        <v>13</v>
      </c>
      <c r="N1694" s="34" t="s">
        <v>14</v>
      </c>
      <c r="O1694" s="37" t="s">
        <v>3145</v>
      </c>
      <c r="P1694" s="37" t="s">
        <v>674</v>
      </c>
      <c r="Q1694" s="44" t="str">
        <f>MID(Tabla1[[#This Row],[Aplicación]],14,1)</f>
        <v>6</v>
      </c>
      <c r="R1694" s="44" t="s">
        <v>663</v>
      </c>
      <c r="S1694" s="44" t="str">
        <f>MID(Tabla1[[#This Row],[Aplicación]],6,2)</f>
        <v>11</v>
      </c>
      <c r="T1694" s="44" t="str">
        <f>VLOOKUP(Tabla1[[#This Row],[AREA]],Hoja1!A:B,2,FALSE)</f>
        <v>11. Salud pública y seguridad ciudadana</v>
      </c>
      <c r="U1694" s="44" t="str">
        <f>MID(Tabla1[[#This Row],[Aplicación]],9,4)</f>
        <v>1621</v>
      </c>
      <c r="V1694" s="44" t="str">
        <f>VLOOKUP(Tabla1[[#This Row],[PROGRAMA]],Hoja1!A:B,2,FALSE)</f>
        <v>1621. Servicio de limpieza</v>
      </c>
      <c r="W1694" s="44" t="str">
        <f>MID(Tabla1[[#This Row],[Aplicación]],14,2)</f>
        <v>63</v>
      </c>
      <c r="X1694" s="44" t="str">
        <f>MID(Tabla1[[#This Row],[Aplicación]],14,6)</f>
        <v>634</v>
      </c>
    </row>
    <row r="1695" spans="1:24" x14ac:dyDescent="0.25">
      <c r="A1695" s="33">
        <v>220200003839</v>
      </c>
      <c r="B1695" s="34" t="s">
        <v>9</v>
      </c>
      <c r="C1695" s="35">
        <v>43894</v>
      </c>
      <c r="D1695" s="33">
        <v>22020001868</v>
      </c>
      <c r="E1695" s="34" t="s">
        <v>1110</v>
      </c>
      <c r="F1695" s="36">
        <v>600</v>
      </c>
      <c r="G1695" s="34" t="s">
        <v>455</v>
      </c>
      <c r="H1695" s="34" t="s">
        <v>2359</v>
      </c>
      <c r="I1695" s="33" t="s">
        <v>209</v>
      </c>
      <c r="J1695" s="34" t="s">
        <v>997</v>
      </c>
      <c r="K1695" s="34" t="s">
        <v>211</v>
      </c>
      <c r="L1695" s="34" t="s">
        <v>15</v>
      </c>
      <c r="M1695" s="34" t="s">
        <v>10</v>
      </c>
      <c r="N1695" s="34" t="s">
        <v>11</v>
      </c>
      <c r="O1695" s="37" t="s">
        <v>3146</v>
      </c>
      <c r="P1695" s="37" t="s">
        <v>674</v>
      </c>
      <c r="Q1695" s="44" t="str">
        <f>MID(Tabla1[[#This Row],[Aplicación]],14,1)</f>
        <v>2</v>
      </c>
      <c r="R1695" s="44" t="s">
        <v>662</v>
      </c>
      <c r="S1695" s="44" t="str">
        <f>MID(Tabla1[[#This Row],[Aplicación]],6,2)</f>
        <v>11</v>
      </c>
      <c r="T1695" s="44" t="str">
        <f>VLOOKUP(Tabla1[[#This Row],[AREA]],Hoja1!A:B,2,FALSE)</f>
        <v>11. Salud pública y seguridad ciudadana</v>
      </c>
      <c r="U1695" s="44" t="str">
        <f>MID(Tabla1[[#This Row],[Aplicación]],9,4)</f>
        <v>1361</v>
      </c>
      <c r="V1695" s="44" t="str">
        <f>VLOOKUP(Tabla1[[#This Row],[PROGRAMA]],Hoja1!A:B,2,FALSE)</f>
        <v>1361. Prevención y extinción de incencios</v>
      </c>
      <c r="W1695" s="44" t="str">
        <f>MID(Tabla1[[#This Row],[Aplicación]],14,2)</f>
        <v>22</v>
      </c>
      <c r="X1695" s="44" t="str">
        <f>MID(Tabla1[[#This Row],[Aplicación]],14,6)</f>
        <v>22199</v>
      </c>
    </row>
    <row r="1696" spans="1:24" x14ac:dyDescent="0.25">
      <c r="A1696" s="33">
        <v>220200004257</v>
      </c>
      <c r="B1696" s="34" t="s">
        <v>9</v>
      </c>
      <c r="C1696" s="35">
        <v>43896</v>
      </c>
      <c r="D1696" s="33">
        <v>22020002419</v>
      </c>
      <c r="E1696" s="34" t="s">
        <v>2401</v>
      </c>
      <c r="F1696" s="36">
        <v>2000</v>
      </c>
      <c r="G1696" s="34" t="s">
        <v>179</v>
      </c>
      <c r="H1696" s="34" t="s">
        <v>2402</v>
      </c>
      <c r="I1696" s="33" t="s">
        <v>209</v>
      </c>
      <c r="J1696" s="34" t="s">
        <v>211</v>
      </c>
      <c r="K1696" s="34" t="s">
        <v>211</v>
      </c>
      <c r="L1696" s="34" t="s">
        <v>12</v>
      </c>
      <c r="M1696" s="34" t="s">
        <v>10</v>
      </c>
      <c r="N1696" s="34" t="s">
        <v>11</v>
      </c>
      <c r="O1696" s="37" t="s">
        <v>3146</v>
      </c>
      <c r="P1696" s="37" t="s">
        <v>674</v>
      </c>
      <c r="Q1696" s="44" t="str">
        <f>MID(Tabla1[[#This Row],[Aplicación]],14,1)</f>
        <v>2</v>
      </c>
      <c r="R1696" s="44" t="s">
        <v>662</v>
      </c>
      <c r="S1696" s="44" t="str">
        <f>MID(Tabla1[[#This Row],[Aplicación]],6,2)</f>
        <v>11</v>
      </c>
      <c r="T1696" s="44" t="str">
        <f>VLOOKUP(Tabla1[[#This Row],[AREA]],Hoja1!A:B,2,FALSE)</f>
        <v>11. Salud pública y seguridad ciudadana</v>
      </c>
      <c r="U1696" s="44" t="str">
        <f>MID(Tabla1[[#This Row],[Aplicación]],9,4)</f>
        <v>3111</v>
      </c>
      <c r="V1696" s="44" t="str">
        <f>VLOOKUP(Tabla1[[#This Row],[PROGRAMA]],Hoja1!A:B,2,FALSE)</f>
        <v>3111. Protección de la salubridad pública</v>
      </c>
      <c r="W1696" s="44" t="str">
        <f>MID(Tabla1[[#This Row],[Aplicación]],14,2)</f>
        <v>21</v>
      </c>
      <c r="X1696" s="44" t="str">
        <f>MID(Tabla1[[#This Row],[Aplicación]],14,6)</f>
        <v>213</v>
      </c>
    </row>
    <row r="1697" spans="1:24" x14ac:dyDescent="0.25">
      <c r="A1697" s="33">
        <v>220200004259</v>
      </c>
      <c r="B1697" s="34" t="s">
        <v>9</v>
      </c>
      <c r="C1697" s="35">
        <v>43896</v>
      </c>
      <c r="D1697" s="33">
        <v>22020002422</v>
      </c>
      <c r="E1697" s="34" t="s">
        <v>2110</v>
      </c>
      <c r="F1697" s="36">
        <v>204.73</v>
      </c>
      <c r="G1697" s="34" t="s">
        <v>688</v>
      </c>
      <c r="H1697" s="34" t="s">
        <v>2403</v>
      </c>
      <c r="I1697" s="33" t="s">
        <v>209</v>
      </c>
      <c r="J1697" s="34" t="s">
        <v>211</v>
      </c>
      <c r="K1697" s="34" t="s">
        <v>211</v>
      </c>
      <c r="L1697" s="34" t="s">
        <v>15</v>
      </c>
      <c r="M1697" s="34" t="s">
        <v>10</v>
      </c>
      <c r="N1697" s="34" t="s">
        <v>11</v>
      </c>
      <c r="O1697" s="37" t="s">
        <v>3146</v>
      </c>
      <c r="P1697" s="37" t="s">
        <v>674</v>
      </c>
      <c r="Q1697" s="44" t="str">
        <f>MID(Tabla1[[#This Row],[Aplicación]],14,1)</f>
        <v>2</v>
      </c>
      <c r="R1697" s="44" t="s">
        <v>662</v>
      </c>
      <c r="S1697" s="44" t="str">
        <f>MID(Tabla1[[#This Row],[Aplicación]],6,2)</f>
        <v>11</v>
      </c>
      <c r="T1697" s="44" t="str">
        <f>VLOOKUP(Tabla1[[#This Row],[AREA]],Hoja1!A:B,2,FALSE)</f>
        <v>11. Salud pública y seguridad ciudadana</v>
      </c>
      <c r="U1697" s="44" t="str">
        <f>MID(Tabla1[[#This Row],[Aplicación]],9,4)</f>
        <v>3111</v>
      </c>
      <c r="V1697" s="44" t="str">
        <f>VLOOKUP(Tabla1[[#This Row],[PROGRAMA]],Hoja1!A:B,2,FALSE)</f>
        <v>3111. Protección de la salubridad pública</v>
      </c>
      <c r="W1697" s="44" t="str">
        <f>MID(Tabla1[[#This Row],[Aplicación]],14,2)</f>
        <v>22</v>
      </c>
      <c r="X1697" s="44" t="str">
        <f>MID(Tabla1[[#This Row],[Aplicación]],14,6)</f>
        <v>22199</v>
      </c>
    </row>
    <row r="1698" spans="1:24" x14ac:dyDescent="0.25">
      <c r="A1698" s="33">
        <v>220200004268</v>
      </c>
      <c r="B1698" s="34" t="s">
        <v>9</v>
      </c>
      <c r="C1698" s="35">
        <v>43896</v>
      </c>
      <c r="D1698" s="33">
        <v>22020002454</v>
      </c>
      <c r="E1698" s="34" t="s">
        <v>1110</v>
      </c>
      <c r="F1698" s="36">
        <v>71.930000000000007</v>
      </c>
      <c r="G1698" s="34" t="s">
        <v>2417</v>
      </c>
      <c r="H1698" s="34" t="s">
        <v>2418</v>
      </c>
      <c r="I1698" s="33" t="s">
        <v>209</v>
      </c>
      <c r="J1698" s="34" t="s">
        <v>853</v>
      </c>
      <c r="K1698" s="34" t="s">
        <v>853</v>
      </c>
      <c r="L1698" s="34" t="s">
        <v>15</v>
      </c>
      <c r="M1698" s="34" t="s">
        <v>10</v>
      </c>
      <c r="N1698" s="34" t="s">
        <v>11</v>
      </c>
      <c r="O1698" s="37" t="s">
        <v>3146</v>
      </c>
      <c r="P1698" s="37" t="s">
        <v>674</v>
      </c>
      <c r="Q1698" s="44" t="str">
        <f>MID(Tabla1[[#This Row],[Aplicación]],14,1)</f>
        <v>2</v>
      </c>
      <c r="R1698" s="44" t="s">
        <v>662</v>
      </c>
      <c r="S1698" s="44" t="str">
        <f>MID(Tabla1[[#This Row],[Aplicación]],6,2)</f>
        <v>11</v>
      </c>
      <c r="T1698" s="44" t="str">
        <f>VLOOKUP(Tabla1[[#This Row],[AREA]],Hoja1!A:B,2,FALSE)</f>
        <v>11. Salud pública y seguridad ciudadana</v>
      </c>
      <c r="U1698" s="44" t="str">
        <f>MID(Tabla1[[#This Row],[Aplicación]],9,4)</f>
        <v>1361</v>
      </c>
      <c r="V1698" s="44" t="str">
        <f>VLOOKUP(Tabla1[[#This Row],[PROGRAMA]],Hoja1!A:B,2,FALSE)</f>
        <v>1361. Prevención y extinción de incencios</v>
      </c>
      <c r="W1698" s="44" t="str">
        <f>MID(Tabla1[[#This Row],[Aplicación]],14,2)</f>
        <v>22</v>
      </c>
      <c r="X1698" s="44" t="str">
        <f>MID(Tabla1[[#This Row],[Aplicación]],14,6)</f>
        <v>22199</v>
      </c>
    </row>
    <row r="1699" spans="1:24" x14ac:dyDescent="0.25">
      <c r="A1699" s="33">
        <v>220200004277</v>
      </c>
      <c r="B1699" s="34" t="s">
        <v>9</v>
      </c>
      <c r="C1699" s="35">
        <v>43896</v>
      </c>
      <c r="D1699" s="33">
        <v>22020002118</v>
      </c>
      <c r="E1699" s="34" t="s">
        <v>1750</v>
      </c>
      <c r="F1699" s="36">
        <v>681.84</v>
      </c>
      <c r="G1699" s="34" t="s">
        <v>2150</v>
      </c>
      <c r="H1699" s="34" t="s">
        <v>2440</v>
      </c>
      <c r="I1699" s="33" t="s">
        <v>209</v>
      </c>
      <c r="J1699" s="34" t="s">
        <v>211</v>
      </c>
      <c r="K1699" s="34" t="s">
        <v>211</v>
      </c>
      <c r="L1699" s="34" t="s">
        <v>12</v>
      </c>
      <c r="M1699" s="34" t="s">
        <v>10</v>
      </c>
      <c r="N1699" s="34" t="s">
        <v>11</v>
      </c>
      <c r="O1699" s="37" t="s">
        <v>3146</v>
      </c>
      <c r="P1699" s="37" t="s">
        <v>674</v>
      </c>
      <c r="Q1699" s="44" t="str">
        <f>MID(Tabla1[[#This Row],[Aplicación]],14,1)</f>
        <v>2</v>
      </c>
      <c r="R1699" s="44" t="s">
        <v>662</v>
      </c>
      <c r="S1699" s="44" t="str">
        <f>MID(Tabla1[[#This Row],[Aplicación]],6,2)</f>
        <v>11</v>
      </c>
      <c r="T1699" s="44" t="str">
        <f>VLOOKUP(Tabla1[[#This Row],[AREA]],Hoja1!A:B,2,FALSE)</f>
        <v>11. Salud pública y seguridad ciudadana</v>
      </c>
      <c r="U1699" s="44" t="str">
        <f>MID(Tabla1[[#This Row],[Aplicación]],9,4)</f>
        <v>1361</v>
      </c>
      <c r="V1699" s="44" t="str">
        <f>VLOOKUP(Tabla1[[#This Row],[PROGRAMA]],Hoja1!A:B,2,FALSE)</f>
        <v>1361. Prevención y extinción de incencios</v>
      </c>
      <c r="W1699" s="44" t="str">
        <f>MID(Tabla1[[#This Row],[Aplicación]],14,2)</f>
        <v>21</v>
      </c>
      <c r="X1699" s="44" t="str">
        <f>MID(Tabla1[[#This Row],[Aplicación]],14,6)</f>
        <v>213</v>
      </c>
    </row>
    <row r="1700" spans="1:24" x14ac:dyDescent="0.25">
      <c r="A1700" s="33">
        <v>220200004831</v>
      </c>
      <c r="B1700" s="34" t="s">
        <v>9</v>
      </c>
      <c r="C1700" s="35">
        <v>43900</v>
      </c>
      <c r="D1700" s="33">
        <v>22020002483</v>
      </c>
      <c r="E1700" s="34" t="s">
        <v>2448</v>
      </c>
      <c r="F1700" s="36">
        <v>8950</v>
      </c>
      <c r="G1700" s="34" t="s">
        <v>2449</v>
      </c>
      <c r="H1700" s="34" t="s">
        <v>2450</v>
      </c>
      <c r="I1700" s="33" t="s">
        <v>209</v>
      </c>
      <c r="J1700" s="34" t="s">
        <v>2451</v>
      </c>
      <c r="K1700" s="34" t="s">
        <v>210</v>
      </c>
      <c r="L1700" s="34" t="s">
        <v>12</v>
      </c>
      <c r="M1700" s="34" t="s">
        <v>10</v>
      </c>
      <c r="N1700" s="34" t="s">
        <v>11</v>
      </c>
      <c r="O1700" s="37" t="s">
        <v>3146</v>
      </c>
      <c r="P1700" s="37" t="s">
        <v>674</v>
      </c>
      <c r="Q1700" s="44" t="str">
        <f>MID(Tabla1[[#This Row],[Aplicación]],14,1)</f>
        <v>1</v>
      </c>
      <c r="R1700" s="1" t="s">
        <v>671</v>
      </c>
      <c r="S1700" s="44" t="str">
        <f>MID(Tabla1[[#This Row],[Aplicación]],6,2)</f>
        <v>11</v>
      </c>
      <c r="T1700" s="44" t="str">
        <f>VLOOKUP(Tabla1[[#This Row],[AREA]],Hoja1!A:B,2,FALSE)</f>
        <v>11. Salud pública y seguridad ciudadana</v>
      </c>
      <c r="U1700" s="44" t="str">
        <f>MID(Tabla1[[#This Row],[Aplicación]],9,4)</f>
        <v>1361</v>
      </c>
      <c r="V1700" s="44" t="str">
        <f>VLOOKUP(Tabla1[[#This Row],[PROGRAMA]],Hoja1!A:B,2,FALSE)</f>
        <v>1361. Prevención y extinción de incencios</v>
      </c>
      <c r="W1700" s="44" t="str">
        <f>MID(Tabla1[[#This Row],[Aplicación]],14,2)</f>
        <v>16</v>
      </c>
      <c r="X1700" s="44" t="str">
        <f>MID(Tabla1[[#This Row],[Aplicación]],14,6)</f>
        <v>16200</v>
      </c>
    </row>
    <row r="1701" spans="1:24" x14ac:dyDescent="0.25">
      <c r="A1701" s="33">
        <v>220200004433</v>
      </c>
      <c r="B1701" s="34" t="s">
        <v>316</v>
      </c>
      <c r="C1701" s="35">
        <v>43899</v>
      </c>
      <c r="D1701" s="33">
        <v>22020001120</v>
      </c>
      <c r="E1701" s="34" t="s">
        <v>1548</v>
      </c>
      <c r="F1701" s="36">
        <v>1233.0899999999999</v>
      </c>
      <c r="G1701" s="34" t="s">
        <v>409</v>
      </c>
      <c r="H1701" s="34" t="s">
        <v>2455</v>
      </c>
      <c r="I1701" s="33" t="s">
        <v>317</v>
      </c>
      <c r="J1701" s="34" t="s">
        <v>211</v>
      </c>
      <c r="K1701" s="34" t="s">
        <v>211</v>
      </c>
      <c r="L1701" s="34" t="s">
        <v>15</v>
      </c>
      <c r="M1701" s="34" t="s">
        <v>13</v>
      </c>
      <c r="N1701" s="34" t="s">
        <v>14</v>
      </c>
      <c r="O1701" s="37" t="s">
        <v>3145</v>
      </c>
      <c r="P1701" s="37" t="s">
        <v>674</v>
      </c>
      <c r="Q1701" s="44" t="str">
        <f>MID(Tabla1[[#This Row],[Aplicación]],14,1)</f>
        <v>2</v>
      </c>
      <c r="R1701" s="44" t="s">
        <v>662</v>
      </c>
      <c r="S1701" s="44" t="str">
        <f>MID(Tabla1[[#This Row],[Aplicación]],6,2)</f>
        <v>11</v>
      </c>
      <c r="T1701" s="44" t="str">
        <f>VLOOKUP(Tabla1[[#This Row],[AREA]],Hoja1!A:B,2,FALSE)</f>
        <v>11. Salud pública y seguridad ciudadana</v>
      </c>
      <c r="U1701" s="44" t="str">
        <f>MID(Tabla1[[#This Row],[Aplicación]],9,4)</f>
        <v>1321</v>
      </c>
      <c r="V1701" s="44" t="str">
        <f>VLOOKUP(Tabla1[[#This Row],[PROGRAMA]],Hoja1!A:B,2,FALSE)</f>
        <v>1321. Policía municipal</v>
      </c>
      <c r="W1701" s="44" t="str">
        <f>MID(Tabla1[[#This Row],[Aplicación]],14,2)</f>
        <v>22</v>
      </c>
      <c r="X1701" s="44" t="str">
        <f>MID(Tabla1[[#This Row],[Aplicación]],14,6)</f>
        <v>22199</v>
      </c>
    </row>
    <row r="1702" spans="1:24" x14ac:dyDescent="0.25">
      <c r="A1702" s="33">
        <v>220200003884</v>
      </c>
      <c r="B1702" s="34" t="s">
        <v>316</v>
      </c>
      <c r="C1702" s="35">
        <v>43895</v>
      </c>
      <c r="D1702" s="33">
        <v>22020001461</v>
      </c>
      <c r="E1702" s="34" t="s">
        <v>1110</v>
      </c>
      <c r="F1702" s="36">
        <v>494.21</v>
      </c>
      <c r="G1702" s="34" t="s">
        <v>409</v>
      </c>
      <c r="H1702" s="34" t="s">
        <v>2457</v>
      </c>
      <c r="I1702" s="33" t="s">
        <v>317</v>
      </c>
      <c r="J1702" s="34" t="s">
        <v>211</v>
      </c>
      <c r="K1702" s="34" t="s">
        <v>211</v>
      </c>
      <c r="L1702" s="34" t="s">
        <v>15</v>
      </c>
      <c r="M1702" s="34" t="s">
        <v>13</v>
      </c>
      <c r="N1702" s="34" t="s">
        <v>14</v>
      </c>
      <c r="O1702" s="37" t="s">
        <v>3145</v>
      </c>
      <c r="P1702" s="37" t="s">
        <v>674</v>
      </c>
      <c r="Q1702" s="44" t="str">
        <f>MID(Tabla1[[#This Row],[Aplicación]],14,1)</f>
        <v>2</v>
      </c>
      <c r="R1702" s="44" t="s">
        <v>662</v>
      </c>
      <c r="S1702" s="44" t="str">
        <f>MID(Tabla1[[#This Row],[Aplicación]],6,2)</f>
        <v>11</v>
      </c>
      <c r="T1702" s="44" t="str">
        <f>VLOOKUP(Tabla1[[#This Row],[AREA]],Hoja1!A:B,2,FALSE)</f>
        <v>11. Salud pública y seguridad ciudadana</v>
      </c>
      <c r="U1702" s="44" t="str">
        <f>MID(Tabla1[[#This Row],[Aplicación]],9,4)</f>
        <v>1361</v>
      </c>
      <c r="V1702" s="44" t="str">
        <f>VLOOKUP(Tabla1[[#This Row],[PROGRAMA]],Hoja1!A:B,2,FALSE)</f>
        <v>1361. Prevención y extinción de incencios</v>
      </c>
      <c r="W1702" s="44" t="str">
        <f>MID(Tabla1[[#This Row],[Aplicación]],14,2)</f>
        <v>22</v>
      </c>
      <c r="X1702" s="44" t="str">
        <f>MID(Tabla1[[#This Row],[Aplicación]],14,6)</f>
        <v>22199</v>
      </c>
    </row>
    <row r="1703" spans="1:24" x14ac:dyDescent="0.25">
      <c r="A1703" s="33">
        <v>220200007318</v>
      </c>
      <c r="B1703" s="34" t="s">
        <v>316</v>
      </c>
      <c r="C1703" s="35">
        <v>43908</v>
      </c>
      <c r="D1703" s="33">
        <v>22020000011</v>
      </c>
      <c r="E1703" s="34" t="s">
        <v>1785</v>
      </c>
      <c r="F1703" s="36">
        <v>441.95</v>
      </c>
      <c r="G1703" s="34" t="s">
        <v>409</v>
      </c>
      <c r="H1703" s="34" t="s">
        <v>2460</v>
      </c>
      <c r="I1703" s="33" t="s">
        <v>317</v>
      </c>
      <c r="J1703" s="34" t="s">
        <v>211</v>
      </c>
      <c r="K1703" s="34" t="s">
        <v>211</v>
      </c>
      <c r="L1703" s="34" t="s">
        <v>15</v>
      </c>
      <c r="M1703" s="34" t="s">
        <v>13</v>
      </c>
      <c r="N1703" s="34" t="s">
        <v>14</v>
      </c>
      <c r="O1703" s="37" t="s">
        <v>3145</v>
      </c>
      <c r="P1703" s="37" t="s">
        <v>674</v>
      </c>
      <c r="Q1703" s="44" t="str">
        <f>MID(Tabla1[[#This Row],[Aplicación]],14,1)</f>
        <v>2</v>
      </c>
      <c r="R1703" s="44" t="s">
        <v>662</v>
      </c>
      <c r="S1703" s="44" t="str">
        <f>MID(Tabla1[[#This Row],[Aplicación]],6,2)</f>
        <v>11</v>
      </c>
      <c r="T1703" s="44" t="str">
        <f>VLOOKUP(Tabla1[[#This Row],[AREA]],Hoja1!A:B,2,FALSE)</f>
        <v>11. Salud pública y seguridad ciudadana</v>
      </c>
      <c r="U1703" s="44" t="str">
        <f>MID(Tabla1[[#This Row],[Aplicación]],9,4)</f>
        <v>1631</v>
      </c>
      <c r="V1703" s="44" t="str">
        <f>VLOOKUP(Tabla1[[#This Row],[PROGRAMA]],Hoja1!A:B,2,FALSE)</f>
        <v>1631. Limpieza viaria</v>
      </c>
      <c r="W1703" s="44" t="str">
        <f>MID(Tabla1[[#This Row],[Aplicación]],14,2)</f>
        <v>22</v>
      </c>
      <c r="X1703" s="44" t="str">
        <f>MID(Tabla1[[#This Row],[Aplicación]],14,6)</f>
        <v>22110</v>
      </c>
    </row>
    <row r="1704" spans="1:24" x14ac:dyDescent="0.25">
      <c r="A1704" s="33">
        <v>220200005271</v>
      </c>
      <c r="B1704" s="34" t="s">
        <v>316</v>
      </c>
      <c r="C1704" s="35">
        <v>43900</v>
      </c>
      <c r="D1704" s="33">
        <v>22020001120</v>
      </c>
      <c r="E1704" s="34" t="s">
        <v>1548</v>
      </c>
      <c r="F1704" s="36">
        <v>423</v>
      </c>
      <c r="G1704" s="34" t="s">
        <v>409</v>
      </c>
      <c r="H1704" s="34" t="s">
        <v>2461</v>
      </c>
      <c r="I1704" s="33" t="s">
        <v>317</v>
      </c>
      <c r="J1704" s="34" t="s">
        <v>211</v>
      </c>
      <c r="K1704" s="34" t="s">
        <v>211</v>
      </c>
      <c r="L1704" s="34" t="s">
        <v>15</v>
      </c>
      <c r="M1704" s="34" t="s">
        <v>13</v>
      </c>
      <c r="N1704" s="34" t="s">
        <v>14</v>
      </c>
      <c r="O1704" s="37" t="s">
        <v>3145</v>
      </c>
      <c r="P1704" s="37" t="s">
        <v>674</v>
      </c>
      <c r="Q1704" s="44" t="str">
        <f>MID(Tabla1[[#This Row],[Aplicación]],14,1)</f>
        <v>2</v>
      </c>
      <c r="R1704" s="44" t="s">
        <v>662</v>
      </c>
      <c r="S1704" s="44" t="str">
        <f>MID(Tabla1[[#This Row],[Aplicación]],6,2)</f>
        <v>11</v>
      </c>
      <c r="T1704" s="44" t="str">
        <f>VLOOKUP(Tabla1[[#This Row],[AREA]],Hoja1!A:B,2,FALSE)</f>
        <v>11. Salud pública y seguridad ciudadana</v>
      </c>
      <c r="U1704" s="44" t="str">
        <f>MID(Tabla1[[#This Row],[Aplicación]],9,4)</f>
        <v>1321</v>
      </c>
      <c r="V1704" s="44" t="str">
        <f>VLOOKUP(Tabla1[[#This Row],[PROGRAMA]],Hoja1!A:B,2,FALSE)</f>
        <v>1321. Policía municipal</v>
      </c>
      <c r="W1704" s="44" t="str">
        <f>MID(Tabla1[[#This Row],[Aplicación]],14,2)</f>
        <v>22</v>
      </c>
      <c r="X1704" s="44" t="str">
        <f>MID(Tabla1[[#This Row],[Aplicación]],14,6)</f>
        <v>22199</v>
      </c>
    </row>
    <row r="1705" spans="1:24" x14ac:dyDescent="0.25">
      <c r="A1705" s="33">
        <v>220200007330</v>
      </c>
      <c r="B1705" s="34" t="s">
        <v>316</v>
      </c>
      <c r="C1705" s="35">
        <v>43908</v>
      </c>
      <c r="D1705" s="33">
        <v>22020000007</v>
      </c>
      <c r="E1705" s="34" t="s">
        <v>1495</v>
      </c>
      <c r="F1705" s="36">
        <v>415.09</v>
      </c>
      <c r="G1705" s="34" t="s">
        <v>409</v>
      </c>
      <c r="H1705" s="34" t="s">
        <v>2463</v>
      </c>
      <c r="I1705" s="33" t="s">
        <v>317</v>
      </c>
      <c r="J1705" s="34" t="s">
        <v>211</v>
      </c>
      <c r="K1705" s="34" t="s">
        <v>211</v>
      </c>
      <c r="L1705" s="34" t="s">
        <v>15</v>
      </c>
      <c r="M1705" s="34" t="s">
        <v>13</v>
      </c>
      <c r="N1705" s="34" t="s">
        <v>14</v>
      </c>
      <c r="O1705" s="37" t="s">
        <v>3145</v>
      </c>
      <c r="P1705" s="37" t="s">
        <v>674</v>
      </c>
      <c r="Q1705" s="44" t="str">
        <f>MID(Tabla1[[#This Row],[Aplicación]],14,1)</f>
        <v>2</v>
      </c>
      <c r="R1705" s="44" t="s">
        <v>662</v>
      </c>
      <c r="S1705" s="44" t="str">
        <f>MID(Tabla1[[#This Row],[Aplicación]],6,2)</f>
        <v>11</v>
      </c>
      <c r="T1705" s="44" t="str">
        <f>VLOOKUP(Tabla1[[#This Row],[AREA]],Hoja1!A:B,2,FALSE)</f>
        <v>11. Salud pública y seguridad ciudadana</v>
      </c>
      <c r="U1705" s="44" t="str">
        <f>MID(Tabla1[[#This Row],[Aplicación]],9,4)</f>
        <v>1621</v>
      </c>
      <c r="V1705" s="44" t="str">
        <f>VLOOKUP(Tabla1[[#This Row],[PROGRAMA]],Hoja1!A:B,2,FALSE)</f>
        <v>1621. Servicio de limpieza</v>
      </c>
      <c r="W1705" s="44" t="str">
        <f>MID(Tabla1[[#This Row],[Aplicación]],14,2)</f>
        <v>22</v>
      </c>
      <c r="X1705" s="44" t="str">
        <f>MID(Tabla1[[#This Row],[Aplicación]],14,6)</f>
        <v>22199</v>
      </c>
    </row>
    <row r="1706" spans="1:24" x14ac:dyDescent="0.25">
      <c r="A1706" s="33">
        <v>220200003436</v>
      </c>
      <c r="B1706" s="34" t="s">
        <v>316</v>
      </c>
      <c r="C1706" s="35">
        <v>43894</v>
      </c>
      <c r="D1706" s="33">
        <v>22020000011</v>
      </c>
      <c r="E1706" s="34" t="s">
        <v>1785</v>
      </c>
      <c r="F1706" s="36">
        <v>341.66</v>
      </c>
      <c r="G1706" s="34" t="s">
        <v>409</v>
      </c>
      <c r="H1706" s="34" t="s">
        <v>2464</v>
      </c>
      <c r="I1706" s="33" t="s">
        <v>317</v>
      </c>
      <c r="J1706" s="34" t="s">
        <v>211</v>
      </c>
      <c r="K1706" s="34" t="s">
        <v>211</v>
      </c>
      <c r="L1706" s="34" t="s">
        <v>15</v>
      </c>
      <c r="M1706" s="34" t="s">
        <v>13</v>
      </c>
      <c r="N1706" s="34" t="s">
        <v>14</v>
      </c>
      <c r="O1706" s="37" t="s">
        <v>3145</v>
      </c>
      <c r="P1706" s="37" t="s">
        <v>674</v>
      </c>
      <c r="Q1706" s="44" t="str">
        <f>MID(Tabla1[[#This Row],[Aplicación]],14,1)</f>
        <v>2</v>
      </c>
      <c r="R1706" s="44" t="s">
        <v>662</v>
      </c>
      <c r="S1706" s="44" t="str">
        <f>MID(Tabla1[[#This Row],[Aplicación]],6,2)</f>
        <v>11</v>
      </c>
      <c r="T1706" s="44" t="str">
        <f>VLOOKUP(Tabla1[[#This Row],[AREA]],Hoja1!A:B,2,FALSE)</f>
        <v>11. Salud pública y seguridad ciudadana</v>
      </c>
      <c r="U1706" s="44" t="str">
        <f>MID(Tabla1[[#This Row],[Aplicación]],9,4)</f>
        <v>1631</v>
      </c>
      <c r="V1706" s="44" t="str">
        <f>VLOOKUP(Tabla1[[#This Row],[PROGRAMA]],Hoja1!A:B,2,FALSE)</f>
        <v>1631. Limpieza viaria</v>
      </c>
      <c r="W1706" s="44" t="str">
        <f>MID(Tabla1[[#This Row],[Aplicación]],14,2)</f>
        <v>22</v>
      </c>
      <c r="X1706" s="44" t="str">
        <f>MID(Tabla1[[#This Row],[Aplicación]],14,6)</f>
        <v>22110</v>
      </c>
    </row>
    <row r="1707" spans="1:24" x14ac:dyDescent="0.25">
      <c r="A1707" s="33">
        <v>220200004836</v>
      </c>
      <c r="B1707" s="34" t="s">
        <v>9</v>
      </c>
      <c r="C1707" s="35">
        <v>43900</v>
      </c>
      <c r="D1707" s="33">
        <v>22020002455</v>
      </c>
      <c r="E1707" s="34" t="s">
        <v>1110</v>
      </c>
      <c r="F1707" s="36">
        <v>1894.86</v>
      </c>
      <c r="G1707" s="34" t="s">
        <v>427</v>
      </c>
      <c r="H1707" s="34" t="s">
        <v>2465</v>
      </c>
      <c r="I1707" s="33" t="s">
        <v>209</v>
      </c>
      <c r="J1707" s="34" t="s">
        <v>210</v>
      </c>
      <c r="K1707" s="34" t="s">
        <v>210</v>
      </c>
      <c r="L1707" s="34" t="s">
        <v>15</v>
      </c>
      <c r="M1707" s="34" t="s">
        <v>10</v>
      </c>
      <c r="N1707" s="34" t="s">
        <v>11</v>
      </c>
      <c r="O1707" s="37" t="s">
        <v>3146</v>
      </c>
      <c r="P1707" s="37" t="s">
        <v>674</v>
      </c>
      <c r="Q1707" s="44" t="str">
        <f>MID(Tabla1[[#This Row],[Aplicación]],14,1)</f>
        <v>2</v>
      </c>
      <c r="R1707" s="44" t="s">
        <v>662</v>
      </c>
      <c r="S1707" s="44" t="str">
        <f>MID(Tabla1[[#This Row],[Aplicación]],6,2)</f>
        <v>11</v>
      </c>
      <c r="T1707" s="44" t="str">
        <f>VLOOKUP(Tabla1[[#This Row],[AREA]],Hoja1!A:B,2,FALSE)</f>
        <v>11. Salud pública y seguridad ciudadana</v>
      </c>
      <c r="U1707" s="44" t="str">
        <f>MID(Tabla1[[#This Row],[Aplicación]],9,4)</f>
        <v>1361</v>
      </c>
      <c r="V1707" s="44" t="str">
        <f>VLOOKUP(Tabla1[[#This Row],[PROGRAMA]],Hoja1!A:B,2,FALSE)</f>
        <v>1361. Prevención y extinción de incencios</v>
      </c>
      <c r="W1707" s="44" t="str">
        <f>MID(Tabla1[[#This Row],[Aplicación]],14,2)</f>
        <v>22</v>
      </c>
      <c r="X1707" s="44" t="str">
        <f>MID(Tabla1[[#This Row],[Aplicación]],14,6)</f>
        <v>22199</v>
      </c>
    </row>
    <row r="1708" spans="1:24" x14ac:dyDescent="0.25">
      <c r="A1708" s="33">
        <v>220200003422</v>
      </c>
      <c r="B1708" s="34" t="s">
        <v>316</v>
      </c>
      <c r="C1708" s="35">
        <v>43894</v>
      </c>
      <c r="D1708" s="33">
        <v>22020000003</v>
      </c>
      <c r="E1708" s="34" t="s">
        <v>989</v>
      </c>
      <c r="F1708" s="36">
        <v>193.24</v>
      </c>
      <c r="G1708" s="34" t="s">
        <v>409</v>
      </c>
      <c r="H1708" s="34" t="s">
        <v>2466</v>
      </c>
      <c r="I1708" s="33" t="s">
        <v>317</v>
      </c>
      <c r="J1708" s="34" t="s">
        <v>211</v>
      </c>
      <c r="K1708" s="34" t="s">
        <v>211</v>
      </c>
      <c r="L1708" s="34" t="s">
        <v>15</v>
      </c>
      <c r="M1708" s="34" t="s">
        <v>13</v>
      </c>
      <c r="N1708" s="34" t="s">
        <v>14</v>
      </c>
      <c r="O1708" s="37" t="s">
        <v>3145</v>
      </c>
      <c r="P1708" s="37" t="s">
        <v>674</v>
      </c>
      <c r="Q1708" s="44" t="str">
        <f>MID(Tabla1[[#This Row],[Aplicación]],14,1)</f>
        <v>2</v>
      </c>
      <c r="R1708" s="44" t="s">
        <v>662</v>
      </c>
      <c r="S1708" s="44" t="str">
        <f>MID(Tabla1[[#This Row],[Aplicación]],6,2)</f>
        <v>11</v>
      </c>
      <c r="T1708" s="44" t="str">
        <f>VLOOKUP(Tabla1[[#This Row],[AREA]],Hoja1!A:B,2,FALSE)</f>
        <v>11. Salud pública y seguridad ciudadana</v>
      </c>
      <c r="U1708" s="44" t="str">
        <f>MID(Tabla1[[#This Row],[Aplicación]],9,4)</f>
        <v>1621</v>
      </c>
      <c r="V1708" s="44" t="str">
        <f>VLOOKUP(Tabla1[[#This Row],[PROGRAMA]],Hoja1!A:B,2,FALSE)</f>
        <v>1621. Servicio de limpieza</v>
      </c>
      <c r="W1708" s="44" t="str">
        <f>MID(Tabla1[[#This Row],[Aplicación]],14,2)</f>
        <v>21</v>
      </c>
      <c r="X1708" s="44" t="str">
        <f>MID(Tabla1[[#This Row],[Aplicación]],14,6)</f>
        <v>214</v>
      </c>
    </row>
    <row r="1709" spans="1:24" x14ac:dyDescent="0.25">
      <c r="A1709" s="33">
        <v>220200003373</v>
      </c>
      <c r="B1709" s="34" t="s">
        <v>316</v>
      </c>
      <c r="C1709" s="35">
        <v>43894</v>
      </c>
      <c r="D1709" s="33">
        <v>22020000007</v>
      </c>
      <c r="E1709" s="34" t="s">
        <v>1495</v>
      </c>
      <c r="F1709" s="36">
        <v>11.33</v>
      </c>
      <c r="G1709" s="34" t="s">
        <v>409</v>
      </c>
      <c r="H1709" s="34" t="s">
        <v>2473</v>
      </c>
      <c r="I1709" s="33" t="s">
        <v>317</v>
      </c>
      <c r="J1709" s="34" t="s">
        <v>211</v>
      </c>
      <c r="K1709" s="34" t="s">
        <v>211</v>
      </c>
      <c r="L1709" s="34" t="s">
        <v>15</v>
      </c>
      <c r="M1709" s="34" t="s">
        <v>13</v>
      </c>
      <c r="N1709" s="34" t="s">
        <v>14</v>
      </c>
      <c r="O1709" s="37" t="s">
        <v>3145</v>
      </c>
      <c r="P1709" s="37" t="s">
        <v>674</v>
      </c>
      <c r="Q1709" s="44" t="str">
        <f>MID(Tabla1[[#This Row],[Aplicación]],14,1)</f>
        <v>2</v>
      </c>
      <c r="R1709" s="44" t="s">
        <v>662</v>
      </c>
      <c r="S1709" s="44" t="str">
        <f>MID(Tabla1[[#This Row],[Aplicación]],6,2)</f>
        <v>11</v>
      </c>
      <c r="T1709" s="44" t="str">
        <f>VLOOKUP(Tabla1[[#This Row],[AREA]],Hoja1!A:B,2,FALSE)</f>
        <v>11. Salud pública y seguridad ciudadana</v>
      </c>
      <c r="U1709" s="44" t="str">
        <f>MID(Tabla1[[#This Row],[Aplicación]],9,4)</f>
        <v>1621</v>
      </c>
      <c r="V1709" s="44" t="str">
        <f>VLOOKUP(Tabla1[[#This Row],[PROGRAMA]],Hoja1!A:B,2,FALSE)</f>
        <v>1621. Servicio de limpieza</v>
      </c>
      <c r="W1709" s="44" t="str">
        <f>MID(Tabla1[[#This Row],[Aplicación]],14,2)</f>
        <v>22</v>
      </c>
      <c r="X1709" s="44" t="str">
        <f>MID(Tabla1[[#This Row],[Aplicación]],14,6)</f>
        <v>22199</v>
      </c>
    </row>
    <row r="1710" spans="1:24" x14ac:dyDescent="0.25">
      <c r="A1710" s="33">
        <v>220200003394</v>
      </c>
      <c r="B1710" s="34" t="s">
        <v>316</v>
      </c>
      <c r="C1710" s="35">
        <v>43894</v>
      </c>
      <c r="D1710" s="33">
        <v>22020000012</v>
      </c>
      <c r="E1710" s="34" t="s">
        <v>1541</v>
      </c>
      <c r="F1710" s="36">
        <v>9.32</v>
      </c>
      <c r="G1710" s="34" t="s">
        <v>409</v>
      </c>
      <c r="H1710" s="34" t="s">
        <v>2474</v>
      </c>
      <c r="I1710" s="33" t="s">
        <v>317</v>
      </c>
      <c r="J1710" s="34" t="s">
        <v>211</v>
      </c>
      <c r="K1710" s="34" t="s">
        <v>211</v>
      </c>
      <c r="L1710" s="34" t="s">
        <v>15</v>
      </c>
      <c r="M1710" s="34" t="s">
        <v>13</v>
      </c>
      <c r="N1710" s="34" t="s">
        <v>14</v>
      </c>
      <c r="O1710" s="37" t="s">
        <v>3145</v>
      </c>
      <c r="P1710" s="37" t="s">
        <v>674</v>
      </c>
      <c r="Q1710" s="44" t="str">
        <f>MID(Tabla1[[#This Row],[Aplicación]],14,1)</f>
        <v>2</v>
      </c>
      <c r="R1710" s="44" t="s">
        <v>662</v>
      </c>
      <c r="S1710" s="44" t="str">
        <f>MID(Tabla1[[#This Row],[Aplicación]],6,2)</f>
        <v>11</v>
      </c>
      <c r="T1710" s="44" t="str">
        <f>VLOOKUP(Tabla1[[#This Row],[AREA]],Hoja1!A:B,2,FALSE)</f>
        <v>11. Salud pública y seguridad ciudadana</v>
      </c>
      <c r="U1710" s="44" t="str">
        <f>MID(Tabla1[[#This Row],[Aplicación]],9,4)</f>
        <v>1631</v>
      </c>
      <c r="V1710" s="44" t="str">
        <f>VLOOKUP(Tabla1[[#This Row],[PROGRAMA]],Hoja1!A:B,2,FALSE)</f>
        <v>1631. Limpieza viaria</v>
      </c>
      <c r="W1710" s="44" t="str">
        <f>MID(Tabla1[[#This Row],[Aplicación]],14,2)</f>
        <v>22</v>
      </c>
      <c r="X1710" s="44" t="str">
        <f>MID(Tabla1[[#This Row],[Aplicación]],14,6)</f>
        <v>22199</v>
      </c>
    </row>
    <row r="1711" spans="1:24" x14ac:dyDescent="0.25">
      <c r="A1711" s="33">
        <v>220200003412</v>
      </c>
      <c r="B1711" s="34" t="s">
        <v>316</v>
      </c>
      <c r="C1711" s="35">
        <v>43894</v>
      </c>
      <c r="D1711" s="33">
        <v>22020000003</v>
      </c>
      <c r="E1711" s="34" t="s">
        <v>989</v>
      </c>
      <c r="F1711" s="36">
        <v>819.03</v>
      </c>
      <c r="G1711" s="34" t="s">
        <v>402</v>
      </c>
      <c r="H1711" s="34" t="s">
        <v>2489</v>
      </c>
      <c r="I1711" s="33" t="s">
        <v>317</v>
      </c>
      <c r="J1711" s="34" t="s">
        <v>211</v>
      </c>
      <c r="K1711" s="34" t="s">
        <v>211</v>
      </c>
      <c r="L1711" s="34" t="s">
        <v>15</v>
      </c>
      <c r="M1711" s="34" t="s">
        <v>13</v>
      </c>
      <c r="N1711" s="34" t="s">
        <v>14</v>
      </c>
      <c r="O1711" s="37" t="s">
        <v>3145</v>
      </c>
      <c r="P1711" s="37" t="s">
        <v>674</v>
      </c>
      <c r="Q1711" s="44" t="str">
        <f>MID(Tabla1[[#This Row],[Aplicación]],14,1)</f>
        <v>2</v>
      </c>
      <c r="R1711" s="44" t="s">
        <v>662</v>
      </c>
      <c r="S1711" s="44" t="str">
        <f>MID(Tabla1[[#This Row],[Aplicación]],6,2)</f>
        <v>11</v>
      </c>
      <c r="T1711" s="44" t="str">
        <f>VLOOKUP(Tabla1[[#This Row],[AREA]],Hoja1!A:B,2,FALSE)</f>
        <v>11. Salud pública y seguridad ciudadana</v>
      </c>
      <c r="U1711" s="44" t="str">
        <f>MID(Tabla1[[#This Row],[Aplicación]],9,4)</f>
        <v>1621</v>
      </c>
      <c r="V1711" s="44" t="str">
        <f>VLOOKUP(Tabla1[[#This Row],[PROGRAMA]],Hoja1!A:B,2,FALSE)</f>
        <v>1621. Servicio de limpieza</v>
      </c>
      <c r="W1711" s="44" t="str">
        <f>MID(Tabla1[[#This Row],[Aplicación]],14,2)</f>
        <v>21</v>
      </c>
      <c r="X1711" s="44" t="str">
        <f>MID(Tabla1[[#This Row],[Aplicación]],14,6)</f>
        <v>214</v>
      </c>
    </row>
    <row r="1712" spans="1:24" x14ac:dyDescent="0.25">
      <c r="A1712" s="33">
        <v>220200008972</v>
      </c>
      <c r="B1712" s="34" t="s">
        <v>316</v>
      </c>
      <c r="C1712" s="35">
        <v>43913</v>
      </c>
      <c r="D1712" s="33">
        <v>22020000009</v>
      </c>
      <c r="E1712" s="34" t="s">
        <v>1780</v>
      </c>
      <c r="F1712" s="36">
        <v>63.53</v>
      </c>
      <c r="G1712" s="34" t="s">
        <v>402</v>
      </c>
      <c r="H1712" s="34" t="s">
        <v>2490</v>
      </c>
      <c r="I1712" s="33" t="s">
        <v>317</v>
      </c>
      <c r="J1712" s="34" t="s">
        <v>211</v>
      </c>
      <c r="K1712" s="34" t="s">
        <v>211</v>
      </c>
      <c r="L1712" s="34" t="s">
        <v>15</v>
      </c>
      <c r="M1712" s="34" t="s">
        <v>13</v>
      </c>
      <c r="N1712" s="34" t="s">
        <v>14</v>
      </c>
      <c r="O1712" s="37" t="s">
        <v>3145</v>
      </c>
      <c r="P1712" s="37" t="s">
        <v>674</v>
      </c>
      <c r="Q1712" s="44" t="str">
        <f>MID(Tabla1[[#This Row],[Aplicación]],14,1)</f>
        <v>2</v>
      </c>
      <c r="R1712" s="44" t="s">
        <v>662</v>
      </c>
      <c r="S1712" s="44" t="str">
        <f>MID(Tabla1[[#This Row],[Aplicación]],6,2)</f>
        <v>11</v>
      </c>
      <c r="T1712" s="44" t="str">
        <f>VLOOKUP(Tabla1[[#This Row],[AREA]],Hoja1!A:B,2,FALSE)</f>
        <v>11. Salud pública y seguridad ciudadana</v>
      </c>
      <c r="U1712" s="44" t="str">
        <f>MID(Tabla1[[#This Row],[Aplicación]],9,4)</f>
        <v>1631</v>
      </c>
      <c r="V1712" s="44" t="str">
        <f>VLOOKUP(Tabla1[[#This Row],[PROGRAMA]],Hoja1!A:B,2,FALSE)</f>
        <v>1631. Limpieza viaria</v>
      </c>
      <c r="W1712" s="44" t="str">
        <f>MID(Tabla1[[#This Row],[Aplicación]],14,2)</f>
        <v>21</v>
      </c>
      <c r="X1712" s="44" t="str">
        <f>MID(Tabla1[[#This Row],[Aplicación]],14,6)</f>
        <v>214</v>
      </c>
    </row>
    <row r="1713" spans="1:24" x14ac:dyDescent="0.25">
      <c r="A1713" s="33">
        <v>220200004435</v>
      </c>
      <c r="B1713" s="34" t="s">
        <v>316</v>
      </c>
      <c r="C1713" s="35">
        <v>43899</v>
      </c>
      <c r="D1713" s="33">
        <v>22020001119</v>
      </c>
      <c r="E1713" s="34" t="s">
        <v>1428</v>
      </c>
      <c r="F1713" s="36">
        <v>3835.71</v>
      </c>
      <c r="G1713" s="34" t="s">
        <v>377</v>
      </c>
      <c r="H1713" s="34" t="s">
        <v>2498</v>
      </c>
      <c r="I1713" s="33" t="s">
        <v>317</v>
      </c>
      <c r="J1713" s="34" t="s">
        <v>211</v>
      </c>
      <c r="K1713" s="34" t="s">
        <v>211</v>
      </c>
      <c r="L1713" s="34" t="s">
        <v>15</v>
      </c>
      <c r="M1713" s="34" t="s">
        <v>13</v>
      </c>
      <c r="N1713" s="34" t="s">
        <v>14</v>
      </c>
      <c r="O1713" s="37" t="s">
        <v>3145</v>
      </c>
      <c r="P1713" s="37" t="s">
        <v>674</v>
      </c>
      <c r="Q1713" s="44" t="str">
        <f>MID(Tabla1[[#This Row],[Aplicación]],14,1)</f>
        <v>2</v>
      </c>
      <c r="R1713" s="44" t="s">
        <v>662</v>
      </c>
      <c r="S1713" s="44" t="str">
        <f>MID(Tabla1[[#This Row],[Aplicación]],6,2)</f>
        <v>11</v>
      </c>
      <c r="T1713" s="44" t="str">
        <f>VLOOKUP(Tabla1[[#This Row],[AREA]],Hoja1!A:B,2,FALSE)</f>
        <v>11. Salud pública y seguridad ciudadana</v>
      </c>
      <c r="U1713" s="44" t="str">
        <f>MID(Tabla1[[#This Row],[Aplicación]],9,4)</f>
        <v>1321</v>
      </c>
      <c r="V1713" s="44" t="str">
        <f>VLOOKUP(Tabla1[[#This Row],[PROGRAMA]],Hoja1!A:B,2,FALSE)</f>
        <v>1321. Policía municipal</v>
      </c>
      <c r="W1713" s="44" t="str">
        <f>MID(Tabla1[[#This Row],[Aplicación]],14,2)</f>
        <v>21</v>
      </c>
      <c r="X1713" s="44" t="str">
        <f>MID(Tabla1[[#This Row],[Aplicación]],14,6)</f>
        <v>214</v>
      </c>
    </row>
    <row r="1714" spans="1:24" x14ac:dyDescent="0.25">
      <c r="A1714" s="33">
        <v>220200004446</v>
      </c>
      <c r="B1714" s="34" t="s">
        <v>316</v>
      </c>
      <c r="C1714" s="35">
        <v>43899</v>
      </c>
      <c r="D1714" s="33">
        <v>22020001119</v>
      </c>
      <c r="E1714" s="34" t="s">
        <v>1428</v>
      </c>
      <c r="F1714" s="36">
        <v>2039.89</v>
      </c>
      <c r="G1714" s="34" t="s">
        <v>377</v>
      </c>
      <c r="H1714" s="34" t="s">
        <v>2499</v>
      </c>
      <c r="I1714" s="33" t="s">
        <v>317</v>
      </c>
      <c r="J1714" s="34" t="s">
        <v>211</v>
      </c>
      <c r="K1714" s="34" t="s">
        <v>211</v>
      </c>
      <c r="L1714" s="34" t="s">
        <v>15</v>
      </c>
      <c r="M1714" s="34" t="s">
        <v>13</v>
      </c>
      <c r="N1714" s="34" t="s">
        <v>14</v>
      </c>
      <c r="O1714" s="37" t="s">
        <v>3145</v>
      </c>
      <c r="P1714" s="37" t="s">
        <v>674</v>
      </c>
      <c r="Q1714" s="44" t="str">
        <f>MID(Tabla1[[#This Row],[Aplicación]],14,1)</f>
        <v>2</v>
      </c>
      <c r="R1714" s="44" t="s">
        <v>662</v>
      </c>
      <c r="S1714" s="44" t="str">
        <f>MID(Tabla1[[#This Row],[Aplicación]],6,2)</f>
        <v>11</v>
      </c>
      <c r="T1714" s="44" t="str">
        <f>VLOOKUP(Tabla1[[#This Row],[AREA]],Hoja1!A:B,2,FALSE)</f>
        <v>11. Salud pública y seguridad ciudadana</v>
      </c>
      <c r="U1714" s="44" t="str">
        <f>MID(Tabla1[[#This Row],[Aplicación]],9,4)</f>
        <v>1321</v>
      </c>
      <c r="V1714" s="44" t="str">
        <f>VLOOKUP(Tabla1[[#This Row],[PROGRAMA]],Hoja1!A:B,2,FALSE)</f>
        <v>1321. Policía municipal</v>
      </c>
      <c r="W1714" s="44" t="str">
        <f>MID(Tabla1[[#This Row],[Aplicación]],14,2)</f>
        <v>21</v>
      </c>
      <c r="X1714" s="44" t="str">
        <f>MID(Tabla1[[#This Row],[Aplicación]],14,6)</f>
        <v>214</v>
      </c>
    </row>
    <row r="1715" spans="1:24" x14ac:dyDescent="0.25">
      <c r="A1715" s="33">
        <v>220200007759</v>
      </c>
      <c r="B1715" s="34" t="s">
        <v>316</v>
      </c>
      <c r="C1715" s="35">
        <v>43909</v>
      </c>
      <c r="D1715" s="33">
        <v>22020001119</v>
      </c>
      <c r="E1715" s="34" t="s">
        <v>1428</v>
      </c>
      <c r="F1715" s="36">
        <v>92.32</v>
      </c>
      <c r="G1715" s="34" t="s">
        <v>377</v>
      </c>
      <c r="H1715" s="34" t="s">
        <v>2500</v>
      </c>
      <c r="I1715" s="33" t="s">
        <v>317</v>
      </c>
      <c r="J1715" s="34" t="s">
        <v>211</v>
      </c>
      <c r="K1715" s="34" t="s">
        <v>211</v>
      </c>
      <c r="L1715" s="34" t="s">
        <v>15</v>
      </c>
      <c r="M1715" s="34" t="s">
        <v>13</v>
      </c>
      <c r="N1715" s="34" t="s">
        <v>14</v>
      </c>
      <c r="O1715" s="37" t="s">
        <v>3145</v>
      </c>
      <c r="P1715" s="37" t="s">
        <v>674</v>
      </c>
      <c r="Q1715" s="44" t="str">
        <f>MID(Tabla1[[#This Row],[Aplicación]],14,1)</f>
        <v>2</v>
      </c>
      <c r="R1715" s="44" t="s">
        <v>662</v>
      </c>
      <c r="S1715" s="44" t="str">
        <f>MID(Tabla1[[#This Row],[Aplicación]],6,2)</f>
        <v>11</v>
      </c>
      <c r="T1715" s="44" t="str">
        <f>VLOOKUP(Tabla1[[#This Row],[AREA]],Hoja1!A:B,2,FALSE)</f>
        <v>11. Salud pública y seguridad ciudadana</v>
      </c>
      <c r="U1715" s="44" t="str">
        <f>MID(Tabla1[[#This Row],[Aplicación]],9,4)</f>
        <v>1321</v>
      </c>
      <c r="V1715" s="44" t="str">
        <f>VLOOKUP(Tabla1[[#This Row],[PROGRAMA]],Hoja1!A:B,2,FALSE)</f>
        <v>1321. Policía municipal</v>
      </c>
      <c r="W1715" s="44" t="str">
        <f>MID(Tabla1[[#This Row],[Aplicación]],14,2)</f>
        <v>21</v>
      </c>
      <c r="X1715" s="44" t="str">
        <f>MID(Tabla1[[#This Row],[Aplicación]],14,6)</f>
        <v>214</v>
      </c>
    </row>
    <row r="1716" spans="1:24" x14ac:dyDescent="0.25">
      <c r="A1716" s="33">
        <v>220200003370</v>
      </c>
      <c r="B1716" s="34" t="s">
        <v>316</v>
      </c>
      <c r="C1716" s="35">
        <v>43894</v>
      </c>
      <c r="D1716" s="33">
        <v>22020000003</v>
      </c>
      <c r="E1716" s="34" t="s">
        <v>989</v>
      </c>
      <c r="F1716" s="36">
        <v>48.25</v>
      </c>
      <c r="G1716" s="34" t="s">
        <v>377</v>
      </c>
      <c r="H1716" s="34" t="s">
        <v>2501</v>
      </c>
      <c r="I1716" s="33" t="s">
        <v>317</v>
      </c>
      <c r="J1716" s="34" t="s">
        <v>211</v>
      </c>
      <c r="K1716" s="34" t="s">
        <v>211</v>
      </c>
      <c r="L1716" s="34" t="s">
        <v>15</v>
      </c>
      <c r="M1716" s="34" t="s">
        <v>13</v>
      </c>
      <c r="N1716" s="34" t="s">
        <v>14</v>
      </c>
      <c r="O1716" s="37" t="s">
        <v>3145</v>
      </c>
      <c r="P1716" s="37" t="s">
        <v>674</v>
      </c>
      <c r="Q1716" s="44" t="str">
        <f>MID(Tabla1[[#This Row],[Aplicación]],14,1)</f>
        <v>2</v>
      </c>
      <c r="R1716" s="44" t="s">
        <v>662</v>
      </c>
      <c r="S1716" s="44" t="str">
        <f>MID(Tabla1[[#This Row],[Aplicación]],6,2)</f>
        <v>11</v>
      </c>
      <c r="T1716" s="44" t="str">
        <f>VLOOKUP(Tabla1[[#This Row],[AREA]],Hoja1!A:B,2,FALSE)</f>
        <v>11. Salud pública y seguridad ciudadana</v>
      </c>
      <c r="U1716" s="44" t="str">
        <f>MID(Tabla1[[#This Row],[Aplicación]],9,4)</f>
        <v>1621</v>
      </c>
      <c r="V1716" s="44" t="str">
        <f>VLOOKUP(Tabla1[[#This Row],[PROGRAMA]],Hoja1!A:B,2,FALSE)</f>
        <v>1621. Servicio de limpieza</v>
      </c>
      <c r="W1716" s="44" t="str">
        <f>MID(Tabla1[[#This Row],[Aplicación]],14,2)</f>
        <v>21</v>
      </c>
      <c r="X1716" s="44" t="str">
        <f>MID(Tabla1[[#This Row],[Aplicación]],14,6)</f>
        <v>214</v>
      </c>
    </row>
    <row r="1717" spans="1:24" x14ac:dyDescent="0.25">
      <c r="A1717" s="33">
        <v>220200005337</v>
      </c>
      <c r="B1717" s="34" t="s">
        <v>316</v>
      </c>
      <c r="C1717" s="35">
        <v>43900</v>
      </c>
      <c r="D1717" s="33">
        <v>22020000004</v>
      </c>
      <c r="E1717" s="34" t="s">
        <v>946</v>
      </c>
      <c r="F1717" s="36">
        <v>1518.25</v>
      </c>
      <c r="G1717" s="34" t="s">
        <v>397</v>
      </c>
      <c r="H1717" s="34" t="s">
        <v>2502</v>
      </c>
      <c r="I1717" s="33" t="s">
        <v>317</v>
      </c>
      <c r="J1717" s="34" t="s">
        <v>247</v>
      </c>
      <c r="K1717" s="34" t="s">
        <v>247</v>
      </c>
      <c r="L1717" s="34" t="s">
        <v>15</v>
      </c>
      <c r="M1717" s="34" t="s">
        <v>13</v>
      </c>
      <c r="N1717" s="34" t="s">
        <v>14</v>
      </c>
      <c r="O1717" s="37" t="s">
        <v>3145</v>
      </c>
      <c r="P1717" s="37" t="s">
        <v>674</v>
      </c>
      <c r="Q1717" s="44" t="str">
        <f>MID(Tabla1[[#This Row],[Aplicación]],14,1)</f>
        <v>2</v>
      </c>
      <c r="R1717" s="44" t="s">
        <v>662</v>
      </c>
      <c r="S1717" s="44" t="str">
        <f>MID(Tabla1[[#This Row],[Aplicación]],6,2)</f>
        <v>11</v>
      </c>
      <c r="T1717" s="44" t="str">
        <f>VLOOKUP(Tabla1[[#This Row],[AREA]],Hoja1!A:B,2,FALSE)</f>
        <v>11. Salud pública y seguridad ciudadana</v>
      </c>
      <c r="U1717" s="44" t="str">
        <f>MID(Tabla1[[#This Row],[Aplicación]],9,4)</f>
        <v>1621</v>
      </c>
      <c r="V1717" s="44" t="str">
        <f>VLOOKUP(Tabla1[[#This Row],[PROGRAMA]],Hoja1!A:B,2,FALSE)</f>
        <v>1621. Servicio de limpieza</v>
      </c>
      <c r="W1717" s="44" t="str">
        <f>MID(Tabla1[[#This Row],[Aplicación]],14,2)</f>
        <v>22</v>
      </c>
      <c r="X1717" s="44" t="str">
        <f>MID(Tabla1[[#This Row],[Aplicación]],14,6)</f>
        <v>22103</v>
      </c>
    </row>
    <row r="1718" spans="1:24" x14ac:dyDescent="0.25">
      <c r="A1718" s="33">
        <v>220200003384</v>
      </c>
      <c r="B1718" s="34" t="s">
        <v>316</v>
      </c>
      <c r="C1718" s="35">
        <v>43894</v>
      </c>
      <c r="D1718" s="33">
        <v>22020000004</v>
      </c>
      <c r="E1718" s="34" t="s">
        <v>946</v>
      </c>
      <c r="F1718" s="36">
        <v>1334.87</v>
      </c>
      <c r="G1718" s="34" t="s">
        <v>397</v>
      </c>
      <c r="H1718" s="34" t="s">
        <v>2503</v>
      </c>
      <c r="I1718" s="33" t="s">
        <v>317</v>
      </c>
      <c r="J1718" s="34" t="s">
        <v>247</v>
      </c>
      <c r="K1718" s="34" t="s">
        <v>247</v>
      </c>
      <c r="L1718" s="34" t="s">
        <v>15</v>
      </c>
      <c r="M1718" s="34" t="s">
        <v>13</v>
      </c>
      <c r="N1718" s="34" t="s">
        <v>14</v>
      </c>
      <c r="O1718" s="37" t="s">
        <v>3145</v>
      </c>
      <c r="P1718" s="37" t="s">
        <v>674</v>
      </c>
      <c r="Q1718" s="44" t="str">
        <f>MID(Tabla1[[#This Row],[Aplicación]],14,1)</f>
        <v>2</v>
      </c>
      <c r="R1718" s="44" t="s">
        <v>662</v>
      </c>
      <c r="S1718" s="44" t="str">
        <f>MID(Tabla1[[#This Row],[Aplicación]],6,2)</f>
        <v>11</v>
      </c>
      <c r="T1718" s="44" t="str">
        <f>VLOOKUP(Tabla1[[#This Row],[AREA]],Hoja1!A:B,2,FALSE)</f>
        <v>11. Salud pública y seguridad ciudadana</v>
      </c>
      <c r="U1718" s="44" t="str">
        <f>MID(Tabla1[[#This Row],[Aplicación]],9,4)</f>
        <v>1621</v>
      </c>
      <c r="V1718" s="44" t="str">
        <f>VLOOKUP(Tabla1[[#This Row],[PROGRAMA]],Hoja1!A:B,2,FALSE)</f>
        <v>1621. Servicio de limpieza</v>
      </c>
      <c r="W1718" s="44" t="str">
        <f>MID(Tabla1[[#This Row],[Aplicación]],14,2)</f>
        <v>22</v>
      </c>
      <c r="X1718" s="44" t="str">
        <f>MID(Tabla1[[#This Row],[Aplicación]],14,6)</f>
        <v>22103</v>
      </c>
    </row>
    <row r="1719" spans="1:24" x14ac:dyDescent="0.25">
      <c r="A1719" s="33">
        <v>220200005333</v>
      </c>
      <c r="B1719" s="34" t="s">
        <v>316</v>
      </c>
      <c r="C1719" s="35">
        <v>43900</v>
      </c>
      <c r="D1719" s="33">
        <v>22020000004</v>
      </c>
      <c r="E1719" s="34" t="s">
        <v>946</v>
      </c>
      <c r="F1719" s="36">
        <v>1334.87</v>
      </c>
      <c r="G1719" s="34" t="s">
        <v>397</v>
      </c>
      <c r="H1719" s="34" t="s">
        <v>2504</v>
      </c>
      <c r="I1719" s="33" t="s">
        <v>317</v>
      </c>
      <c r="J1719" s="34" t="s">
        <v>247</v>
      </c>
      <c r="K1719" s="34" t="s">
        <v>247</v>
      </c>
      <c r="L1719" s="34" t="s">
        <v>15</v>
      </c>
      <c r="M1719" s="34" t="s">
        <v>13</v>
      </c>
      <c r="N1719" s="34" t="s">
        <v>14</v>
      </c>
      <c r="O1719" s="37" t="s">
        <v>3145</v>
      </c>
      <c r="P1719" s="37" t="s">
        <v>674</v>
      </c>
      <c r="Q1719" s="44" t="str">
        <f>MID(Tabla1[[#This Row],[Aplicación]],14,1)</f>
        <v>2</v>
      </c>
      <c r="R1719" s="44" t="s">
        <v>662</v>
      </c>
      <c r="S1719" s="44" t="str">
        <f>MID(Tabla1[[#This Row],[Aplicación]],6,2)</f>
        <v>11</v>
      </c>
      <c r="T1719" s="44" t="str">
        <f>VLOOKUP(Tabla1[[#This Row],[AREA]],Hoja1!A:B,2,FALSE)</f>
        <v>11. Salud pública y seguridad ciudadana</v>
      </c>
      <c r="U1719" s="44" t="str">
        <f>MID(Tabla1[[#This Row],[Aplicación]],9,4)</f>
        <v>1621</v>
      </c>
      <c r="V1719" s="44" t="str">
        <f>VLOOKUP(Tabla1[[#This Row],[PROGRAMA]],Hoja1!A:B,2,FALSE)</f>
        <v>1621. Servicio de limpieza</v>
      </c>
      <c r="W1719" s="44" t="str">
        <f>MID(Tabla1[[#This Row],[Aplicación]],14,2)</f>
        <v>22</v>
      </c>
      <c r="X1719" s="44" t="str">
        <f>MID(Tabla1[[#This Row],[Aplicación]],14,6)</f>
        <v>22103</v>
      </c>
    </row>
    <row r="1720" spans="1:24" x14ac:dyDescent="0.25">
      <c r="A1720" s="33">
        <v>220200003461</v>
      </c>
      <c r="B1720" s="34" t="s">
        <v>316</v>
      </c>
      <c r="C1720" s="35">
        <v>43894</v>
      </c>
      <c r="D1720" s="33">
        <v>22020000004</v>
      </c>
      <c r="E1720" s="34" t="s">
        <v>946</v>
      </c>
      <c r="F1720" s="36">
        <v>1298.4100000000001</v>
      </c>
      <c r="G1720" s="34" t="s">
        <v>397</v>
      </c>
      <c r="H1720" s="34" t="s">
        <v>2505</v>
      </c>
      <c r="I1720" s="33" t="s">
        <v>317</v>
      </c>
      <c r="J1720" s="34" t="s">
        <v>247</v>
      </c>
      <c r="K1720" s="34" t="s">
        <v>247</v>
      </c>
      <c r="L1720" s="34" t="s">
        <v>15</v>
      </c>
      <c r="M1720" s="34" t="s">
        <v>13</v>
      </c>
      <c r="N1720" s="34" t="s">
        <v>14</v>
      </c>
      <c r="O1720" s="37" t="s">
        <v>3145</v>
      </c>
      <c r="P1720" s="37" t="s">
        <v>674</v>
      </c>
      <c r="Q1720" s="44" t="str">
        <f>MID(Tabla1[[#This Row],[Aplicación]],14,1)</f>
        <v>2</v>
      </c>
      <c r="R1720" s="44" t="s">
        <v>662</v>
      </c>
      <c r="S1720" s="44" t="str">
        <f>MID(Tabla1[[#This Row],[Aplicación]],6,2)</f>
        <v>11</v>
      </c>
      <c r="T1720" s="44" t="str">
        <f>VLOOKUP(Tabla1[[#This Row],[AREA]],Hoja1!A:B,2,FALSE)</f>
        <v>11. Salud pública y seguridad ciudadana</v>
      </c>
      <c r="U1720" s="44" t="str">
        <f>MID(Tabla1[[#This Row],[Aplicación]],9,4)</f>
        <v>1621</v>
      </c>
      <c r="V1720" s="44" t="str">
        <f>VLOOKUP(Tabla1[[#This Row],[PROGRAMA]],Hoja1!A:B,2,FALSE)</f>
        <v>1621. Servicio de limpieza</v>
      </c>
      <c r="W1720" s="44" t="str">
        <f>MID(Tabla1[[#This Row],[Aplicación]],14,2)</f>
        <v>22</v>
      </c>
      <c r="X1720" s="44" t="str">
        <f>MID(Tabla1[[#This Row],[Aplicación]],14,6)</f>
        <v>22103</v>
      </c>
    </row>
    <row r="1721" spans="1:24" x14ac:dyDescent="0.25">
      <c r="A1721" s="33">
        <v>220200005335</v>
      </c>
      <c r="B1721" s="34" t="s">
        <v>316</v>
      </c>
      <c r="C1721" s="35">
        <v>43900</v>
      </c>
      <c r="D1721" s="33">
        <v>22020000004</v>
      </c>
      <c r="E1721" s="34" t="s">
        <v>946</v>
      </c>
      <c r="F1721" s="36">
        <v>600.16</v>
      </c>
      <c r="G1721" s="34" t="s">
        <v>397</v>
      </c>
      <c r="H1721" s="34" t="s">
        <v>2506</v>
      </c>
      <c r="I1721" s="33" t="s">
        <v>317</v>
      </c>
      <c r="J1721" s="34" t="s">
        <v>247</v>
      </c>
      <c r="K1721" s="34" t="s">
        <v>247</v>
      </c>
      <c r="L1721" s="34" t="s">
        <v>15</v>
      </c>
      <c r="M1721" s="34" t="s">
        <v>13</v>
      </c>
      <c r="N1721" s="34" t="s">
        <v>14</v>
      </c>
      <c r="O1721" s="37" t="s">
        <v>3145</v>
      </c>
      <c r="P1721" s="37" t="s">
        <v>674</v>
      </c>
      <c r="Q1721" s="44" t="str">
        <f>MID(Tabla1[[#This Row],[Aplicación]],14,1)</f>
        <v>2</v>
      </c>
      <c r="R1721" s="44" t="s">
        <v>662</v>
      </c>
      <c r="S1721" s="44" t="str">
        <f>MID(Tabla1[[#This Row],[Aplicación]],6,2)</f>
        <v>11</v>
      </c>
      <c r="T1721" s="44" t="str">
        <f>VLOOKUP(Tabla1[[#This Row],[AREA]],Hoja1!A:B,2,FALSE)</f>
        <v>11. Salud pública y seguridad ciudadana</v>
      </c>
      <c r="U1721" s="44" t="str">
        <f>MID(Tabla1[[#This Row],[Aplicación]],9,4)</f>
        <v>1621</v>
      </c>
      <c r="V1721" s="44" t="str">
        <f>VLOOKUP(Tabla1[[#This Row],[PROGRAMA]],Hoja1!A:B,2,FALSE)</f>
        <v>1621. Servicio de limpieza</v>
      </c>
      <c r="W1721" s="44" t="str">
        <f>MID(Tabla1[[#This Row],[Aplicación]],14,2)</f>
        <v>22</v>
      </c>
      <c r="X1721" s="44" t="str">
        <f>MID(Tabla1[[#This Row],[Aplicación]],14,6)</f>
        <v>22103</v>
      </c>
    </row>
    <row r="1722" spans="1:24" x14ac:dyDescent="0.25">
      <c r="A1722" s="33">
        <v>220200005678</v>
      </c>
      <c r="B1722" s="34" t="s">
        <v>9</v>
      </c>
      <c r="C1722" s="35">
        <v>43901</v>
      </c>
      <c r="D1722" s="33">
        <v>22020002500</v>
      </c>
      <c r="E1722" s="34" t="s">
        <v>1095</v>
      </c>
      <c r="F1722" s="36">
        <v>600</v>
      </c>
      <c r="G1722" s="34" t="s">
        <v>2508</v>
      </c>
      <c r="H1722" s="34" t="s">
        <v>2509</v>
      </c>
      <c r="I1722" s="33" t="s">
        <v>209</v>
      </c>
      <c r="J1722" s="34" t="s">
        <v>286</v>
      </c>
      <c r="K1722" s="34" t="s">
        <v>286</v>
      </c>
      <c r="L1722" s="34" t="s">
        <v>15</v>
      </c>
      <c r="M1722" s="34" t="s">
        <v>10</v>
      </c>
      <c r="N1722" s="34" t="s">
        <v>11</v>
      </c>
      <c r="O1722" s="37" t="s">
        <v>3146</v>
      </c>
      <c r="P1722" s="37" t="s">
        <v>674</v>
      </c>
      <c r="Q1722" s="44" t="str">
        <f>MID(Tabla1[[#This Row],[Aplicación]],14,1)</f>
        <v>2</v>
      </c>
      <c r="R1722" s="44" t="s">
        <v>662</v>
      </c>
      <c r="S1722" s="44" t="str">
        <f>MID(Tabla1[[#This Row],[Aplicación]],6,2)</f>
        <v>11</v>
      </c>
      <c r="T1722" s="44" t="str">
        <f>VLOOKUP(Tabla1[[#This Row],[AREA]],Hoja1!A:B,2,FALSE)</f>
        <v>11. Salud pública y seguridad ciudadana</v>
      </c>
      <c r="U1722" s="44" t="str">
        <f>MID(Tabla1[[#This Row],[Aplicación]],9,4)</f>
        <v>1321</v>
      </c>
      <c r="V1722" s="44" t="str">
        <f>VLOOKUP(Tabla1[[#This Row],[PROGRAMA]],Hoja1!A:B,2,FALSE)</f>
        <v>1321. Policía municipal</v>
      </c>
      <c r="W1722" s="44" t="str">
        <f>MID(Tabla1[[#This Row],[Aplicación]],14,2)</f>
        <v>22</v>
      </c>
      <c r="X1722" s="44" t="str">
        <f>MID(Tabla1[[#This Row],[Aplicación]],14,6)</f>
        <v>22699</v>
      </c>
    </row>
    <row r="1723" spans="1:24" x14ac:dyDescent="0.25">
      <c r="A1723" s="33">
        <v>220200005679</v>
      </c>
      <c r="B1723" s="34" t="s">
        <v>9</v>
      </c>
      <c r="C1723" s="35">
        <v>43901</v>
      </c>
      <c r="D1723" s="33">
        <v>22020002529</v>
      </c>
      <c r="E1723" s="34" t="s">
        <v>2401</v>
      </c>
      <c r="F1723" s="36">
        <v>500</v>
      </c>
      <c r="G1723" s="34" t="s">
        <v>163</v>
      </c>
      <c r="H1723" s="34" t="s">
        <v>2511</v>
      </c>
      <c r="I1723" s="33" t="s">
        <v>209</v>
      </c>
      <c r="J1723" s="34" t="s">
        <v>1341</v>
      </c>
      <c r="K1723" s="34" t="s">
        <v>211</v>
      </c>
      <c r="L1723" s="34" t="s">
        <v>12</v>
      </c>
      <c r="M1723" s="34" t="s">
        <v>10</v>
      </c>
      <c r="N1723" s="34" t="s">
        <v>11</v>
      </c>
      <c r="O1723" s="37" t="s">
        <v>3146</v>
      </c>
      <c r="P1723" s="37" t="s">
        <v>674</v>
      </c>
      <c r="Q1723" s="44" t="str">
        <f>MID(Tabla1[[#This Row],[Aplicación]],14,1)</f>
        <v>2</v>
      </c>
      <c r="R1723" s="44" t="s">
        <v>662</v>
      </c>
      <c r="S1723" s="44" t="str">
        <f>MID(Tabla1[[#This Row],[Aplicación]],6,2)</f>
        <v>11</v>
      </c>
      <c r="T1723" s="44" t="str">
        <f>VLOOKUP(Tabla1[[#This Row],[AREA]],Hoja1!A:B,2,FALSE)</f>
        <v>11. Salud pública y seguridad ciudadana</v>
      </c>
      <c r="U1723" s="44" t="str">
        <f>MID(Tabla1[[#This Row],[Aplicación]],9,4)</f>
        <v>3111</v>
      </c>
      <c r="V1723" s="44" t="str">
        <f>VLOOKUP(Tabla1[[#This Row],[PROGRAMA]],Hoja1!A:B,2,FALSE)</f>
        <v>3111. Protección de la salubridad pública</v>
      </c>
      <c r="W1723" s="44" t="str">
        <f>MID(Tabla1[[#This Row],[Aplicación]],14,2)</f>
        <v>21</v>
      </c>
      <c r="X1723" s="44" t="str">
        <f>MID(Tabla1[[#This Row],[Aplicación]],14,6)</f>
        <v>213</v>
      </c>
    </row>
    <row r="1724" spans="1:24" x14ac:dyDescent="0.25">
      <c r="A1724" s="33">
        <v>220200004444</v>
      </c>
      <c r="B1724" s="34" t="s">
        <v>316</v>
      </c>
      <c r="C1724" s="35">
        <v>43899</v>
      </c>
      <c r="D1724" s="33">
        <v>22020001119</v>
      </c>
      <c r="E1724" s="34" t="s">
        <v>1428</v>
      </c>
      <c r="F1724" s="36">
        <v>569.09</v>
      </c>
      <c r="G1724" s="34" t="s">
        <v>397</v>
      </c>
      <c r="H1724" s="34" t="s">
        <v>2518</v>
      </c>
      <c r="I1724" s="33" t="s">
        <v>317</v>
      </c>
      <c r="J1724" s="34" t="s">
        <v>247</v>
      </c>
      <c r="K1724" s="34" t="s">
        <v>247</v>
      </c>
      <c r="L1724" s="34" t="s">
        <v>15</v>
      </c>
      <c r="M1724" s="34" t="s">
        <v>13</v>
      </c>
      <c r="N1724" s="34" t="s">
        <v>14</v>
      </c>
      <c r="O1724" s="37" t="s">
        <v>3145</v>
      </c>
      <c r="P1724" s="37" t="s">
        <v>674</v>
      </c>
      <c r="Q1724" s="44" t="str">
        <f>MID(Tabla1[[#This Row],[Aplicación]],14,1)</f>
        <v>2</v>
      </c>
      <c r="R1724" s="44" t="s">
        <v>662</v>
      </c>
      <c r="S1724" s="44" t="str">
        <f>MID(Tabla1[[#This Row],[Aplicación]],6,2)</f>
        <v>11</v>
      </c>
      <c r="T1724" s="44" t="str">
        <f>VLOOKUP(Tabla1[[#This Row],[AREA]],Hoja1!A:B,2,FALSE)</f>
        <v>11. Salud pública y seguridad ciudadana</v>
      </c>
      <c r="U1724" s="44" t="str">
        <f>MID(Tabla1[[#This Row],[Aplicación]],9,4)</f>
        <v>1321</v>
      </c>
      <c r="V1724" s="44" t="str">
        <f>VLOOKUP(Tabla1[[#This Row],[PROGRAMA]],Hoja1!A:B,2,FALSE)</f>
        <v>1321. Policía municipal</v>
      </c>
      <c r="W1724" s="44" t="str">
        <f>MID(Tabla1[[#This Row],[Aplicación]],14,2)</f>
        <v>21</v>
      </c>
      <c r="X1724" s="44" t="str">
        <f>MID(Tabla1[[#This Row],[Aplicación]],14,6)</f>
        <v>214</v>
      </c>
    </row>
    <row r="1725" spans="1:24" x14ac:dyDescent="0.25">
      <c r="A1725" s="33">
        <v>220200009240</v>
      </c>
      <c r="B1725" s="34" t="s">
        <v>316</v>
      </c>
      <c r="C1725" s="35">
        <v>43915</v>
      </c>
      <c r="D1725" s="33">
        <v>22020001119</v>
      </c>
      <c r="E1725" s="34" t="s">
        <v>1428</v>
      </c>
      <c r="F1725" s="36">
        <v>489.4</v>
      </c>
      <c r="G1725" s="34" t="s">
        <v>397</v>
      </c>
      <c r="H1725" s="34" t="s">
        <v>2529</v>
      </c>
      <c r="I1725" s="33" t="s">
        <v>317</v>
      </c>
      <c r="J1725" s="34" t="s">
        <v>247</v>
      </c>
      <c r="K1725" s="34" t="s">
        <v>247</v>
      </c>
      <c r="L1725" s="34" t="s">
        <v>15</v>
      </c>
      <c r="M1725" s="34" t="s">
        <v>13</v>
      </c>
      <c r="N1725" s="34" t="s">
        <v>14</v>
      </c>
      <c r="O1725" s="37" t="s">
        <v>3145</v>
      </c>
      <c r="P1725" s="37" t="s">
        <v>674</v>
      </c>
      <c r="Q1725" s="44" t="str">
        <f>MID(Tabla1[[#This Row],[Aplicación]],14,1)</f>
        <v>2</v>
      </c>
      <c r="R1725" s="44" t="s">
        <v>662</v>
      </c>
      <c r="S1725" s="44" t="str">
        <f>MID(Tabla1[[#This Row],[Aplicación]],6,2)</f>
        <v>11</v>
      </c>
      <c r="T1725" s="44" t="str">
        <f>VLOOKUP(Tabla1[[#This Row],[AREA]],Hoja1!A:B,2,FALSE)</f>
        <v>11. Salud pública y seguridad ciudadana</v>
      </c>
      <c r="U1725" s="44" t="str">
        <f>MID(Tabla1[[#This Row],[Aplicación]],9,4)</f>
        <v>1321</v>
      </c>
      <c r="V1725" s="44" t="str">
        <f>VLOOKUP(Tabla1[[#This Row],[PROGRAMA]],Hoja1!A:B,2,FALSE)</f>
        <v>1321. Policía municipal</v>
      </c>
      <c r="W1725" s="44" t="str">
        <f>MID(Tabla1[[#This Row],[Aplicación]],14,2)</f>
        <v>21</v>
      </c>
      <c r="X1725" s="44" t="str">
        <f>MID(Tabla1[[#This Row],[Aplicación]],14,6)</f>
        <v>214</v>
      </c>
    </row>
    <row r="1726" spans="1:24" x14ac:dyDescent="0.25">
      <c r="A1726" s="33">
        <v>220200003463</v>
      </c>
      <c r="B1726" s="34" t="s">
        <v>316</v>
      </c>
      <c r="C1726" s="35">
        <v>43894</v>
      </c>
      <c r="D1726" s="33">
        <v>22020000004</v>
      </c>
      <c r="E1726" s="34" t="s">
        <v>946</v>
      </c>
      <c r="F1726" s="36">
        <v>468.88</v>
      </c>
      <c r="G1726" s="34" t="s">
        <v>397</v>
      </c>
      <c r="H1726" s="34" t="s">
        <v>2532</v>
      </c>
      <c r="I1726" s="33" t="s">
        <v>317</v>
      </c>
      <c r="J1726" s="34" t="s">
        <v>247</v>
      </c>
      <c r="K1726" s="34" t="s">
        <v>247</v>
      </c>
      <c r="L1726" s="34" t="s">
        <v>15</v>
      </c>
      <c r="M1726" s="34" t="s">
        <v>13</v>
      </c>
      <c r="N1726" s="34" t="s">
        <v>14</v>
      </c>
      <c r="O1726" s="37" t="s">
        <v>3145</v>
      </c>
      <c r="P1726" s="37" t="s">
        <v>674</v>
      </c>
      <c r="Q1726" s="44" t="str">
        <f>MID(Tabla1[[#This Row],[Aplicación]],14,1)</f>
        <v>2</v>
      </c>
      <c r="R1726" s="44" t="s">
        <v>662</v>
      </c>
      <c r="S1726" s="44" t="str">
        <f>MID(Tabla1[[#This Row],[Aplicación]],6,2)</f>
        <v>11</v>
      </c>
      <c r="T1726" s="44" t="str">
        <f>VLOOKUP(Tabla1[[#This Row],[AREA]],Hoja1!A:B,2,FALSE)</f>
        <v>11. Salud pública y seguridad ciudadana</v>
      </c>
      <c r="U1726" s="44" t="str">
        <f>MID(Tabla1[[#This Row],[Aplicación]],9,4)</f>
        <v>1621</v>
      </c>
      <c r="V1726" s="44" t="str">
        <f>VLOOKUP(Tabla1[[#This Row],[PROGRAMA]],Hoja1!A:B,2,FALSE)</f>
        <v>1621. Servicio de limpieza</v>
      </c>
      <c r="W1726" s="44" t="str">
        <f>MID(Tabla1[[#This Row],[Aplicación]],14,2)</f>
        <v>22</v>
      </c>
      <c r="X1726" s="44" t="str">
        <f>MID(Tabla1[[#This Row],[Aplicación]],14,6)</f>
        <v>22103</v>
      </c>
    </row>
    <row r="1727" spans="1:24" x14ac:dyDescent="0.25">
      <c r="A1727" s="33">
        <v>220200009313</v>
      </c>
      <c r="B1727" s="34" t="s">
        <v>316</v>
      </c>
      <c r="C1727" s="35">
        <v>43915</v>
      </c>
      <c r="D1727" s="33">
        <v>22020000004</v>
      </c>
      <c r="E1727" s="34" t="s">
        <v>946</v>
      </c>
      <c r="F1727" s="36">
        <v>429.55</v>
      </c>
      <c r="G1727" s="34" t="s">
        <v>397</v>
      </c>
      <c r="H1727" s="34" t="s">
        <v>2533</v>
      </c>
      <c r="I1727" s="33" t="s">
        <v>317</v>
      </c>
      <c r="J1727" s="34" t="s">
        <v>247</v>
      </c>
      <c r="K1727" s="34" t="s">
        <v>247</v>
      </c>
      <c r="L1727" s="34" t="s">
        <v>15</v>
      </c>
      <c r="M1727" s="34" t="s">
        <v>13</v>
      </c>
      <c r="N1727" s="34" t="s">
        <v>14</v>
      </c>
      <c r="O1727" s="37" t="s">
        <v>3145</v>
      </c>
      <c r="P1727" s="37" t="s">
        <v>674</v>
      </c>
      <c r="Q1727" s="44" t="str">
        <f>MID(Tabla1[[#This Row],[Aplicación]],14,1)</f>
        <v>2</v>
      </c>
      <c r="R1727" s="44" t="s">
        <v>662</v>
      </c>
      <c r="S1727" s="44" t="str">
        <f>MID(Tabla1[[#This Row],[Aplicación]],6,2)</f>
        <v>11</v>
      </c>
      <c r="T1727" s="44" t="str">
        <f>VLOOKUP(Tabla1[[#This Row],[AREA]],Hoja1!A:B,2,FALSE)</f>
        <v>11. Salud pública y seguridad ciudadana</v>
      </c>
      <c r="U1727" s="44" t="str">
        <f>MID(Tabla1[[#This Row],[Aplicación]],9,4)</f>
        <v>1621</v>
      </c>
      <c r="V1727" s="44" t="str">
        <f>VLOOKUP(Tabla1[[#This Row],[PROGRAMA]],Hoja1!A:B,2,FALSE)</f>
        <v>1621. Servicio de limpieza</v>
      </c>
      <c r="W1727" s="44" t="str">
        <f>MID(Tabla1[[#This Row],[Aplicación]],14,2)</f>
        <v>22</v>
      </c>
      <c r="X1727" s="44" t="str">
        <f>MID(Tabla1[[#This Row],[Aplicación]],14,6)</f>
        <v>22103</v>
      </c>
    </row>
    <row r="1728" spans="1:24" x14ac:dyDescent="0.25">
      <c r="A1728" s="33">
        <v>220200004457</v>
      </c>
      <c r="B1728" s="34" t="s">
        <v>316</v>
      </c>
      <c r="C1728" s="35">
        <v>43899</v>
      </c>
      <c r="D1728" s="33">
        <v>22020001119</v>
      </c>
      <c r="E1728" s="34" t="s">
        <v>1428</v>
      </c>
      <c r="F1728" s="36">
        <v>326.26</v>
      </c>
      <c r="G1728" s="34" t="s">
        <v>397</v>
      </c>
      <c r="H1728" s="34" t="s">
        <v>2534</v>
      </c>
      <c r="I1728" s="33" t="s">
        <v>317</v>
      </c>
      <c r="J1728" s="34" t="s">
        <v>247</v>
      </c>
      <c r="K1728" s="34" t="s">
        <v>247</v>
      </c>
      <c r="L1728" s="34" t="s">
        <v>15</v>
      </c>
      <c r="M1728" s="34" t="s">
        <v>13</v>
      </c>
      <c r="N1728" s="34" t="s">
        <v>14</v>
      </c>
      <c r="O1728" s="37" t="s">
        <v>3145</v>
      </c>
      <c r="P1728" s="37" t="s">
        <v>674</v>
      </c>
      <c r="Q1728" s="44" t="str">
        <f>MID(Tabla1[[#This Row],[Aplicación]],14,1)</f>
        <v>2</v>
      </c>
      <c r="R1728" s="44" t="s">
        <v>662</v>
      </c>
      <c r="S1728" s="44" t="str">
        <f>MID(Tabla1[[#This Row],[Aplicación]],6,2)</f>
        <v>11</v>
      </c>
      <c r="T1728" s="44" t="str">
        <f>VLOOKUP(Tabla1[[#This Row],[AREA]],Hoja1!A:B,2,FALSE)</f>
        <v>11. Salud pública y seguridad ciudadana</v>
      </c>
      <c r="U1728" s="44" t="str">
        <f>MID(Tabla1[[#This Row],[Aplicación]],9,4)</f>
        <v>1321</v>
      </c>
      <c r="V1728" s="44" t="str">
        <f>VLOOKUP(Tabla1[[#This Row],[PROGRAMA]],Hoja1!A:B,2,FALSE)</f>
        <v>1321. Policía municipal</v>
      </c>
      <c r="W1728" s="44" t="str">
        <f>MID(Tabla1[[#This Row],[Aplicación]],14,2)</f>
        <v>21</v>
      </c>
      <c r="X1728" s="44" t="str">
        <f>MID(Tabla1[[#This Row],[Aplicación]],14,6)</f>
        <v>214</v>
      </c>
    </row>
    <row r="1729" spans="1:24" x14ac:dyDescent="0.25">
      <c r="A1729" s="33">
        <v>220200010466</v>
      </c>
      <c r="B1729" s="34" t="s">
        <v>316</v>
      </c>
      <c r="C1729" s="35">
        <v>43920</v>
      </c>
      <c r="D1729" s="33">
        <v>22020001120</v>
      </c>
      <c r="E1729" s="34" t="s">
        <v>1548</v>
      </c>
      <c r="F1729" s="36">
        <v>221.45</v>
      </c>
      <c r="G1729" s="34" t="s">
        <v>397</v>
      </c>
      <c r="H1729" s="34" t="s">
        <v>2538</v>
      </c>
      <c r="I1729" s="33" t="s">
        <v>317</v>
      </c>
      <c r="J1729" s="34" t="s">
        <v>247</v>
      </c>
      <c r="K1729" s="34" t="s">
        <v>247</v>
      </c>
      <c r="L1729" s="34" t="s">
        <v>15</v>
      </c>
      <c r="M1729" s="34" t="s">
        <v>13</v>
      </c>
      <c r="N1729" s="34" t="s">
        <v>14</v>
      </c>
      <c r="O1729" s="37" t="s">
        <v>3145</v>
      </c>
      <c r="P1729" s="37" t="s">
        <v>674</v>
      </c>
      <c r="Q1729" s="44" t="str">
        <f>MID(Tabla1[[#This Row],[Aplicación]],14,1)</f>
        <v>2</v>
      </c>
      <c r="R1729" s="44" t="s">
        <v>662</v>
      </c>
      <c r="S1729" s="44" t="str">
        <f>MID(Tabla1[[#This Row],[Aplicación]],6,2)</f>
        <v>11</v>
      </c>
      <c r="T1729" s="44" t="str">
        <f>VLOOKUP(Tabla1[[#This Row],[AREA]],Hoja1!A:B,2,FALSE)</f>
        <v>11. Salud pública y seguridad ciudadana</v>
      </c>
      <c r="U1729" s="44" t="str">
        <f>MID(Tabla1[[#This Row],[Aplicación]],9,4)</f>
        <v>1321</v>
      </c>
      <c r="V1729" s="44" t="str">
        <f>VLOOKUP(Tabla1[[#This Row],[PROGRAMA]],Hoja1!A:B,2,FALSE)</f>
        <v>1321. Policía municipal</v>
      </c>
      <c r="W1729" s="44" t="str">
        <f>MID(Tabla1[[#This Row],[Aplicación]],14,2)</f>
        <v>22</v>
      </c>
      <c r="X1729" s="44" t="str">
        <f>MID(Tabla1[[#This Row],[Aplicación]],14,6)</f>
        <v>22199</v>
      </c>
    </row>
    <row r="1730" spans="1:24" x14ac:dyDescent="0.25">
      <c r="A1730" s="33">
        <v>220200009242</v>
      </c>
      <c r="B1730" s="34" t="s">
        <v>316</v>
      </c>
      <c r="C1730" s="35">
        <v>43915</v>
      </c>
      <c r="D1730" s="33">
        <v>22020001121</v>
      </c>
      <c r="E1730" s="34" t="s">
        <v>1095</v>
      </c>
      <c r="F1730" s="36">
        <v>114.95</v>
      </c>
      <c r="G1730" s="34" t="s">
        <v>397</v>
      </c>
      <c r="H1730" s="34" t="s">
        <v>2539</v>
      </c>
      <c r="I1730" s="33" t="s">
        <v>317</v>
      </c>
      <c r="J1730" s="34" t="s">
        <v>247</v>
      </c>
      <c r="K1730" s="34" t="s">
        <v>247</v>
      </c>
      <c r="L1730" s="34" t="s">
        <v>15</v>
      </c>
      <c r="M1730" s="34" t="s">
        <v>13</v>
      </c>
      <c r="N1730" s="34" t="s">
        <v>14</v>
      </c>
      <c r="O1730" s="37" t="s">
        <v>3145</v>
      </c>
      <c r="P1730" s="37" t="s">
        <v>674</v>
      </c>
      <c r="Q1730" s="44" t="str">
        <f>MID(Tabla1[[#This Row],[Aplicación]],14,1)</f>
        <v>2</v>
      </c>
      <c r="R1730" s="44" t="s">
        <v>662</v>
      </c>
      <c r="S1730" s="44" t="str">
        <f>MID(Tabla1[[#This Row],[Aplicación]],6,2)</f>
        <v>11</v>
      </c>
      <c r="T1730" s="44" t="str">
        <f>VLOOKUP(Tabla1[[#This Row],[AREA]],Hoja1!A:B,2,FALSE)</f>
        <v>11. Salud pública y seguridad ciudadana</v>
      </c>
      <c r="U1730" s="44" t="str">
        <f>MID(Tabla1[[#This Row],[Aplicación]],9,4)</f>
        <v>1321</v>
      </c>
      <c r="V1730" s="44" t="str">
        <f>VLOOKUP(Tabla1[[#This Row],[PROGRAMA]],Hoja1!A:B,2,FALSE)</f>
        <v>1321. Policía municipal</v>
      </c>
      <c r="W1730" s="44" t="str">
        <f>MID(Tabla1[[#This Row],[Aplicación]],14,2)</f>
        <v>22</v>
      </c>
      <c r="X1730" s="44" t="str">
        <f>MID(Tabla1[[#This Row],[Aplicación]],14,6)</f>
        <v>22699</v>
      </c>
    </row>
    <row r="1731" spans="1:24" x14ac:dyDescent="0.25">
      <c r="A1731" s="33">
        <v>220200009187</v>
      </c>
      <c r="B1731" s="34" t="s">
        <v>316</v>
      </c>
      <c r="C1731" s="35">
        <v>43915</v>
      </c>
      <c r="D1731" s="33">
        <v>22020001461</v>
      </c>
      <c r="E1731" s="34" t="s">
        <v>1110</v>
      </c>
      <c r="F1731" s="36">
        <v>130.81</v>
      </c>
      <c r="G1731" s="34" t="s">
        <v>387</v>
      </c>
      <c r="H1731" s="34" t="s">
        <v>2548</v>
      </c>
      <c r="I1731" s="33" t="s">
        <v>317</v>
      </c>
      <c r="J1731" s="34" t="s">
        <v>211</v>
      </c>
      <c r="K1731" s="34" t="s">
        <v>211</v>
      </c>
      <c r="L1731" s="34" t="s">
        <v>15</v>
      </c>
      <c r="M1731" s="34" t="s">
        <v>13</v>
      </c>
      <c r="N1731" s="34" t="s">
        <v>14</v>
      </c>
      <c r="O1731" s="37" t="s">
        <v>3145</v>
      </c>
      <c r="P1731" s="37" t="s">
        <v>674</v>
      </c>
      <c r="Q1731" s="44" t="str">
        <f>MID(Tabla1[[#This Row],[Aplicación]],14,1)</f>
        <v>2</v>
      </c>
      <c r="R1731" s="44" t="s">
        <v>662</v>
      </c>
      <c r="S1731" s="44" t="str">
        <f>MID(Tabla1[[#This Row],[Aplicación]],6,2)</f>
        <v>11</v>
      </c>
      <c r="T1731" s="44" t="str">
        <f>VLOOKUP(Tabla1[[#This Row],[AREA]],Hoja1!A:B,2,FALSE)</f>
        <v>11. Salud pública y seguridad ciudadana</v>
      </c>
      <c r="U1731" s="44" t="str">
        <f>MID(Tabla1[[#This Row],[Aplicación]],9,4)</f>
        <v>1361</v>
      </c>
      <c r="V1731" s="44" t="str">
        <f>VLOOKUP(Tabla1[[#This Row],[PROGRAMA]],Hoja1!A:B,2,FALSE)</f>
        <v>1361. Prevención y extinción de incencios</v>
      </c>
      <c r="W1731" s="44" t="str">
        <f>MID(Tabla1[[#This Row],[Aplicación]],14,2)</f>
        <v>22</v>
      </c>
      <c r="X1731" s="44" t="str">
        <f>MID(Tabla1[[#This Row],[Aplicación]],14,6)</f>
        <v>22199</v>
      </c>
    </row>
    <row r="1732" spans="1:24" x14ac:dyDescent="0.25">
      <c r="A1732" s="33">
        <v>220200003328</v>
      </c>
      <c r="B1732" s="34" t="s">
        <v>83</v>
      </c>
      <c r="C1732" s="35">
        <v>43894</v>
      </c>
      <c r="D1732" s="33">
        <v>22020002239</v>
      </c>
      <c r="E1732" s="34" t="s">
        <v>948</v>
      </c>
      <c r="F1732" s="36">
        <v>269.58999999999997</v>
      </c>
      <c r="G1732" s="34" t="s">
        <v>301</v>
      </c>
      <c r="H1732" s="34" t="s">
        <v>2550</v>
      </c>
      <c r="I1732" s="33" t="s">
        <v>358</v>
      </c>
      <c r="J1732" s="34" t="s">
        <v>1338</v>
      </c>
      <c r="K1732" s="34" t="s">
        <v>210</v>
      </c>
      <c r="L1732" s="34" t="s">
        <v>12</v>
      </c>
      <c r="M1732" s="34" t="s">
        <v>13</v>
      </c>
      <c r="N1732" s="34" t="s">
        <v>14</v>
      </c>
      <c r="O1732" s="37" t="s">
        <v>3127</v>
      </c>
      <c r="P1732" s="37" t="s">
        <v>674</v>
      </c>
      <c r="Q1732" s="44" t="str">
        <f>MID(Tabla1[[#This Row],[Aplicación]],14,1)</f>
        <v>2</v>
      </c>
      <c r="R1732" s="44" t="s">
        <v>662</v>
      </c>
      <c r="S1732" s="44" t="str">
        <f>MID(Tabla1[[#This Row],[Aplicación]],6,2)</f>
        <v>11</v>
      </c>
      <c r="T1732" s="44" t="str">
        <f>VLOOKUP(Tabla1[[#This Row],[AREA]],Hoja1!A:B,2,FALSE)</f>
        <v>11. Salud pública y seguridad ciudadana</v>
      </c>
      <c r="U1732" s="44" t="str">
        <f>MID(Tabla1[[#This Row],[Aplicación]],9,4)</f>
        <v>1321</v>
      </c>
      <c r="V1732" s="44" t="str">
        <f>VLOOKUP(Tabla1[[#This Row],[PROGRAMA]],Hoja1!A:B,2,FALSE)</f>
        <v>1321. Policía municipal</v>
      </c>
      <c r="W1732" s="44" t="str">
        <f>MID(Tabla1[[#This Row],[Aplicación]],14,2)</f>
        <v>22</v>
      </c>
      <c r="X1732" s="44" t="str">
        <f>MID(Tabla1[[#This Row],[Aplicación]],14,6)</f>
        <v>22701</v>
      </c>
    </row>
    <row r="1733" spans="1:24" x14ac:dyDescent="0.25">
      <c r="A1733" s="33">
        <v>220200003329</v>
      </c>
      <c r="B1733" s="34" t="s">
        <v>83</v>
      </c>
      <c r="C1733" s="35">
        <v>43894</v>
      </c>
      <c r="D1733" s="33">
        <v>22020002240</v>
      </c>
      <c r="E1733" s="34" t="s">
        <v>948</v>
      </c>
      <c r="F1733" s="36">
        <v>1871.05</v>
      </c>
      <c r="G1733" s="34" t="s">
        <v>301</v>
      </c>
      <c r="H1733" s="34" t="s">
        <v>2560</v>
      </c>
      <c r="I1733" s="33" t="s">
        <v>358</v>
      </c>
      <c r="J1733" s="34" t="s">
        <v>1338</v>
      </c>
      <c r="K1733" s="34" t="s">
        <v>210</v>
      </c>
      <c r="L1733" s="34" t="s">
        <v>12</v>
      </c>
      <c r="M1733" s="34" t="s">
        <v>13</v>
      </c>
      <c r="N1733" s="34" t="s">
        <v>14</v>
      </c>
      <c r="O1733" s="37" t="s">
        <v>3127</v>
      </c>
      <c r="P1733" s="37" t="s">
        <v>674</v>
      </c>
      <c r="Q1733" s="44" t="str">
        <f>MID(Tabla1[[#This Row],[Aplicación]],14,1)</f>
        <v>2</v>
      </c>
      <c r="R1733" s="44" t="s">
        <v>662</v>
      </c>
      <c r="S1733" s="44" t="str">
        <f>MID(Tabla1[[#This Row],[Aplicación]],6,2)</f>
        <v>11</v>
      </c>
      <c r="T1733" s="44" t="str">
        <f>VLOOKUP(Tabla1[[#This Row],[AREA]],Hoja1!A:B,2,FALSE)</f>
        <v>11. Salud pública y seguridad ciudadana</v>
      </c>
      <c r="U1733" s="44" t="str">
        <f>MID(Tabla1[[#This Row],[Aplicación]],9,4)</f>
        <v>1321</v>
      </c>
      <c r="V1733" s="44" t="str">
        <f>VLOOKUP(Tabla1[[#This Row],[PROGRAMA]],Hoja1!A:B,2,FALSE)</f>
        <v>1321. Policía municipal</v>
      </c>
      <c r="W1733" s="44" t="str">
        <f>MID(Tabla1[[#This Row],[Aplicación]],14,2)</f>
        <v>22</v>
      </c>
      <c r="X1733" s="44" t="str">
        <f>MID(Tabla1[[#This Row],[Aplicación]],14,6)</f>
        <v>22701</v>
      </c>
    </row>
    <row r="1734" spans="1:24" x14ac:dyDescent="0.25">
      <c r="A1734" s="33">
        <v>220200006974</v>
      </c>
      <c r="B1734" s="34" t="s">
        <v>9</v>
      </c>
      <c r="C1734" s="35">
        <v>43907</v>
      </c>
      <c r="D1734" s="33">
        <v>22020002541</v>
      </c>
      <c r="E1734" s="34" t="s">
        <v>1095</v>
      </c>
      <c r="F1734" s="36">
        <v>1000</v>
      </c>
      <c r="G1734" s="34" t="s">
        <v>478</v>
      </c>
      <c r="H1734" s="34" t="s">
        <v>2564</v>
      </c>
      <c r="I1734" s="33" t="s">
        <v>209</v>
      </c>
      <c r="J1734" s="34" t="s">
        <v>211</v>
      </c>
      <c r="K1734" s="34" t="s">
        <v>211</v>
      </c>
      <c r="L1734" s="34" t="s">
        <v>15</v>
      </c>
      <c r="M1734" s="34" t="s">
        <v>10</v>
      </c>
      <c r="N1734" s="34" t="s">
        <v>11</v>
      </c>
      <c r="O1734" s="37" t="s">
        <v>3146</v>
      </c>
      <c r="P1734" s="37" t="s">
        <v>674</v>
      </c>
      <c r="Q1734" s="44" t="str">
        <f>MID(Tabla1[[#This Row],[Aplicación]],14,1)</f>
        <v>2</v>
      </c>
      <c r="R1734" s="44" t="s">
        <v>662</v>
      </c>
      <c r="S1734" s="44" t="str">
        <f>MID(Tabla1[[#This Row],[Aplicación]],6,2)</f>
        <v>11</v>
      </c>
      <c r="T1734" s="44" t="str">
        <f>VLOOKUP(Tabla1[[#This Row],[AREA]],Hoja1!A:B,2,FALSE)</f>
        <v>11. Salud pública y seguridad ciudadana</v>
      </c>
      <c r="U1734" s="44" t="str">
        <f>MID(Tabla1[[#This Row],[Aplicación]],9,4)</f>
        <v>1321</v>
      </c>
      <c r="V1734" s="44" t="str">
        <f>VLOOKUP(Tabla1[[#This Row],[PROGRAMA]],Hoja1!A:B,2,FALSE)</f>
        <v>1321. Policía municipal</v>
      </c>
      <c r="W1734" s="44" t="str">
        <f>MID(Tabla1[[#This Row],[Aplicación]],14,2)</f>
        <v>22</v>
      </c>
      <c r="X1734" s="44" t="str">
        <f>MID(Tabla1[[#This Row],[Aplicación]],14,6)</f>
        <v>22699</v>
      </c>
    </row>
    <row r="1735" spans="1:24" x14ac:dyDescent="0.25">
      <c r="A1735" s="33">
        <v>220200006975</v>
      </c>
      <c r="B1735" s="34" t="s">
        <v>9</v>
      </c>
      <c r="C1735" s="35">
        <v>43907</v>
      </c>
      <c r="D1735" s="33">
        <v>22020002542</v>
      </c>
      <c r="E1735" s="34" t="s">
        <v>1548</v>
      </c>
      <c r="F1735" s="36">
        <v>2000</v>
      </c>
      <c r="G1735" s="34" t="s">
        <v>471</v>
      </c>
      <c r="H1735" s="34" t="s">
        <v>2568</v>
      </c>
      <c r="I1735" s="33" t="s">
        <v>209</v>
      </c>
      <c r="J1735" s="34" t="s">
        <v>2569</v>
      </c>
      <c r="K1735" s="34" t="s">
        <v>233</v>
      </c>
      <c r="L1735" s="34" t="s">
        <v>15</v>
      </c>
      <c r="M1735" s="34" t="s">
        <v>10</v>
      </c>
      <c r="N1735" s="34" t="s">
        <v>11</v>
      </c>
      <c r="O1735" s="37" t="s">
        <v>3146</v>
      </c>
      <c r="P1735" s="37" t="s">
        <v>674</v>
      </c>
      <c r="Q1735" s="44" t="str">
        <f>MID(Tabla1[[#This Row],[Aplicación]],14,1)</f>
        <v>2</v>
      </c>
      <c r="R1735" s="44" t="s">
        <v>662</v>
      </c>
      <c r="S1735" s="44" t="str">
        <f>MID(Tabla1[[#This Row],[Aplicación]],6,2)</f>
        <v>11</v>
      </c>
      <c r="T1735" s="44" t="str">
        <f>VLOOKUP(Tabla1[[#This Row],[AREA]],Hoja1!A:B,2,FALSE)</f>
        <v>11. Salud pública y seguridad ciudadana</v>
      </c>
      <c r="U1735" s="44" t="str">
        <f>MID(Tabla1[[#This Row],[Aplicación]],9,4)</f>
        <v>1321</v>
      </c>
      <c r="V1735" s="44" t="str">
        <f>VLOOKUP(Tabla1[[#This Row],[PROGRAMA]],Hoja1!A:B,2,FALSE)</f>
        <v>1321. Policía municipal</v>
      </c>
      <c r="W1735" s="44" t="str">
        <f>MID(Tabla1[[#This Row],[Aplicación]],14,2)</f>
        <v>22</v>
      </c>
      <c r="X1735" s="44" t="str">
        <f>MID(Tabla1[[#This Row],[Aplicación]],14,6)</f>
        <v>22199</v>
      </c>
    </row>
    <row r="1736" spans="1:24" x14ac:dyDescent="0.25">
      <c r="A1736" s="33">
        <v>220200006976</v>
      </c>
      <c r="B1736" s="34" t="s">
        <v>9</v>
      </c>
      <c r="C1736" s="35">
        <v>43907</v>
      </c>
      <c r="D1736" s="33">
        <v>22020002543</v>
      </c>
      <c r="E1736" s="34" t="s">
        <v>2159</v>
      </c>
      <c r="F1736" s="36">
        <v>500</v>
      </c>
      <c r="G1736" s="34" t="s">
        <v>162</v>
      </c>
      <c r="H1736" s="34" t="s">
        <v>2571</v>
      </c>
      <c r="I1736" s="33" t="s">
        <v>209</v>
      </c>
      <c r="J1736" s="34" t="s">
        <v>211</v>
      </c>
      <c r="K1736" s="34" t="s">
        <v>211</v>
      </c>
      <c r="L1736" s="34" t="s">
        <v>15</v>
      </c>
      <c r="M1736" s="34" t="s">
        <v>10</v>
      </c>
      <c r="N1736" s="34" t="s">
        <v>11</v>
      </c>
      <c r="O1736" s="37" t="s">
        <v>3146</v>
      </c>
      <c r="P1736" s="37" t="s">
        <v>674</v>
      </c>
      <c r="Q1736" s="44" t="str">
        <f>MID(Tabla1[[#This Row],[Aplicación]],14,1)</f>
        <v>2</v>
      </c>
      <c r="R1736" s="44" t="s">
        <v>662</v>
      </c>
      <c r="S1736" s="44" t="str">
        <f>MID(Tabla1[[#This Row],[Aplicación]],6,2)</f>
        <v>11</v>
      </c>
      <c r="T1736" s="44" t="str">
        <f>VLOOKUP(Tabla1[[#This Row],[AREA]],Hoja1!A:B,2,FALSE)</f>
        <v>11. Salud pública y seguridad ciudadana</v>
      </c>
      <c r="U1736" s="44" t="str">
        <f>MID(Tabla1[[#This Row],[Aplicación]],9,4)</f>
        <v>1321</v>
      </c>
      <c r="V1736" s="44" t="str">
        <f>VLOOKUP(Tabla1[[#This Row],[PROGRAMA]],Hoja1!A:B,2,FALSE)</f>
        <v>1321. Policía municipal</v>
      </c>
      <c r="W1736" s="44" t="str">
        <f>MID(Tabla1[[#This Row],[Aplicación]],14,2)</f>
        <v>21</v>
      </c>
      <c r="X1736" s="44" t="str">
        <f>MID(Tabla1[[#This Row],[Aplicación]],14,6)</f>
        <v>212</v>
      </c>
    </row>
    <row r="1737" spans="1:24" x14ac:dyDescent="0.25">
      <c r="A1737" s="33">
        <v>220200006977</v>
      </c>
      <c r="B1737" s="34" t="s">
        <v>9</v>
      </c>
      <c r="C1737" s="35">
        <v>43907</v>
      </c>
      <c r="D1737" s="33">
        <v>22020002544</v>
      </c>
      <c r="E1737" s="34" t="s">
        <v>1620</v>
      </c>
      <c r="F1737" s="36">
        <v>4000</v>
      </c>
      <c r="G1737" s="34" t="s">
        <v>124</v>
      </c>
      <c r="H1737" s="34" t="s">
        <v>2573</v>
      </c>
      <c r="I1737" s="33" t="s">
        <v>209</v>
      </c>
      <c r="J1737" s="34" t="s">
        <v>211</v>
      </c>
      <c r="K1737" s="34" t="s">
        <v>211</v>
      </c>
      <c r="L1737" s="34" t="s">
        <v>15</v>
      </c>
      <c r="M1737" s="34" t="s">
        <v>10</v>
      </c>
      <c r="N1737" s="34" t="s">
        <v>11</v>
      </c>
      <c r="O1737" s="37" t="s">
        <v>3146</v>
      </c>
      <c r="P1737" s="37" t="s">
        <v>674</v>
      </c>
      <c r="Q1737" s="44" t="str">
        <f>MID(Tabla1[[#This Row],[Aplicación]],14,1)</f>
        <v>2</v>
      </c>
      <c r="R1737" s="44" t="s">
        <v>662</v>
      </c>
      <c r="S1737" s="44" t="str">
        <f>MID(Tabla1[[#This Row],[Aplicación]],6,2)</f>
        <v>11</v>
      </c>
      <c r="T1737" s="44" t="str">
        <f>VLOOKUP(Tabla1[[#This Row],[AREA]],Hoja1!A:B,2,FALSE)</f>
        <v>11. Salud pública y seguridad ciudadana</v>
      </c>
      <c r="U1737" s="44" t="str">
        <f>MID(Tabla1[[#This Row],[Aplicación]],9,4)</f>
        <v>1321</v>
      </c>
      <c r="V1737" s="44" t="str">
        <f>VLOOKUP(Tabla1[[#This Row],[PROGRAMA]],Hoja1!A:B,2,FALSE)</f>
        <v>1321. Policía municipal</v>
      </c>
      <c r="W1737" s="44" t="str">
        <f>MID(Tabla1[[#This Row],[Aplicación]],14,2)</f>
        <v>21</v>
      </c>
      <c r="X1737" s="44" t="str">
        <f>MID(Tabla1[[#This Row],[Aplicación]],14,6)</f>
        <v>213</v>
      </c>
    </row>
    <row r="1738" spans="1:24" x14ac:dyDescent="0.25">
      <c r="A1738" s="33">
        <v>220200006978</v>
      </c>
      <c r="B1738" s="34" t="s">
        <v>9</v>
      </c>
      <c r="C1738" s="35">
        <v>43907</v>
      </c>
      <c r="D1738" s="33">
        <v>22020002545</v>
      </c>
      <c r="E1738" s="34" t="s">
        <v>1620</v>
      </c>
      <c r="F1738" s="36">
        <v>1500</v>
      </c>
      <c r="G1738" s="34" t="s">
        <v>2576</v>
      </c>
      <c r="H1738" s="34" t="s">
        <v>2577</v>
      </c>
      <c r="I1738" s="33" t="s">
        <v>209</v>
      </c>
      <c r="J1738" s="34" t="s">
        <v>211</v>
      </c>
      <c r="K1738" s="34" t="s">
        <v>211</v>
      </c>
      <c r="L1738" s="34" t="s">
        <v>15</v>
      </c>
      <c r="M1738" s="34" t="s">
        <v>10</v>
      </c>
      <c r="N1738" s="34" t="s">
        <v>11</v>
      </c>
      <c r="O1738" s="37" t="s">
        <v>3146</v>
      </c>
      <c r="P1738" s="37" t="s">
        <v>674</v>
      </c>
      <c r="Q1738" s="44" t="str">
        <f>MID(Tabla1[[#This Row],[Aplicación]],14,1)</f>
        <v>2</v>
      </c>
      <c r="R1738" s="44" t="s">
        <v>662</v>
      </c>
      <c r="S1738" s="44" t="str">
        <f>MID(Tabla1[[#This Row],[Aplicación]],6,2)</f>
        <v>11</v>
      </c>
      <c r="T1738" s="44" t="str">
        <f>VLOOKUP(Tabla1[[#This Row],[AREA]],Hoja1!A:B,2,FALSE)</f>
        <v>11. Salud pública y seguridad ciudadana</v>
      </c>
      <c r="U1738" s="44" t="str">
        <f>MID(Tabla1[[#This Row],[Aplicación]],9,4)</f>
        <v>1321</v>
      </c>
      <c r="V1738" s="44" t="str">
        <f>VLOOKUP(Tabla1[[#This Row],[PROGRAMA]],Hoja1!A:B,2,FALSE)</f>
        <v>1321. Policía municipal</v>
      </c>
      <c r="W1738" s="44" t="str">
        <f>MID(Tabla1[[#This Row],[Aplicación]],14,2)</f>
        <v>21</v>
      </c>
      <c r="X1738" s="44" t="str">
        <f>MID(Tabla1[[#This Row],[Aplicación]],14,6)</f>
        <v>213</v>
      </c>
    </row>
    <row r="1739" spans="1:24" x14ac:dyDescent="0.25">
      <c r="A1739" s="33">
        <v>220200003326</v>
      </c>
      <c r="B1739" s="34" t="s">
        <v>83</v>
      </c>
      <c r="C1739" s="35">
        <v>43894</v>
      </c>
      <c r="D1739" s="33">
        <v>22020002237</v>
      </c>
      <c r="E1739" s="34" t="s">
        <v>948</v>
      </c>
      <c r="F1739" s="36">
        <v>2017.8</v>
      </c>
      <c r="G1739" s="34" t="s">
        <v>301</v>
      </c>
      <c r="H1739" s="34" t="s">
        <v>2578</v>
      </c>
      <c r="I1739" s="33" t="s">
        <v>358</v>
      </c>
      <c r="J1739" s="34" t="s">
        <v>1338</v>
      </c>
      <c r="K1739" s="34" t="s">
        <v>210</v>
      </c>
      <c r="L1739" s="34" t="s">
        <v>12</v>
      </c>
      <c r="M1739" s="34" t="s">
        <v>13</v>
      </c>
      <c r="N1739" s="34" t="s">
        <v>14</v>
      </c>
      <c r="O1739" s="37" t="s">
        <v>3127</v>
      </c>
      <c r="P1739" s="37" t="s">
        <v>674</v>
      </c>
      <c r="Q1739" s="44" t="str">
        <f>MID(Tabla1[[#This Row],[Aplicación]],14,1)</f>
        <v>2</v>
      </c>
      <c r="R1739" s="44" t="s">
        <v>662</v>
      </c>
      <c r="S1739" s="44" t="str">
        <f>MID(Tabla1[[#This Row],[Aplicación]],6,2)</f>
        <v>11</v>
      </c>
      <c r="T1739" s="44" t="str">
        <f>VLOOKUP(Tabla1[[#This Row],[AREA]],Hoja1!A:B,2,FALSE)</f>
        <v>11. Salud pública y seguridad ciudadana</v>
      </c>
      <c r="U1739" s="44" t="str">
        <f>MID(Tabla1[[#This Row],[Aplicación]],9,4)</f>
        <v>1321</v>
      </c>
      <c r="V1739" s="44" t="str">
        <f>VLOOKUP(Tabla1[[#This Row],[PROGRAMA]],Hoja1!A:B,2,FALSE)</f>
        <v>1321. Policía municipal</v>
      </c>
      <c r="W1739" s="44" t="str">
        <f>MID(Tabla1[[#This Row],[Aplicación]],14,2)</f>
        <v>22</v>
      </c>
      <c r="X1739" s="44" t="str">
        <f>MID(Tabla1[[#This Row],[Aplicación]],14,6)</f>
        <v>22701</v>
      </c>
    </row>
    <row r="1740" spans="1:24" x14ac:dyDescent="0.25">
      <c r="A1740" s="33">
        <v>220200006979</v>
      </c>
      <c r="B1740" s="34" t="s">
        <v>9</v>
      </c>
      <c r="C1740" s="35">
        <v>43907</v>
      </c>
      <c r="D1740" s="33">
        <v>22020002641</v>
      </c>
      <c r="E1740" s="34" t="s">
        <v>1095</v>
      </c>
      <c r="F1740" s="36">
        <v>1742.4</v>
      </c>
      <c r="G1740" s="34" t="s">
        <v>376</v>
      </c>
      <c r="H1740" s="34" t="s">
        <v>2579</v>
      </c>
      <c r="I1740" s="33" t="s">
        <v>209</v>
      </c>
      <c r="J1740" s="34" t="s">
        <v>210</v>
      </c>
      <c r="K1740" s="34" t="s">
        <v>210</v>
      </c>
      <c r="L1740" s="34" t="s">
        <v>12</v>
      </c>
      <c r="M1740" s="34" t="s">
        <v>10</v>
      </c>
      <c r="N1740" s="34" t="s">
        <v>11</v>
      </c>
      <c r="O1740" s="37" t="s">
        <v>3146</v>
      </c>
      <c r="P1740" s="37" t="s">
        <v>674</v>
      </c>
      <c r="Q1740" s="44" t="str">
        <f>MID(Tabla1[[#This Row],[Aplicación]],14,1)</f>
        <v>2</v>
      </c>
      <c r="R1740" s="44" t="s">
        <v>662</v>
      </c>
      <c r="S1740" s="44" t="str">
        <f>MID(Tabla1[[#This Row],[Aplicación]],6,2)</f>
        <v>11</v>
      </c>
      <c r="T1740" s="44" t="str">
        <f>VLOOKUP(Tabla1[[#This Row],[AREA]],Hoja1!A:B,2,FALSE)</f>
        <v>11. Salud pública y seguridad ciudadana</v>
      </c>
      <c r="U1740" s="44" t="str">
        <f>MID(Tabla1[[#This Row],[Aplicación]],9,4)</f>
        <v>1321</v>
      </c>
      <c r="V1740" s="44" t="str">
        <f>VLOOKUP(Tabla1[[#This Row],[PROGRAMA]],Hoja1!A:B,2,FALSE)</f>
        <v>1321. Policía municipal</v>
      </c>
      <c r="W1740" s="44" t="str">
        <f>MID(Tabla1[[#This Row],[Aplicación]],14,2)</f>
        <v>22</v>
      </c>
      <c r="X1740" s="44" t="str">
        <f>MID(Tabla1[[#This Row],[Aplicación]],14,6)</f>
        <v>22699</v>
      </c>
    </row>
    <row r="1741" spans="1:24" x14ac:dyDescent="0.25">
      <c r="A1741" s="33">
        <v>220200003330</v>
      </c>
      <c r="B1741" s="34" t="s">
        <v>83</v>
      </c>
      <c r="C1741" s="35">
        <v>43894</v>
      </c>
      <c r="D1741" s="33">
        <v>22020002241</v>
      </c>
      <c r="E1741" s="34" t="s">
        <v>948</v>
      </c>
      <c r="F1741" s="36">
        <v>3742.09</v>
      </c>
      <c r="G1741" s="34" t="s">
        <v>301</v>
      </c>
      <c r="H1741" s="34" t="s">
        <v>2600</v>
      </c>
      <c r="I1741" s="33" t="s">
        <v>358</v>
      </c>
      <c r="J1741" s="34" t="s">
        <v>1338</v>
      </c>
      <c r="K1741" s="34" t="s">
        <v>210</v>
      </c>
      <c r="L1741" s="34" t="s">
        <v>12</v>
      </c>
      <c r="M1741" s="34" t="s">
        <v>13</v>
      </c>
      <c r="N1741" s="34" t="s">
        <v>14</v>
      </c>
      <c r="O1741" s="37" t="s">
        <v>3127</v>
      </c>
      <c r="P1741" s="37" t="s">
        <v>674</v>
      </c>
      <c r="Q1741" s="44" t="str">
        <f>MID(Tabla1[[#This Row],[Aplicación]],14,1)</f>
        <v>2</v>
      </c>
      <c r="R1741" s="44" t="s">
        <v>662</v>
      </c>
      <c r="S1741" s="44" t="str">
        <f>MID(Tabla1[[#This Row],[Aplicación]],6,2)</f>
        <v>11</v>
      </c>
      <c r="T1741" s="44" t="str">
        <f>VLOOKUP(Tabla1[[#This Row],[AREA]],Hoja1!A:B,2,FALSE)</f>
        <v>11. Salud pública y seguridad ciudadana</v>
      </c>
      <c r="U1741" s="44" t="str">
        <f>MID(Tabla1[[#This Row],[Aplicación]],9,4)</f>
        <v>1321</v>
      </c>
      <c r="V1741" s="44" t="str">
        <f>VLOOKUP(Tabla1[[#This Row],[PROGRAMA]],Hoja1!A:B,2,FALSE)</f>
        <v>1321. Policía municipal</v>
      </c>
      <c r="W1741" s="44" t="str">
        <f>MID(Tabla1[[#This Row],[Aplicación]],14,2)</f>
        <v>22</v>
      </c>
      <c r="X1741" s="44" t="str">
        <f>MID(Tabla1[[#This Row],[Aplicación]],14,6)</f>
        <v>22701</v>
      </c>
    </row>
    <row r="1742" spans="1:24" x14ac:dyDescent="0.25">
      <c r="A1742" s="33">
        <v>220200003325</v>
      </c>
      <c r="B1742" s="34" t="s">
        <v>83</v>
      </c>
      <c r="C1742" s="35">
        <v>43894</v>
      </c>
      <c r="D1742" s="33">
        <v>22020002235</v>
      </c>
      <c r="E1742" s="34" t="s">
        <v>948</v>
      </c>
      <c r="F1742" s="36">
        <v>1871.05</v>
      </c>
      <c r="G1742" s="34" t="s">
        <v>301</v>
      </c>
      <c r="H1742" s="34" t="s">
        <v>2601</v>
      </c>
      <c r="I1742" s="33" t="s">
        <v>358</v>
      </c>
      <c r="J1742" s="34" t="s">
        <v>1338</v>
      </c>
      <c r="K1742" s="34" t="s">
        <v>210</v>
      </c>
      <c r="L1742" s="34" t="s">
        <v>12</v>
      </c>
      <c r="M1742" s="34" t="s">
        <v>13</v>
      </c>
      <c r="N1742" s="34" t="s">
        <v>14</v>
      </c>
      <c r="O1742" s="37" t="s">
        <v>3127</v>
      </c>
      <c r="P1742" s="37" t="s">
        <v>674</v>
      </c>
      <c r="Q1742" s="44" t="str">
        <f>MID(Tabla1[[#This Row],[Aplicación]],14,1)</f>
        <v>2</v>
      </c>
      <c r="R1742" s="44" t="s">
        <v>662</v>
      </c>
      <c r="S1742" s="44" t="str">
        <f>MID(Tabla1[[#This Row],[Aplicación]],6,2)</f>
        <v>11</v>
      </c>
      <c r="T1742" s="44" t="str">
        <f>VLOOKUP(Tabla1[[#This Row],[AREA]],Hoja1!A:B,2,FALSE)</f>
        <v>11. Salud pública y seguridad ciudadana</v>
      </c>
      <c r="U1742" s="44" t="str">
        <f>MID(Tabla1[[#This Row],[Aplicación]],9,4)</f>
        <v>1321</v>
      </c>
      <c r="V1742" s="44" t="str">
        <f>VLOOKUP(Tabla1[[#This Row],[PROGRAMA]],Hoja1!A:B,2,FALSE)</f>
        <v>1321. Policía municipal</v>
      </c>
      <c r="W1742" s="44" t="str">
        <f>MID(Tabla1[[#This Row],[Aplicación]],14,2)</f>
        <v>22</v>
      </c>
      <c r="X1742" s="44" t="str">
        <f>MID(Tabla1[[#This Row],[Aplicación]],14,6)</f>
        <v>22701</v>
      </c>
    </row>
    <row r="1743" spans="1:24" x14ac:dyDescent="0.25">
      <c r="A1743" s="33">
        <v>220200008875</v>
      </c>
      <c r="B1743" s="34" t="s">
        <v>9</v>
      </c>
      <c r="C1743" s="35">
        <v>43910</v>
      </c>
      <c r="D1743" s="33">
        <v>22020002771</v>
      </c>
      <c r="E1743" s="34" t="s">
        <v>1780</v>
      </c>
      <c r="F1743" s="36">
        <v>2000</v>
      </c>
      <c r="G1743" s="34" t="s">
        <v>796</v>
      </c>
      <c r="H1743" s="34" t="s">
        <v>2612</v>
      </c>
      <c r="I1743" s="33" t="s">
        <v>209</v>
      </c>
      <c r="J1743" s="34" t="s">
        <v>211</v>
      </c>
      <c r="K1743" s="34" t="s">
        <v>211</v>
      </c>
      <c r="L1743" s="34" t="s">
        <v>12</v>
      </c>
      <c r="M1743" s="34" t="s">
        <v>10</v>
      </c>
      <c r="N1743" s="34" t="s">
        <v>11</v>
      </c>
      <c r="O1743" s="37" t="s">
        <v>3146</v>
      </c>
      <c r="P1743" s="37" t="s">
        <v>674</v>
      </c>
      <c r="Q1743" s="44" t="str">
        <f>MID(Tabla1[[#This Row],[Aplicación]],14,1)</f>
        <v>2</v>
      </c>
      <c r="R1743" s="44" t="s">
        <v>662</v>
      </c>
      <c r="S1743" s="44" t="str">
        <f>MID(Tabla1[[#This Row],[Aplicación]],6,2)</f>
        <v>11</v>
      </c>
      <c r="T1743" s="44" t="str">
        <f>VLOOKUP(Tabla1[[#This Row],[AREA]],Hoja1!A:B,2,FALSE)</f>
        <v>11. Salud pública y seguridad ciudadana</v>
      </c>
      <c r="U1743" s="44" t="str">
        <f>MID(Tabla1[[#This Row],[Aplicación]],9,4)</f>
        <v>1631</v>
      </c>
      <c r="V1743" s="44" t="str">
        <f>VLOOKUP(Tabla1[[#This Row],[PROGRAMA]],Hoja1!A:B,2,FALSE)</f>
        <v>1631. Limpieza viaria</v>
      </c>
      <c r="W1743" s="44" t="str">
        <f>MID(Tabla1[[#This Row],[Aplicación]],14,2)</f>
        <v>21</v>
      </c>
      <c r="X1743" s="44" t="str">
        <f>MID(Tabla1[[#This Row],[Aplicación]],14,6)</f>
        <v>214</v>
      </c>
    </row>
    <row r="1744" spans="1:24" x14ac:dyDescent="0.25">
      <c r="A1744" s="33">
        <v>220200008876</v>
      </c>
      <c r="B1744" s="34" t="s">
        <v>9</v>
      </c>
      <c r="C1744" s="35">
        <v>43910</v>
      </c>
      <c r="D1744" s="33">
        <v>22020002770</v>
      </c>
      <c r="E1744" s="34" t="s">
        <v>1548</v>
      </c>
      <c r="F1744" s="36">
        <v>2000</v>
      </c>
      <c r="G1744" s="34" t="s">
        <v>148</v>
      </c>
      <c r="H1744" s="34" t="s">
        <v>2613</v>
      </c>
      <c r="I1744" s="33" t="s">
        <v>209</v>
      </c>
      <c r="J1744" s="34" t="s">
        <v>211</v>
      </c>
      <c r="K1744" s="34" t="s">
        <v>211</v>
      </c>
      <c r="L1744" s="34" t="s">
        <v>15</v>
      </c>
      <c r="M1744" s="34" t="s">
        <v>10</v>
      </c>
      <c r="N1744" s="34" t="s">
        <v>11</v>
      </c>
      <c r="O1744" s="37" t="s">
        <v>3146</v>
      </c>
      <c r="P1744" s="37" t="s">
        <v>674</v>
      </c>
      <c r="Q1744" s="44" t="str">
        <f>MID(Tabla1[[#This Row],[Aplicación]],14,1)</f>
        <v>2</v>
      </c>
      <c r="R1744" s="44" t="s">
        <v>662</v>
      </c>
      <c r="S1744" s="44" t="str">
        <f>MID(Tabla1[[#This Row],[Aplicación]],6,2)</f>
        <v>11</v>
      </c>
      <c r="T1744" s="44" t="str">
        <f>VLOOKUP(Tabla1[[#This Row],[AREA]],Hoja1!A:B,2,FALSE)</f>
        <v>11. Salud pública y seguridad ciudadana</v>
      </c>
      <c r="U1744" s="44" t="str">
        <f>MID(Tabla1[[#This Row],[Aplicación]],9,4)</f>
        <v>1321</v>
      </c>
      <c r="V1744" s="44" t="str">
        <f>VLOOKUP(Tabla1[[#This Row],[PROGRAMA]],Hoja1!A:B,2,FALSE)</f>
        <v>1321. Policía municipal</v>
      </c>
      <c r="W1744" s="44" t="str">
        <f>MID(Tabla1[[#This Row],[Aplicación]],14,2)</f>
        <v>22</v>
      </c>
      <c r="X1744" s="44" t="str">
        <f>MID(Tabla1[[#This Row],[Aplicación]],14,6)</f>
        <v>22199</v>
      </c>
    </row>
    <row r="1745" spans="1:24" x14ac:dyDescent="0.25">
      <c r="A1745" s="33">
        <v>220200008879</v>
      </c>
      <c r="B1745" s="34" t="s">
        <v>9</v>
      </c>
      <c r="C1745" s="35">
        <v>43910</v>
      </c>
      <c r="D1745" s="33">
        <v>22020002649</v>
      </c>
      <c r="E1745" s="34" t="s">
        <v>2617</v>
      </c>
      <c r="F1745" s="36">
        <v>400</v>
      </c>
      <c r="G1745" s="34" t="s">
        <v>153</v>
      </c>
      <c r="H1745" s="34" t="s">
        <v>2618</v>
      </c>
      <c r="I1745" s="33" t="s">
        <v>209</v>
      </c>
      <c r="J1745" s="34" t="s">
        <v>211</v>
      </c>
      <c r="K1745" s="34" t="s">
        <v>211</v>
      </c>
      <c r="L1745" s="34" t="s">
        <v>12</v>
      </c>
      <c r="M1745" s="34" t="s">
        <v>10</v>
      </c>
      <c r="N1745" s="34" t="s">
        <v>11</v>
      </c>
      <c r="O1745" s="37" t="s">
        <v>3146</v>
      </c>
      <c r="P1745" s="37" t="s">
        <v>674</v>
      </c>
      <c r="Q1745" s="44" t="str">
        <f>MID(Tabla1[[#This Row],[Aplicación]],14,1)</f>
        <v>2</v>
      </c>
      <c r="R1745" s="44" t="s">
        <v>662</v>
      </c>
      <c r="S1745" s="44" t="str">
        <f>MID(Tabla1[[#This Row],[Aplicación]],6,2)</f>
        <v>11</v>
      </c>
      <c r="T1745" s="44" t="str">
        <f>VLOOKUP(Tabla1[[#This Row],[AREA]],Hoja1!A:B,2,FALSE)</f>
        <v>11. Salud pública y seguridad ciudadana</v>
      </c>
      <c r="U1745" s="44" t="str">
        <f>MID(Tabla1[[#This Row],[Aplicación]],9,4)</f>
        <v>3111</v>
      </c>
      <c r="V1745" s="44" t="str">
        <f>VLOOKUP(Tabla1[[#This Row],[PROGRAMA]],Hoja1!A:B,2,FALSE)</f>
        <v>3111. Protección de la salubridad pública</v>
      </c>
      <c r="W1745" s="44" t="str">
        <f>MID(Tabla1[[#This Row],[Aplicación]],14,2)</f>
        <v>21</v>
      </c>
      <c r="X1745" s="44" t="str">
        <f>MID(Tabla1[[#This Row],[Aplicación]],14,6)</f>
        <v>214</v>
      </c>
    </row>
    <row r="1746" spans="1:24" x14ac:dyDescent="0.25">
      <c r="A1746" s="33">
        <v>220200008894</v>
      </c>
      <c r="B1746" s="34" t="s">
        <v>9</v>
      </c>
      <c r="C1746" s="35">
        <v>43910</v>
      </c>
      <c r="D1746" s="33">
        <v>22020001556</v>
      </c>
      <c r="E1746" s="34" t="s">
        <v>1780</v>
      </c>
      <c r="F1746" s="36">
        <v>5320.15</v>
      </c>
      <c r="G1746" s="34" t="s">
        <v>188</v>
      </c>
      <c r="H1746" s="34" t="s">
        <v>2638</v>
      </c>
      <c r="I1746" s="33" t="s">
        <v>209</v>
      </c>
      <c r="J1746" s="34" t="s">
        <v>210</v>
      </c>
      <c r="K1746" s="34" t="s">
        <v>210</v>
      </c>
      <c r="L1746" s="34" t="s">
        <v>15</v>
      </c>
      <c r="M1746" s="34" t="s">
        <v>10</v>
      </c>
      <c r="N1746" s="34" t="s">
        <v>11</v>
      </c>
      <c r="O1746" s="37" t="s">
        <v>3146</v>
      </c>
      <c r="P1746" s="37" t="s">
        <v>674</v>
      </c>
      <c r="Q1746" s="44" t="str">
        <f>MID(Tabla1[[#This Row],[Aplicación]],14,1)</f>
        <v>2</v>
      </c>
      <c r="R1746" s="44" t="s">
        <v>662</v>
      </c>
      <c r="S1746" s="44" t="str">
        <f>MID(Tabla1[[#This Row],[Aplicación]],6,2)</f>
        <v>11</v>
      </c>
      <c r="T1746" s="44" t="str">
        <f>VLOOKUP(Tabla1[[#This Row],[AREA]],Hoja1!A:B,2,FALSE)</f>
        <v>11. Salud pública y seguridad ciudadana</v>
      </c>
      <c r="U1746" s="44" t="str">
        <f>MID(Tabla1[[#This Row],[Aplicación]],9,4)</f>
        <v>1631</v>
      </c>
      <c r="V1746" s="44" t="str">
        <f>VLOOKUP(Tabla1[[#This Row],[PROGRAMA]],Hoja1!A:B,2,FALSE)</f>
        <v>1631. Limpieza viaria</v>
      </c>
      <c r="W1746" s="44" t="str">
        <f>MID(Tabla1[[#This Row],[Aplicación]],14,2)</f>
        <v>21</v>
      </c>
      <c r="X1746" s="44" t="str">
        <f>MID(Tabla1[[#This Row],[Aplicación]],14,6)</f>
        <v>214</v>
      </c>
    </row>
    <row r="1747" spans="1:24" x14ac:dyDescent="0.25">
      <c r="A1747" s="33">
        <v>220200008897</v>
      </c>
      <c r="B1747" s="34" t="s">
        <v>9</v>
      </c>
      <c r="C1747" s="35">
        <v>43910</v>
      </c>
      <c r="D1747" s="33">
        <v>22020002537</v>
      </c>
      <c r="E1747" s="34" t="s">
        <v>1110</v>
      </c>
      <c r="F1747" s="36">
        <v>113.62</v>
      </c>
      <c r="G1747" s="34" t="s">
        <v>854</v>
      </c>
      <c r="H1747" s="34" t="s">
        <v>2639</v>
      </c>
      <c r="I1747" s="33" t="s">
        <v>209</v>
      </c>
      <c r="J1747" s="34" t="s">
        <v>2640</v>
      </c>
      <c r="K1747" s="34" t="s">
        <v>210</v>
      </c>
      <c r="L1747" s="34" t="s">
        <v>15</v>
      </c>
      <c r="M1747" s="34" t="s">
        <v>10</v>
      </c>
      <c r="N1747" s="34" t="s">
        <v>11</v>
      </c>
      <c r="O1747" s="37" t="s">
        <v>3146</v>
      </c>
      <c r="P1747" s="37" t="s">
        <v>674</v>
      </c>
      <c r="Q1747" s="44" t="str">
        <f>MID(Tabla1[[#This Row],[Aplicación]],14,1)</f>
        <v>2</v>
      </c>
      <c r="R1747" s="44" t="s">
        <v>662</v>
      </c>
      <c r="S1747" s="44" t="str">
        <f>MID(Tabla1[[#This Row],[Aplicación]],6,2)</f>
        <v>11</v>
      </c>
      <c r="T1747" s="44" t="str">
        <f>VLOOKUP(Tabla1[[#This Row],[AREA]],Hoja1!A:B,2,FALSE)</f>
        <v>11. Salud pública y seguridad ciudadana</v>
      </c>
      <c r="U1747" s="44" t="str">
        <f>MID(Tabla1[[#This Row],[Aplicación]],9,4)</f>
        <v>1361</v>
      </c>
      <c r="V1747" s="44" t="str">
        <f>VLOOKUP(Tabla1[[#This Row],[PROGRAMA]],Hoja1!A:B,2,FALSE)</f>
        <v>1361. Prevención y extinción de incencios</v>
      </c>
      <c r="W1747" s="44" t="str">
        <f>MID(Tabla1[[#This Row],[Aplicación]],14,2)</f>
        <v>22</v>
      </c>
      <c r="X1747" s="44" t="str">
        <f>MID(Tabla1[[#This Row],[Aplicación]],14,6)</f>
        <v>22199</v>
      </c>
    </row>
    <row r="1748" spans="1:24" x14ac:dyDescent="0.25">
      <c r="A1748" s="33">
        <v>220200008905</v>
      </c>
      <c r="B1748" s="34" t="s">
        <v>9</v>
      </c>
      <c r="C1748" s="35">
        <v>43910</v>
      </c>
      <c r="D1748" s="33">
        <v>22020002492</v>
      </c>
      <c r="E1748" s="34" t="s">
        <v>2651</v>
      </c>
      <c r="F1748" s="36">
        <v>327.76</v>
      </c>
      <c r="G1748" s="34" t="s">
        <v>382</v>
      </c>
      <c r="H1748" s="34" t="s">
        <v>2652</v>
      </c>
      <c r="I1748" s="33" t="s">
        <v>209</v>
      </c>
      <c r="J1748" s="34" t="s">
        <v>211</v>
      </c>
      <c r="K1748" s="34" t="s">
        <v>211</v>
      </c>
      <c r="L1748" s="34" t="s">
        <v>15</v>
      </c>
      <c r="M1748" s="34" t="s">
        <v>10</v>
      </c>
      <c r="N1748" s="34" t="s">
        <v>11</v>
      </c>
      <c r="O1748" s="37" t="s">
        <v>3146</v>
      </c>
      <c r="P1748" s="37" t="s">
        <v>674</v>
      </c>
      <c r="Q1748" s="44" t="str">
        <f>MID(Tabla1[[#This Row],[Aplicación]],14,1)</f>
        <v>2</v>
      </c>
      <c r="R1748" s="44" t="s">
        <v>662</v>
      </c>
      <c r="S1748" s="44" t="str">
        <f>MID(Tabla1[[#This Row],[Aplicación]],6,2)</f>
        <v>11</v>
      </c>
      <c r="T1748" s="44" t="str">
        <f>VLOOKUP(Tabla1[[#This Row],[AREA]],Hoja1!A:B,2,FALSE)</f>
        <v>11. Salud pública y seguridad ciudadana</v>
      </c>
      <c r="U1748" s="44" t="str">
        <f>MID(Tabla1[[#This Row],[Aplicación]],9,4)</f>
        <v>1361</v>
      </c>
      <c r="V1748" s="44" t="str">
        <f>VLOOKUP(Tabla1[[#This Row],[PROGRAMA]],Hoja1!A:B,2,FALSE)</f>
        <v>1361. Prevención y extinción de incencios</v>
      </c>
      <c r="W1748" s="44" t="str">
        <f>MID(Tabla1[[#This Row],[Aplicación]],14,2)</f>
        <v>22</v>
      </c>
      <c r="X1748" s="44" t="str">
        <f>MID(Tabla1[[#This Row],[Aplicación]],14,6)</f>
        <v>22602</v>
      </c>
    </row>
    <row r="1749" spans="1:24" x14ac:dyDescent="0.25">
      <c r="A1749" s="33">
        <v>220200002906</v>
      </c>
      <c r="B1749" s="34" t="s">
        <v>316</v>
      </c>
      <c r="C1749" s="35">
        <v>43892</v>
      </c>
      <c r="D1749" s="33">
        <v>22020001380</v>
      </c>
      <c r="E1749" s="34" t="s">
        <v>1485</v>
      </c>
      <c r="F1749" s="36">
        <v>300.77999999999997</v>
      </c>
      <c r="G1749" s="34" t="s">
        <v>355</v>
      </c>
      <c r="H1749" s="34" t="s">
        <v>2677</v>
      </c>
      <c r="I1749" s="33" t="s">
        <v>317</v>
      </c>
      <c r="J1749" s="34" t="s">
        <v>2678</v>
      </c>
      <c r="K1749" s="34" t="s">
        <v>211</v>
      </c>
      <c r="L1749" s="34" t="s">
        <v>12</v>
      </c>
      <c r="M1749" s="34" t="s">
        <v>13</v>
      </c>
      <c r="N1749" s="34" t="s">
        <v>14</v>
      </c>
      <c r="O1749" s="37" t="s">
        <v>3145</v>
      </c>
      <c r="P1749" s="37" t="s">
        <v>674</v>
      </c>
      <c r="Q1749" s="44" t="str">
        <f>MID(Tabla1[[#This Row],[Aplicación]],14,1)</f>
        <v>6</v>
      </c>
      <c r="R1749" s="44" t="s">
        <v>663</v>
      </c>
      <c r="S1749" s="44" t="str">
        <f>MID(Tabla1[[#This Row],[Aplicación]],6,2)</f>
        <v>11</v>
      </c>
      <c r="T1749" s="44" t="str">
        <f>VLOOKUP(Tabla1[[#This Row],[AREA]],Hoja1!A:B,2,FALSE)</f>
        <v>11. Salud pública y seguridad ciudadana</v>
      </c>
      <c r="U1749" s="44" t="str">
        <f>MID(Tabla1[[#This Row],[Aplicación]],9,4)</f>
        <v>1621</v>
      </c>
      <c r="V1749" s="44" t="str">
        <f>VLOOKUP(Tabla1[[#This Row],[PROGRAMA]],Hoja1!A:B,2,FALSE)</f>
        <v>1621. Servicio de limpieza</v>
      </c>
      <c r="W1749" s="44" t="str">
        <f>MID(Tabla1[[#This Row],[Aplicación]],14,2)</f>
        <v>63</v>
      </c>
      <c r="X1749" s="44" t="str">
        <f>MID(Tabla1[[#This Row],[Aplicación]],14,6)</f>
        <v>634</v>
      </c>
    </row>
    <row r="1750" spans="1:24" x14ac:dyDescent="0.25">
      <c r="A1750" s="33">
        <v>220199000044</v>
      </c>
      <c r="B1750" s="34" t="s">
        <v>9</v>
      </c>
      <c r="C1750" s="35">
        <v>43832</v>
      </c>
      <c r="D1750" s="33">
        <v>22020000698</v>
      </c>
      <c r="E1750" s="34" t="s">
        <v>1750</v>
      </c>
      <c r="F1750" s="36">
        <v>65</v>
      </c>
      <c r="G1750" s="34" t="s">
        <v>144</v>
      </c>
      <c r="H1750" s="34" t="s">
        <v>2679</v>
      </c>
      <c r="I1750" s="33" t="s">
        <v>209</v>
      </c>
      <c r="J1750" s="34" t="s">
        <v>802</v>
      </c>
      <c r="K1750" s="34" t="s">
        <v>210</v>
      </c>
      <c r="L1750" s="34" t="s">
        <v>15</v>
      </c>
      <c r="M1750" s="34" t="s">
        <v>13</v>
      </c>
      <c r="N1750" s="34" t="s">
        <v>14</v>
      </c>
      <c r="O1750" s="37" t="s">
        <v>3127</v>
      </c>
      <c r="P1750" s="37" t="s">
        <v>674</v>
      </c>
      <c r="Q1750" s="44" t="str">
        <f>MID(Tabla1[[#This Row],[Aplicación]],14,1)</f>
        <v>2</v>
      </c>
      <c r="R1750" s="44" t="s">
        <v>662</v>
      </c>
      <c r="S1750" s="44" t="str">
        <f>MID(Tabla1[[#This Row],[Aplicación]],6,2)</f>
        <v>11</v>
      </c>
      <c r="T1750" s="44" t="str">
        <f>VLOOKUP(Tabla1[[#This Row],[AREA]],Hoja1!A:B,2,FALSE)</f>
        <v>11. Salud pública y seguridad ciudadana</v>
      </c>
      <c r="U1750" s="44" t="str">
        <f>MID(Tabla1[[#This Row],[Aplicación]],9,4)</f>
        <v>1361</v>
      </c>
      <c r="V1750" s="44" t="str">
        <f>VLOOKUP(Tabla1[[#This Row],[PROGRAMA]],Hoja1!A:B,2,FALSE)</f>
        <v>1361. Prevención y extinción de incencios</v>
      </c>
      <c r="W1750" s="44" t="str">
        <f>MID(Tabla1[[#This Row],[Aplicación]],14,2)</f>
        <v>21</v>
      </c>
      <c r="X1750" s="44" t="str">
        <f>MID(Tabla1[[#This Row],[Aplicación]],14,6)</f>
        <v>213</v>
      </c>
    </row>
    <row r="1751" spans="1:24" x14ac:dyDescent="0.25">
      <c r="A1751" s="33">
        <v>220200005328</v>
      </c>
      <c r="B1751" s="34" t="s">
        <v>316</v>
      </c>
      <c r="C1751" s="35">
        <v>43900</v>
      </c>
      <c r="D1751" s="33">
        <v>22020001380</v>
      </c>
      <c r="E1751" s="34" t="s">
        <v>1485</v>
      </c>
      <c r="F1751" s="36">
        <v>80.59</v>
      </c>
      <c r="G1751" s="34" t="s">
        <v>355</v>
      </c>
      <c r="H1751" s="34" t="s">
        <v>2680</v>
      </c>
      <c r="I1751" s="33" t="s">
        <v>317</v>
      </c>
      <c r="J1751" s="34" t="s">
        <v>2678</v>
      </c>
      <c r="K1751" s="34" t="s">
        <v>211</v>
      </c>
      <c r="L1751" s="34" t="s">
        <v>12</v>
      </c>
      <c r="M1751" s="34" t="s">
        <v>13</v>
      </c>
      <c r="N1751" s="34" t="s">
        <v>14</v>
      </c>
      <c r="O1751" s="37" t="s">
        <v>3145</v>
      </c>
      <c r="P1751" s="37" t="s">
        <v>674</v>
      </c>
      <c r="Q1751" s="44" t="str">
        <f>MID(Tabla1[[#This Row],[Aplicación]],14,1)</f>
        <v>6</v>
      </c>
      <c r="R1751" s="44" t="s">
        <v>663</v>
      </c>
      <c r="S1751" s="44" t="str">
        <f>MID(Tabla1[[#This Row],[Aplicación]],6,2)</f>
        <v>11</v>
      </c>
      <c r="T1751" s="44" t="str">
        <f>VLOOKUP(Tabla1[[#This Row],[AREA]],Hoja1!A:B,2,FALSE)</f>
        <v>11. Salud pública y seguridad ciudadana</v>
      </c>
      <c r="U1751" s="44" t="str">
        <f>MID(Tabla1[[#This Row],[Aplicación]],9,4)</f>
        <v>1621</v>
      </c>
      <c r="V1751" s="44" t="str">
        <f>VLOOKUP(Tabla1[[#This Row],[PROGRAMA]],Hoja1!A:B,2,FALSE)</f>
        <v>1621. Servicio de limpieza</v>
      </c>
      <c r="W1751" s="44" t="str">
        <f>MID(Tabla1[[#This Row],[Aplicación]],14,2)</f>
        <v>63</v>
      </c>
      <c r="X1751" s="44" t="str">
        <f>MID(Tabla1[[#This Row],[Aplicación]],14,6)</f>
        <v>634</v>
      </c>
    </row>
    <row r="1752" spans="1:24" x14ac:dyDescent="0.25">
      <c r="A1752" s="33">
        <v>220200008937</v>
      </c>
      <c r="B1752" s="34" t="s">
        <v>9</v>
      </c>
      <c r="C1752" s="35">
        <v>43913</v>
      </c>
      <c r="D1752" s="33">
        <v>22020002831</v>
      </c>
      <c r="E1752" s="34" t="s">
        <v>2159</v>
      </c>
      <c r="F1752" s="36">
        <v>3012.9</v>
      </c>
      <c r="G1752" s="34" t="s">
        <v>852</v>
      </c>
      <c r="H1752" s="34" t="s">
        <v>2686</v>
      </c>
      <c r="I1752" s="33" t="s">
        <v>209</v>
      </c>
      <c r="J1752" s="34" t="s">
        <v>211</v>
      </c>
      <c r="K1752" s="34" t="s">
        <v>211</v>
      </c>
      <c r="L1752" s="34" t="s">
        <v>12</v>
      </c>
      <c r="M1752" s="34" t="s">
        <v>10</v>
      </c>
      <c r="N1752" s="34" t="s">
        <v>11</v>
      </c>
      <c r="O1752" s="37" t="s">
        <v>3146</v>
      </c>
      <c r="P1752" s="37" t="s">
        <v>674</v>
      </c>
      <c r="Q1752" s="44" t="str">
        <f>MID(Tabla1[[#This Row],[Aplicación]],14,1)</f>
        <v>2</v>
      </c>
      <c r="R1752" s="44" t="s">
        <v>662</v>
      </c>
      <c r="S1752" s="44" t="str">
        <f>MID(Tabla1[[#This Row],[Aplicación]],6,2)</f>
        <v>11</v>
      </c>
      <c r="T1752" s="44" t="str">
        <f>VLOOKUP(Tabla1[[#This Row],[AREA]],Hoja1!A:B,2,FALSE)</f>
        <v>11. Salud pública y seguridad ciudadana</v>
      </c>
      <c r="U1752" s="44" t="str">
        <f>MID(Tabla1[[#This Row],[Aplicación]],9,4)</f>
        <v>1321</v>
      </c>
      <c r="V1752" s="44" t="str">
        <f>VLOOKUP(Tabla1[[#This Row],[PROGRAMA]],Hoja1!A:B,2,FALSE)</f>
        <v>1321. Policía municipal</v>
      </c>
      <c r="W1752" s="44" t="str">
        <f>MID(Tabla1[[#This Row],[Aplicación]],14,2)</f>
        <v>21</v>
      </c>
      <c r="X1752" s="44" t="str">
        <f>MID(Tabla1[[#This Row],[Aplicación]],14,6)</f>
        <v>212</v>
      </c>
    </row>
    <row r="1753" spans="1:24" x14ac:dyDescent="0.25">
      <c r="A1753" s="33">
        <v>220200008938</v>
      </c>
      <c r="B1753" s="34" t="s">
        <v>9</v>
      </c>
      <c r="C1753" s="35">
        <v>43913</v>
      </c>
      <c r="D1753" s="33">
        <v>22020002834</v>
      </c>
      <c r="E1753" s="34" t="s">
        <v>1548</v>
      </c>
      <c r="F1753" s="36">
        <v>6500.12</v>
      </c>
      <c r="G1753" s="34" t="s">
        <v>400</v>
      </c>
      <c r="H1753" s="34" t="s">
        <v>2687</v>
      </c>
      <c r="I1753" s="33" t="s">
        <v>209</v>
      </c>
      <c r="J1753" s="34" t="s">
        <v>211</v>
      </c>
      <c r="K1753" s="34" t="s">
        <v>211</v>
      </c>
      <c r="L1753" s="34" t="s">
        <v>15</v>
      </c>
      <c r="M1753" s="34" t="s">
        <v>10</v>
      </c>
      <c r="N1753" s="34" t="s">
        <v>11</v>
      </c>
      <c r="O1753" s="37" t="s">
        <v>3146</v>
      </c>
      <c r="P1753" s="37" t="s">
        <v>674</v>
      </c>
      <c r="Q1753" s="44" t="str">
        <f>MID(Tabla1[[#This Row],[Aplicación]],14,1)</f>
        <v>2</v>
      </c>
      <c r="R1753" s="44" t="s">
        <v>662</v>
      </c>
      <c r="S1753" s="44" t="str">
        <f>MID(Tabla1[[#This Row],[Aplicación]],6,2)</f>
        <v>11</v>
      </c>
      <c r="T1753" s="44" t="str">
        <f>VLOOKUP(Tabla1[[#This Row],[AREA]],Hoja1!A:B,2,FALSE)</f>
        <v>11. Salud pública y seguridad ciudadana</v>
      </c>
      <c r="U1753" s="44" t="str">
        <f>MID(Tabla1[[#This Row],[Aplicación]],9,4)</f>
        <v>1321</v>
      </c>
      <c r="V1753" s="44" t="str">
        <f>VLOOKUP(Tabla1[[#This Row],[PROGRAMA]],Hoja1!A:B,2,FALSE)</f>
        <v>1321. Policía municipal</v>
      </c>
      <c r="W1753" s="44" t="str">
        <f>MID(Tabla1[[#This Row],[Aplicación]],14,2)</f>
        <v>22</v>
      </c>
      <c r="X1753" s="44" t="str">
        <f>MID(Tabla1[[#This Row],[Aplicación]],14,6)</f>
        <v>22199</v>
      </c>
    </row>
    <row r="1754" spans="1:24" x14ac:dyDescent="0.25">
      <c r="A1754" s="33">
        <v>220200008939</v>
      </c>
      <c r="B1754" s="34" t="s">
        <v>9</v>
      </c>
      <c r="C1754" s="35">
        <v>43913</v>
      </c>
      <c r="D1754" s="33">
        <v>22020002781</v>
      </c>
      <c r="E1754" s="34" t="s">
        <v>1548</v>
      </c>
      <c r="F1754" s="36">
        <v>238.37</v>
      </c>
      <c r="G1754" s="34" t="s">
        <v>2688</v>
      </c>
      <c r="H1754" s="34" t="s">
        <v>2689</v>
      </c>
      <c r="I1754" s="33" t="s">
        <v>209</v>
      </c>
      <c r="J1754" s="34" t="s">
        <v>2690</v>
      </c>
      <c r="K1754" s="34" t="s">
        <v>211</v>
      </c>
      <c r="L1754" s="34" t="s">
        <v>15</v>
      </c>
      <c r="M1754" s="34" t="s">
        <v>10</v>
      </c>
      <c r="N1754" s="34" t="s">
        <v>11</v>
      </c>
      <c r="O1754" s="37" t="s">
        <v>3146</v>
      </c>
      <c r="P1754" s="37" t="s">
        <v>674</v>
      </c>
      <c r="Q1754" s="44" t="str">
        <f>MID(Tabla1[[#This Row],[Aplicación]],14,1)</f>
        <v>2</v>
      </c>
      <c r="R1754" s="44" t="s">
        <v>662</v>
      </c>
      <c r="S1754" s="44" t="str">
        <f>MID(Tabla1[[#This Row],[Aplicación]],6,2)</f>
        <v>11</v>
      </c>
      <c r="T1754" s="44" t="str">
        <f>VLOOKUP(Tabla1[[#This Row],[AREA]],Hoja1!A:B,2,FALSE)</f>
        <v>11. Salud pública y seguridad ciudadana</v>
      </c>
      <c r="U1754" s="44" t="str">
        <f>MID(Tabla1[[#This Row],[Aplicación]],9,4)</f>
        <v>1321</v>
      </c>
      <c r="V1754" s="44" t="str">
        <f>VLOOKUP(Tabla1[[#This Row],[PROGRAMA]],Hoja1!A:B,2,FALSE)</f>
        <v>1321. Policía municipal</v>
      </c>
      <c r="W1754" s="44" t="str">
        <f>MID(Tabla1[[#This Row],[Aplicación]],14,2)</f>
        <v>22</v>
      </c>
      <c r="X1754" s="44" t="str">
        <f>MID(Tabla1[[#This Row],[Aplicación]],14,6)</f>
        <v>22199</v>
      </c>
    </row>
    <row r="1755" spans="1:24" x14ac:dyDescent="0.25">
      <c r="A1755" s="33">
        <v>220200008940</v>
      </c>
      <c r="B1755" s="34" t="s">
        <v>9</v>
      </c>
      <c r="C1755" s="35">
        <v>43913</v>
      </c>
      <c r="D1755" s="33">
        <v>22020002782</v>
      </c>
      <c r="E1755" s="34" t="s">
        <v>1095</v>
      </c>
      <c r="F1755" s="36">
        <v>200</v>
      </c>
      <c r="G1755" s="34" t="s">
        <v>2691</v>
      </c>
      <c r="H1755" s="34" t="s">
        <v>2692</v>
      </c>
      <c r="I1755" s="33" t="s">
        <v>209</v>
      </c>
      <c r="J1755" s="34" t="s">
        <v>211</v>
      </c>
      <c r="K1755" s="34" t="s">
        <v>211</v>
      </c>
      <c r="L1755" s="34" t="s">
        <v>12</v>
      </c>
      <c r="M1755" s="34" t="s">
        <v>10</v>
      </c>
      <c r="N1755" s="34" t="s">
        <v>11</v>
      </c>
      <c r="O1755" s="37" t="s">
        <v>3146</v>
      </c>
      <c r="P1755" s="37" t="s">
        <v>674</v>
      </c>
      <c r="Q1755" s="44" t="str">
        <f>MID(Tabla1[[#This Row],[Aplicación]],14,1)</f>
        <v>2</v>
      </c>
      <c r="R1755" s="44" t="s">
        <v>662</v>
      </c>
      <c r="S1755" s="44" t="str">
        <f>MID(Tabla1[[#This Row],[Aplicación]],6,2)</f>
        <v>11</v>
      </c>
      <c r="T1755" s="44" t="str">
        <f>VLOOKUP(Tabla1[[#This Row],[AREA]],Hoja1!A:B,2,FALSE)</f>
        <v>11. Salud pública y seguridad ciudadana</v>
      </c>
      <c r="U1755" s="44" t="str">
        <f>MID(Tabla1[[#This Row],[Aplicación]],9,4)</f>
        <v>1321</v>
      </c>
      <c r="V1755" s="44" t="str">
        <f>VLOOKUP(Tabla1[[#This Row],[PROGRAMA]],Hoja1!A:B,2,FALSE)</f>
        <v>1321. Policía municipal</v>
      </c>
      <c r="W1755" s="44" t="str">
        <f>MID(Tabla1[[#This Row],[Aplicación]],14,2)</f>
        <v>22</v>
      </c>
      <c r="X1755" s="44" t="str">
        <f>MID(Tabla1[[#This Row],[Aplicación]],14,6)</f>
        <v>22699</v>
      </c>
    </row>
    <row r="1756" spans="1:24" x14ac:dyDescent="0.25">
      <c r="A1756" s="33">
        <v>220200008941</v>
      </c>
      <c r="B1756" s="34" t="s">
        <v>9</v>
      </c>
      <c r="C1756" s="35">
        <v>43913</v>
      </c>
      <c r="D1756" s="33">
        <v>22020002783</v>
      </c>
      <c r="E1756" s="34" t="s">
        <v>1095</v>
      </c>
      <c r="F1756" s="36">
        <v>1500</v>
      </c>
      <c r="G1756" s="34" t="s">
        <v>206</v>
      </c>
      <c r="H1756" s="34" t="s">
        <v>2693</v>
      </c>
      <c r="I1756" s="33" t="s">
        <v>209</v>
      </c>
      <c r="J1756" s="34" t="s">
        <v>211</v>
      </c>
      <c r="K1756" s="34" t="s">
        <v>211</v>
      </c>
      <c r="L1756" s="34" t="s">
        <v>15</v>
      </c>
      <c r="M1756" s="34" t="s">
        <v>10</v>
      </c>
      <c r="N1756" s="34" t="s">
        <v>11</v>
      </c>
      <c r="O1756" s="37" t="s">
        <v>3146</v>
      </c>
      <c r="P1756" s="37" t="s">
        <v>674</v>
      </c>
      <c r="Q1756" s="44" t="str">
        <f>MID(Tabla1[[#This Row],[Aplicación]],14,1)</f>
        <v>2</v>
      </c>
      <c r="R1756" s="44" t="s">
        <v>662</v>
      </c>
      <c r="S1756" s="44" t="str">
        <f>MID(Tabla1[[#This Row],[Aplicación]],6,2)</f>
        <v>11</v>
      </c>
      <c r="T1756" s="44" t="str">
        <f>VLOOKUP(Tabla1[[#This Row],[AREA]],Hoja1!A:B,2,FALSE)</f>
        <v>11. Salud pública y seguridad ciudadana</v>
      </c>
      <c r="U1756" s="44" t="str">
        <f>MID(Tabla1[[#This Row],[Aplicación]],9,4)</f>
        <v>1321</v>
      </c>
      <c r="V1756" s="44" t="str">
        <f>VLOOKUP(Tabla1[[#This Row],[PROGRAMA]],Hoja1!A:B,2,FALSE)</f>
        <v>1321. Policía municipal</v>
      </c>
      <c r="W1756" s="44" t="str">
        <f>MID(Tabla1[[#This Row],[Aplicación]],14,2)</f>
        <v>22</v>
      </c>
      <c r="X1756" s="44" t="str">
        <f>MID(Tabla1[[#This Row],[Aplicación]],14,6)</f>
        <v>22699</v>
      </c>
    </row>
    <row r="1757" spans="1:24" x14ac:dyDescent="0.25">
      <c r="A1757" s="33">
        <v>220200003886</v>
      </c>
      <c r="B1757" s="34" t="s">
        <v>316</v>
      </c>
      <c r="C1757" s="35">
        <v>43895</v>
      </c>
      <c r="D1757" s="33">
        <v>22020001461</v>
      </c>
      <c r="E1757" s="34" t="s">
        <v>1110</v>
      </c>
      <c r="F1757" s="36">
        <v>1531.7</v>
      </c>
      <c r="G1757" s="34" t="s">
        <v>396</v>
      </c>
      <c r="H1757" s="34" t="s">
        <v>2699</v>
      </c>
      <c r="I1757" s="33" t="s">
        <v>317</v>
      </c>
      <c r="J1757" s="34" t="s">
        <v>211</v>
      </c>
      <c r="K1757" s="34" t="s">
        <v>211</v>
      </c>
      <c r="L1757" s="34" t="s">
        <v>15</v>
      </c>
      <c r="M1757" s="34" t="s">
        <v>13</v>
      </c>
      <c r="N1757" s="34" t="s">
        <v>14</v>
      </c>
      <c r="O1757" s="37" t="s">
        <v>3145</v>
      </c>
      <c r="P1757" s="37" t="s">
        <v>674</v>
      </c>
      <c r="Q1757" s="44" t="str">
        <f>MID(Tabla1[[#This Row],[Aplicación]],14,1)</f>
        <v>2</v>
      </c>
      <c r="R1757" s="44" t="s">
        <v>662</v>
      </c>
      <c r="S1757" s="44" t="str">
        <f>MID(Tabla1[[#This Row],[Aplicación]],6,2)</f>
        <v>11</v>
      </c>
      <c r="T1757" s="44" t="str">
        <f>VLOOKUP(Tabla1[[#This Row],[AREA]],Hoja1!A:B,2,FALSE)</f>
        <v>11. Salud pública y seguridad ciudadana</v>
      </c>
      <c r="U1757" s="44" t="str">
        <f>MID(Tabla1[[#This Row],[Aplicación]],9,4)</f>
        <v>1361</v>
      </c>
      <c r="V1757" s="44" t="str">
        <f>VLOOKUP(Tabla1[[#This Row],[PROGRAMA]],Hoja1!A:B,2,FALSE)</f>
        <v>1361. Prevención y extinción de incencios</v>
      </c>
      <c r="W1757" s="44" t="str">
        <f>MID(Tabla1[[#This Row],[Aplicación]],14,2)</f>
        <v>22</v>
      </c>
      <c r="X1757" s="44" t="str">
        <f>MID(Tabla1[[#This Row],[Aplicación]],14,6)</f>
        <v>22199</v>
      </c>
    </row>
    <row r="1758" spans="1:24" x14ac:dyDescent="0.25">
      <c r="A1758" s="33">
        <v>220200008950</v>
      </c>
      <c r="B1758" s="34" t="s">
        <v>9</v>
      </c>
      <c r="C1758" s="35">
        <v>43913</v>
      </c>
      <c r="D1758" s="33">
        <v>22020002857</v>
      </c>
      <c r="E1758" s="34" t="s">
        <v>2713</v>
      </c>
      <c r="F1758" s="36">
        <v>7260</v>
      </c>
      <c r="G1758" s="34" t="s">
        <v>171</v>
      </c>
      <c r="H1758" s="34" t="s">
        <v>2714</v>
      </c>
      <c r="I1758" s="33" t="s">
        <v>209</v>
      </c>
      <c r="J1758" s="34" t="s">
        <v>211</v>
      </c>
      <c r="K1758" s="34" t="s">
        <v>211</v>
      </c>
      <c r="L1758" s="34" t="s">
        <v>15</v>
      </c>
      <c r="M1758" s="34" t="s">
        <v>10</v>
      </c>
      <c r="N1758" s="34" t="s">
        <v>11</v>
      </c>
      <c r="O1758" s="37" t="s">
        <v>3146</v>
      </c>
      <c r="P1758" s="37" t="s">
        <v>674</v>
      </c>
      <c r="Q1758" s="44" t="str">
        <f>MID(Tabla1[[#This Row],[Aplicación]],14,1)</f>
        <v>2</v>
      </c>
      <c r="R1758" s="44" t="s">
        <v>662</v>
      </c>
      <c r="S1758" s="44" t="str">
        <f>MID(Tabla1[[#This Row],[Aplicación]],6,2)</f>
        <v>11</v>
      </c>
      <c r="T1758" s="44" t="str">
        <f>VLOOKUP(Tabla1[[#This Row],[AREA]],Hoja1!A:B,2,FALSE)</f>
        <v>11. Salud pública y seguridad ciudadana</v>
      </c>
      <c r="U1758" s="44" t="str">
        <f>MID(Tabla1[[#This Row],[Aplicación]],9,4)</f>
        <v>3111</v>
      </c>
      <c r="V1758" s="44" t="str">
        <f>VLOOKUP(Tabla1[[#This Row],[PROGRAMA]],Hoja1!A:B,2,FALSE)</f>
        <v>3111. Protección de la salubridad pública</v>
      </c>
      <c r="W1758" s="44" t="str">
        <f>MID(Tabla1[[#This Row],[Aplicación]],14,2)</f>
        <v>22</v>
      </c>
      <c r="X1758" s="44" t="str">
        <f>MID(Tabla1[[#This Row],[Aplicación]],14,6)</f>
        <v>22113</v>
      </c>
    </row>
    <row r="1759" spans="1:24" x14ac:dyDescent="0.25">
      <c r="A1759" s="33">
        <v>220200008951</v>
      </c>
      <c r="B1759" s="34" t="s">
        <v>9</v>
      </c>
      <c r="C1759" s="35">
        <v>43913</v>
      </c>
      <c r="D1759" s="33">
        <v>22020002858</v>
      </c>
      <c r="E1759" s="34" t="s">
        <v>1104</v>
      </c>
      <c r="F1759" s="36">
        <v>7260</v>
      </c>
      <c r="G1759" s="34" t="s">
        <v>727</v>
      </c>
      <c r="H1759" s="34" t="s">
        <v>2715</v>
      </c>
      <c r="I1759" s="33" t="s">
        <v>209</v>
      </c>
      <c r="J1759" s="34" t="s">
        <v>211</v>
      </c>
      <c r="K1759" s="34" t="s">
        <v>211</v>
      </c>
      <c r="L1759" s="34" t="s">
        <v>15</v>
      </c>
      <c r="M1759" s="34" t="s">
        <v>10</v>
      </c>
      <c r="N1759" s="34" t="s">
        <v>11</v>
      </c>
      <c r="O1759" s="37" t="s">
        <v>3146</v>
      </c>
      <c r="P1759" s="37" t="s">
        <v>674</v>
      </c>
      <c r="Q1759" s="44" t="str">
        <f>MID(Tabla1[[#This Row],[Aplicación]],14,1)</f>
        <v>2</v>
      </c>
      <c r="R1759" s="44" t="s">
        <v>662</v>
      </c>
      <c r="S1759" s="44" t="str">
        <f>MID(Tabla1[[#This Row],[Aplicación]],6,2)</f>
        <v>11</v>
      </c>
      <c r="T1759" s="44" t="str">
        <f>VLOOKUP(Tabla1[[#This Row],[AREA]],Hoja1!A:B,2,FALSE)</f>
        <v>11. Salud pública y seguridad ciudadana</v>
      </c>
      <c r="U1759" s="44" t="str">
        <f>MID(Tabla1[[#This Row],[Aplicación]],9,4)</f>
        <v>3111</v>
      </c>
      <c r="V1759" s="44" t="str">
        <f>VLOOKUP(Tabla1[[#This Row],[PROGRAMA]],Hoja1!A:B,2,FALSE)</f>
        <v>3111. Protección de la salubridad pública</v>
      </c>
      <c r="W1759" s="44" t="str">
        <f>MID(Tabla1[[#This Row],[Aplicación]],14,2)</f>
        <v>22</v>
      </c>
      <c r="X1759" s="44" t="str">
        <f>MID(Tabla1[[#This Row],[Aplicación]],14,6)</f>
        <v>22106</v>
      </c>
    </row>
    <row r="1760" spans="1:24" x14ac:dyDescent="0.25">
      <c r="A1760" s="33">
        <v>220200008952</v>
      </c>
      <c r="B1760" s="34" t="s">
        <v>9</v>
      </c>
      <c r="C1760" s="35">
        <v>43913</v>
      </c>
      <c r="D1760" s="33">
        <v>22020002827</v>
      </c>
      <c r="E1760" s="34" t="s">
        <v>1104</v>
      </c>
      <c r="F1760" s="36">
        <v>7260</v>
      </c>
      <c r="G1760" s="34" t="s">
        <v>864</v>
      </c>
      <c r="H1760" s="34" t="s">
        <v>2716</v>
      </c>
      <c r="I1760" s="33" t="s">
        <v>209</v>
      </c>
      <c r="J1760" s="34" t="s">
        <v>2717</v>
      </c>
      <c r="K1760" s="34" t="s">
        <v>313</v>
      </c>
      <c r="L1760" s="34" t="s">
        <v>15</v>
      </c>
      <c r="M1760" s="34" t="s">
        <v>10</v>
      </c>
      <c r="N1760" s="34" t="s">
        <v>11</v>
      </c>
      <c r="O1760" s="37" t="s">
        <v>3146</v>
      </c>
      <c r="P1760" s="37" t="s">
        <v>674</v>
      </c>
      <c r="Q1760" s="44" t="str">
        <f>MID(Tabla1[[#This Row],[Aplicación]],14,1)</f>
        <v>2</v>
      </c>
      <c r="R1760" s="44" t="s">
        <v>662</v>
      </c>
      <c r="S1760" s="44" t="str">
        <f>MID(Tabla1[[#This Row],[Aplicación]],6,2)</f>
        <v>11</v>
      </c>
      <c r="T1760" s="44" t="str">
        <f>VLOOKUP(Tabla1[[#This Row],[AREA]],Hoja1!A:B,2,FALSE)</f>
        <v>11. Salud pública y seguridad ciudadana</v>
      </c>
      <c r="U1760" s="44" t="str">
        <f>MID(Tabla1[[#This Row],[Aplicación]],9,4)</f>
        <v>3111</v>
      </c>
      <c r="V1760" s="44" t="str">
        <f>VLOOKUP(Tabla1[[#This Row],[PROGRAMA]],Hoja1!A:B,2,FALSE)</f>
        <v>3111. Protección de la salubridad pública</v>
      </c>
      <c r="W1760" s="44" t="str">
        <f>MID(Tabla1[[#This Row],[Aplicación]],14,2)</f>
        <v>22</v>
      </c>
      <c r="X1760" s="44" t="str">
        <f>MID(Tabla1[[#This Row],[Aplicación]],14,6)</f>
        <v>22106</v>
      </c>
    </row>
    <row r="1761" spans="1:24" x14ac:dyDescent="0.25">
      <c r="A1761" s="33">
        <v>220200008956</v>
      </c>
      <c r="B1761" s="34" t="s">
        <v>9</v>
      </c>
      <c r="C1761" s="35">
        <v>43913</v>
      </c>
      <c r="D1761" s="33">
        <v>22020002710</v>
      </c>
      <c r="E1761" s="34" t="s">
        <v>1110</v>
      </c>
      <c r="F1761" s="36">
        <v>2826.32</v>
      </c>
      <c r="G1761" s="34" t="s">
        <v>427</v>
      </c>
      <c r="H1761" s="34" t="s">
        <v>2723</v>
      </c>
      <c r="I1761" s="33" t="s">
        <v>209</v>
      </c>
      <c r="J1761" s="34" t="s">
        <v>210</v>
      </c>
      <c r="K1761" s="34" t="s">
        <v>210</v>
      </c>
      <c r="L1761" s="34" t="s">
        <v>15</v>
      </c>
      <c r="M1761" s="34" t="s">
        <v>10</v>
      </c>
      <c r="N1761" s="34" t="s">
        <v>11</v>
      </c>
      <c r="O1761" s="37" t="s">
        <v>3146</v>
      </c>
      <c r="P1761" s="37" t="s">
        <v>674</v>
      </c>
      <c r="Q1761" s="44" t="str">
        <f>MID(Tabla1[[#This Row],[Aplicación]],14,1)</f>
        <v>2</v>
      </c>
      <c r="R1761" s="44" t="s">
        <v>662</v>
      </c>
      <c r="S1761" s="44" t="str">
        <f>MID(Tabla1[[#This Row],[Aplicación]],6,2)</f>
        <v>11</v>
      </c>
      <c r="T1761" s="44" t="str">
        <f>VLOOKUP(Tabla1[[#This Row],[AREA]],Hoja1!A:B,2,FALSE)</f>
        <v>11. Salud pública y seguridad ciudadana</v>
      </c>
      <c r="U1761" s="44" t="str">
        <f>MID(Tabla1[[#This Row],[Aplicación]],9,4)</f>
        <v>1361</v>
      </c>
      <c r="V1761" s="44" t="str">
        <f>VLOOKUP(Tabla1[[#This Row],[PROGRAMA]],Hoja1!A:B,2,FALSE)</f>
        <v>1361. Prevención y extinción de incencios</v>
      </c>
      <c r="W1761" s="44" t="str">
        <f>MID(Tabla1[[#This Row],[Aplicación]],14,2)</f>
        <v>22</v>
      </c>
      <c r="X1761" s="44" t="str">
        <f>MID(Tabla1[[#This Row],[Aplicación]],14,6)</f>
        <v>22199</v>
      </c>
    </row>
    <row r="1762" spans="1:24" x14ac:dyDescent="0.25">
      <c r="A1762" s="33">
        <v>220200008957</v>
      </c>
      <c r="B1762" s="34" t="s">
        <v>9</v>
      </c>
      <c r="C1762" s="35">
        <v>43913</v>
      </c>
      <c r="D1762" s="33">
        <v>22020002780</v>
      </c>
      <c r="E1762" s="34" t="s">
        <v>1095</v>
      </c>
      <c r="F1762" s="36">
        <v>1000</v>
      </c>
      <c r="G1762" s="34" t="s">
        <v>696</v>
      </c>
      <c r="H1762" s="34" t="s">
        <v>2724</v>
      </c>
      <c r="I1762" s="33" t="s">
        <v>209</v>
      </c>
      <c r="J1762" s="34" t="s">
        <v>211</v>
      </c>
      <c r="K1762" s="34" t="s">
        <v>211</v>
      </c>
      <c r="L1762" s="34" t="s">
        <v>12</v>
      </c>
      <c r="M1762" s="34" t="s">
        <v>10</v>
      </c>
      <c r="N1762" s="34" t="s">
        <v>11</v>
      </c>
      <c r="O1762" s="37" t="s">
        <v>3146</v>
      </c>
      <c r="P1762" s="37" t="s">
        <v>674</v>
      </c>
      <c r="Q1762" s="44" t="str">
        <f>MID(Tabla1[[#This Row],[Aplicación]],14,1)</f>
        <v>2</v>
      </c>
      <c r="R1762" s="44" t="s">
        <v>662</v>
      </c>
      <c r="S1762" s="44" t="str">
        <f>MID(Tabla1[[#This Row],[Aplicación]],6,2)</f>
        <v>11</v>
      </c>
      <c r="T1762" s="44" t="str">
        <f>VLOOKUP(Tabla1[[#This Row],[AREA]],Hoja1!A:B,2,FALSE)</f>
        <v>11. Salud pública y seguridad ciudadana</v>
      </c>
      <c r="U1762" s="44" t="str">
        <f>MID(Tabla1[[#This Row],[Aplicación]],9,4)</f>
        <v>1321</v>
      </c>
      <c r="V1762" s="44" t="str">
        <f>VLOOKUP(Tabla1[[#This Row],[PROGRAMA]],Hoja1!A:B,2,FALSE)</f>
        <v>1321. Policía municipal</v>
      </c>
      <c r="W1762" s="44" t="str">
        <f>MID(Tabla1[[#This Row],[Aplicación]],14,2)</f>
        <v>22</v>
      </c>
      <c r="X1762" s="44" t="str">
        <f>MID(Tabla1[[#This Row],[Aplicación]],14,6)</f>
        <v>22699</v>
      </c>
    </row>
    <row r="1763" spans="1:24" x14ac:dyDescent="0.25">
      <c r="A1763" s="33">
        <v>220200008959</v>
      </c>
      <c r="B1763" s="34" t="s">
        <v>9</v>
      </c>
      <c r="C1763" s="35">
        <v>43913</v>
      </c>
      <c r="D1763" s="33">
        <v>22020002772</v>
      </c>
      <c r="E1763" s="34" t="s">
        <v>989</v>
      </c>
      <c r="F1763" s="36">
        <v>6000</v>
      </c>
      <c r="G1763" s="34" t="s">
        <v>2725</v>
      </c>
      <c r="H1763" s="34" t="s">
        <v>2726</v>
      </c>
      <c r="I1763" s="33" t="s">
        <v>209</v>
      </c>
      <c r="J1763" s="34" t="s">
        <v>1812</v>
      </c>
      <c r="K1763" s="34" t="s">
        <v>210</v>
      </c>
      <c r="L1763" s="34" t="s">
        <v>12</v>
      </c>
      <c r="M1763" s="34" t="s">
        <v>10</v>
      </c>
      <c r="N1763" s="34" t="s">
        <v>11</v>
      </c>
      <c r="O1763" s="37" t="s">
        <v>3146</v>
      </c>
      <c r="P1763" s="37" t="s">
        <v>674</v>
      </c>
      <c r="Q1763" s="44" t="str">
        <f>MID(Tabla1[[#This Row],[Aplicación]],14,1)</f>
        <v>2</v>
      </c>
      <c r="R1763" s="44" t="s">
        <v>662</v>
      </c>
      <c r="S1763" s="44" t="str">
        <f>MID(Tabla1[[#This Row],[Aplicación]],6,2)</f>
        <v>11</v>
      </c>
      <c r="T1763" s="44" t="str">
        <f>VLOOKUP(Tabla1[[#This Row],[AREA]],Hoja1!A:B,2,FALSE)</f>
        <v>11. Salud pública y seguridad ciudadana</v>
      </c>
      <c r="U1763" s="44" t="str">
        <f>MID(Tabla1[[#This Row],[Aplicación]],9,4)</f>
        <v>1621</v>
      </c>
      <c r="V1763" s="44" t="str">
        <f>VLOOKUP(Tabla1[[#This Row],[PROGRAMA]],Hoja1!A:B,2,FALSE)</f>
        <v>1621. Servicio de limpieza</v>
      </c>
      <c r="W1763" s="44" t="str">
        <f>MID(Tabla1[[#This Row],[Aplicación]],14,2)</f>
        <v>21</v>
      </c>
      <c r="X1763" s="44" t="str">
        <f>MID(Tabla1[[#This Row],[Aplicación]],14,6)</f>
        <v>214</v>
      </c>
    </row>
    <row r="1764" spans="1:24" x14ac:dyDescent="0.25">
      <c r="A1764" s="33">
        <v>220200004450</v>
      </c>
      <c r="B1764" s="34" t="s">
        <v>316</v>
      </c>
      <c r="C1764" s="35">
        <v>43899</v>
      </c>
      <c r="D1764" s="33">
        <v>22020001119</v>
      </c>
      <c r="E1764" s="34" t="s">
        <v>1428</v>
      </c>
      <c r="F1764" s="36">
        <v>1269.3499999999999</v>
      </c>
      <c r="G1764" s="34" t="s">
        <v>396</v>
      </c>
      <c r="H1764" s="34" t="s">
        <v>2733</v>
      </c>
      <c r="I1764" s="33" t="s">
        <v>317</v>
      </c>
      <c r="J1764" s="34" t="s">
        <v>211</v>
      </c>
      <c r="K1764" s="34" t="s">
        <v>211</v>
      </c>
      <c r="L1764" s="34" t="s">
        <v>15</v>
      </c>
      <c r="M1764" s="34" t="s">
        <v>13</v>
      </c>
      <c r="N1764" s="34" t="s">
        <v>14</v>
      </c>
      <c r="O1764" s="37" t="s">
        <v>3145</v>
      </c>
      <c r="P1764" s="37" t="s">
        <v>674</v>
      </c>
      <c r="Q1764" s="44" t="str">
        <f>MID(Tabla1[[#This Row],[Aplicación]],14,1)</f>
        <v>2</v>
      </c>
      <c r="R1764" s="44" t="s">
        <v>662</v>
      </c>
      <c r="S1764" s="44" t="str">
        <f>MID(Tabla1[[#This Row],[Aplicación]],6,2)</f>
        <v>11</v>
      </c>
      <c r="T1764" s="44" t="str">
        <f>VLOOKUP(Tabla1[[#This Row],[AREA]],Hoja1!A:B,2,FALSE)</f>
        <v>11. Salud pública y seguridad ciudadana</v>
      </c>
      <c r="U1764" s="44" t="str">
        <f>MID(Tabla1[[#This Row],[Aplicación]],9,4)</f>
        <v>1321</v>
      </c>
      <c r="V1764" s="44" t="str">
        <f>VLOOKUP(Tabla1[[#This Row],[PROGRAMA]],Hoja1!A:B,2,FALSE)</f>
        <v>1321. Policía municipal</v>
      </c>
      <c r="W1764" s="44" t="str">
        <f>MID(Tabla1[[#This Row],[Aplicación]],14,2)</f>
        <v>21</v>
      </c>
      <c r="X1764" s="44" t="str">
        <f>MID(Tabla1[[#This Row],[Aplicación]],14,6)</f>
        <v>214</v>
      </c>
    </row>
    <row r="1765" spans="1:24" x14ac:dyDescent="0.25">
      <c r="A1765" s="33">
        <v>220200003457</v>
      </c>
      <c r="B1765" s="34" t="s">
        <v>316</v>
      </c>
      <c r="C1765" s="35">
        <v>43894</v>
      </c>
      <c r="D1765" s="33">
        <v>22020000003</v>
      </c>
      <c r="E1765" s="34" t="s">
        <v>989</v>
      </c>
      <c r="F1765" s="36">
        <v>998.63</v>
      </c>
      <c r="G1765" s="34" t="s">
        <v>396</v>
      </c>
      <c r="H1765" s="34" t="s">
        <v>2743</v>
      </c>
      <c r="I1765" s="33" t="s">
        <v>317</v>
      </c>
      <c r="J1765" s="34" t="s">
        <v>211</v>
      </c>
      <c r="K1765" s="34" t="s">
        <v>211</v>
      </c>
      <c r="L1765" s="34" t="s">
        <v>15</v>
      </c>
      <c r="M1765" s="34" t="s">
        <v>13</v>
      </c>
      <c r="N1765" s="34" t="s">
        <v>14</v>
      </c>
      <c r="O1765" s="37" t="s">
        <v>3145</v>
      </c>
      <c r="P1765" s="37" t="s">
        <v>674</v>
      </c>
      <c r="Q1765" s="44" t="str">
        <f>MID(Tabla1[[#This Row],[Aplicación]],14,1)</f>
        <v>2</v>
      </c>
      <c r="R1765" s="44" t="s">
        <v>662</v>
      </c>
      <c r="S1765" s="44" t="str">
        <f>MID(Tabla1[[#This Row],[Aplicación]],6,2)</f>
        <v>11</v>
      </c>
      <c r="T1765" s="44" t="str">
        <f>VLOOKUP(Tabla1[[#This Row],[AREA]],Hoja1!A:B,2,FALSE)</f>
        <v>11. Salud pública y seguridad ciudadana</v>
      </c>
      <c r="U1765" s="44" t="str">
        <f>MID(Tabla1[[#This Row],[Aplicación]],9,4)</f>
        <v>1621</v>
      </c>
      <c r="V1765" s="44" t="str">
        <f>VLOOKUP(Tabla1[[#This Row],[PROGRAMA]],Hoja1!A:B,2,FALSE)</f>
        <v>1621. Servicio de limpieza</v>
      </c>
      <c r="W1765" s="44" t="str">
        <f>MID(Tabla1[[#This Row],[Aplicación]],14,2)</f>
        <v>21</v>
      </c>
      <c r="X1765" s="44" t="str">
        <f>MID(Tabla1[[#This Row],[Aplicación]],14,6)</f>
        <v>214</v>
      </c>
    </row>
    <row r="1766" spans="1:24" x14ac:dyDescent="0.25">
      <c r="A1766" s="33">
        <v>220200004442</v>
      </c>
      <c r="B1766" s="34" t="s">
        <v>316</v>
      </c>
      <c r="C1766" s="35">
        <v>43899</v>
      </c>
      <c r="D1766" s="33">
        <v>22020001119</v>
      </c>
      <c r="E1766" s="34" t="s">
        <v>1428</v>
      </c>
      <c r="F1766" s="36">
        <v>734.85</v>
      </c>
      <c r="G1766" s="34" t="s">
        <v>396</v>
      </c>
      <c r="H1766" s="34" t="s">
        <v>2744</v>
      </c>
      <c r="I1766" s="33" t="s">
        <v>317</v>
      </c>
      <c r="J1766" s="34" t="s">
        <v>211</v>
      </c>
      <c r="K1766" s="34" t="s">
        <v>211</v>
      </c>
      <c r="L1766" s="34" t="s">
        <v>15</v>
      </c>
      <c r="M1766" s="34" t="s">
        <v>13</v>
      </c>
      <c r="N1766" s="34" t="s">
        <v>14</v>
      </c>
      <c r="O1766" s="37" t="s">
        <v>3145</v>
      </c>
      <c r="P1766" s="37" t="s">
        <v>674</v>
      </c>
      <c r="Q1766" s="44" t="str">
        <f>MID(Tabla1[[#This Row],[Aplicación]],14,1)</f>
        <v>2</v>
      </c>
      <c r="R1766" s="44" t="s">
        <v>662</v>
      </c>
      <c r="S1766" s="44" t="str">
        <f>MID(Tabla1[[#This Row],[Aplicación]],6,2)</f>
        <v>11</v>
      </c>
      <c r="T1766" s="44" t="str">
        <f>VLOOKUP(Tabla1[[#This Row],[AREA]],Hoja1!A:B,2,FALSE)</f>
        <v>11. Salud pública y seguridad ciudadana</v>
      </c>
      <c r="U1766" s="44" t="str">
        <f>MID(Tabla1[[#This Row],[Aplicación]],9,4)</f>
        <v>1321</v>
      </c>
      <c r="V1766" s="44" t="str">
        <f>VLOOKUP(Tabla1[[#This Row],[PROGRAMA]],Hoja1!A:B,2,FALSE)</f>
        <v>1321. Policía municipal</v>
      </c>
      <c r="W1766" s="44" t="str">
        <f>MID(Tabla1[[#This Row],[Aplicación]],14,2)</f>
        <v>21</v>
      </c>
      <c r="X1766" s="44" t="str">
        <f>MID(Tabla1[[#This Row],[Aplicación]],14,6)</f>
        <v>214</v>
      </c>
    </row>
    <row r="1767" spans="1:24" x14ac:dyDescent="0.25">
      <c r="A1767" s="33">
        <v>220200003902</v>
      </c>
      <c r="B1767" s="34" t="s">
        <v>316</v>
      </c>
      <c r="C1767" s="35">
        <v>43895</v>
      </c>
      <c r="D1767" s="33">
        <v>22020001461</v>
      </c>
      <c r="E1767" s="34" t="s">
        <v>1110</v>
      </c>
      <c r="F1767" s="36">
        <v>399.3</v>
      </c>
      <c r="G1767" s="34" t="s">
        <v>396</v>
      </c>
      <c r="H1767" s="34" t="s">
        <v>2745</v>
      </c>
      <c r="I1767" s="33" t="s">
        <v>317</v>
      </c>
      <c r="J1767" s="34" t="s">
        <v>211</v>
      </c>
      <c r="K1767" s="34" t="s">
        <v>211</v>
      </c>
      <c r="L1767" s="34" t="s">
        <v>15</v>
      </c>
      <c r="M1767" s="34" t="s">
        <v>13</v>
      </c>
      <c r="N1767" s="34" t="s">
        <v>14</v>
      </c>
      <c r="O1767" s="37" t="s">
        <v>3145</v>
      </c>
      <c r="P1767" s="37" t="s">
        <v>674</v>
      </c>
      <c r="Q1767" s="44" t="str">
        <f>MID(Tabla1[[#This Row],[Aplicación]],14,1)</f>
        <v>2</v>
      </c>
      <c r="R1767" s="44" t="s">
        <v>662</v>
      </c>
      <c r="S1767" s="44" t="str">
        <f>MID(Tabla1[[#This Row],[Aplicación]],6,2)</f>
        <v>11</v>
      </c>
      <c r="T1767" s="44" t="str">
        <f>VLOOKUP(Tabla1[[#This Row],[AREA]],Hoja1!A:B,2,FALSE)</f>
        <v>11. Salud pública y seguridad ciudadana</v>
      </c>
      <c r="U1767" s="44" t="str">
        <f>MID(Tabla1[[#This Row],[Aplicación]],9,4)</f>
        <v>1361</v>
      </c>
      <c r="V1767" s="44" t="str">
        <f>VLOOKUP(Tabla1[[#This Row],[PROGRAMA]],Hoja1!A:B,2,FALSE)</f>
        <v>1361. Prevención y extinción de incencios</v>
      </c>
      <c r="W1767" s="44" t="str">
        <f>MID(Tabla1[[#This Row],[Aplicación]],14,2)</f>
        <v>22</v>
      </c>
      <c r="X1767" s="44" t="str">
        <f>MID(Tabla1[[#This Row],[Aplicación]],14,6)</f>
        <v>22199</v>
      </c>
    </row>
    <row r="1768" spans="1:24" x14ac:dyDescent="0.25">
      <c r="A1768" s="33">
        <v>220200007323</v>
      </c>
      <c r="B1768" s="34" t="s">
        <v>316</v>
      </c>
      <c r="C1768" s="35">
        <v>43908</v>
      </c>
      <c r="D1768" s="33">
        <v>22020000003</v>
      </c>
      <c r="E1768" s="34" t="s">
        <v>989</v>
      </c>
      <c r="F1768" s="36">
        <v>558.77</v>
      </c>
      <c r="G1768" s="34" t="s">
        <v>407</v>
      </c>
      <c r="H1768" s="34" t="s">
        <v>2747</v>
      </c>
      <c r="I1768" s="33" t="s">
        <v>317</v>
      </c>
      <c r="J1768" s="34" t="s">
        <v>211</v>
      </c>
      <c r="K1768" s="34" t="s">
        <v>211</v>
      </c>
      <c r="L1768" s="34" t="s">
        <v>15</v>
      </c>
      <c r="M1768" s="34" t="s">
        <v>13</v>
      </c>
      <c r="N1768" s="34" t="s">
        <v>14</v>
      </c>
      <c r="O1768" s="37" t="s">
        <v>3145</v>
      </c>
      <c r="P1768" s="37" t="s">
        <v>674</v>
      </c>
      <c r="Q1768" s="44" t="str">
        <f>MID(Tabla1[[#This Row],[Aplicación]],14,1)</f>
        <v>2</v>
      </c>
      <c r="R1768" s="44" t="s">
        <v>662</v>
      </c>
      <c r="S1768" s="44" t="str">
        <f>MID(Tabla1[[#This Row],[Aplicación]],6,2)</f>
        <v>11</v>
      </c>
      <c r="T1768" s="44" t="str">
        <f>VLOOKUP(Tabla1[[#This Row],[AREA]],Hoja1!A:B,2,FALSE)</f>
        <v>11. Salud pública y seguridad ciudadana</v>
      </c>
      <c r="U1768" s="44" t="str">
        <f>MID(Tabla1[[#This Row],[Aplicación]],9,4)</f>
        <v>1621</v>
      </c>
      <c r="V1768" s="44" t="str">
        <f>VLOOKUP(Tabla1[[#This Row],[PROGRAMA]],Hoja1!A:B,2,FALSE)</f>
        <v>1621. Servicio de limpieza</v>
      </c>
      <c r="W1768" s="44" t="str">
        <f>MID(Tabla1[[#This Row],[Aplicación]],14,2)</f>
        <v>21</v>
      </c>
      <c r="X1768" s="44" t="str">
        <f>MID(Tabla1[[#This Row],[Aplicación]],14,6)</f>
        <v>214</v>
      </c>
    </row>
    <row r="1769" spans="1:24" x14ac:dyDescent="0.25">
      <c r="A1769" s="33">
        <v>220200003418</v>
      </c>
      <c r="B1769" s="34" t="s">
        <v>316</v>
      </c>
      <c r="C1769" s="35">
        <v>43894</v>
      </c>
      <c r="D1769" s="33">
        <v>22020000003</v>
      </c>
      <c r="E1769" s="34" t="s">
        <v>989</v>
      </c>
      <c r="F1769" s="36">
        <v>549.34</v>
      </c>
      <c r="G1769" s="34" t="s">
        <v>407</v>
      </c>
      <c r="H1769" s="34" t="s">
        <v>2748</v>
      </c>
      <c r="I1769" s="33" t="s">
        <v>317</v>
      </c>
      <c r="J1769" s="34" t="s">
        <v>211</v>
      </c>
      <c r="K1769" s="34" t="s">
        <v>211</v>
      </c>
      <c r="L1769" s="34" t="s">
        <v>15</v>
      </c>
      <c r="M1769" s="34" t="s">
        <v>13</v>
      </c>
      <c r="N1769" s="34" t="s">
        <v>14</v>
      </c>
      <c r="O1769" s="37" t="s">
        <v>3145</v>
      </c>
      <c r="P1769" s="37" t="s">
        <v>674</v>
      </c>
      <c r="Q1769" s="44" t="str">
        <f>MID(Tabla1[[#This Row],[Aplicación]],14,1)</f>
        <v>2</v>
      </c>
      <c r="R1769" s="44" t="s">
        <v>662</v>
      </c>
      <c r="S1769" s="44" t="str">
        <f>MID(Tabla1[[#This Row],[Aplicación]],6,2)</f>
        <v>11</v>
      </c>
      <c r="T1769" s="44" t="str">
        <f>VLOOKUP(Tabla1[[#This Row],[AREA]],Hoja1!A:B,2,FALSE)</f>
        <v>11. Salud pública y seguridad ciudadana</v>
      </c>
      <c r="U1769" s="44" t="str">
        <f>MID(Tabla1[[#This Row],[Aplicación]],9,4)</f>
        <v>1621</v>
      </c>
      <c r="V1769" s="44" t="str">
        <f>VLOOKUP(Tabla1[[#This Row],[PROGRAMA]],Hoja1!A:B,2,FALSE)</f>
        <v>1621. Servicio de limpieza</v>
      </c>
      <c r="W1769" s="44" t="str">
        <f>MID(Tabla1[[#This Row],[Aplicación]],14,2)</f>
        <v>21</v>
      </c>
      <c r="X1769" s="44" t="str">
        <f>MID(Tabla1[[#This Row],[Aplicación]],14,6)</f>
        <v>214</v>
      </c>
    </row>
    <row r="1770" spans="1:24" x14ac:dyDescent="0.25">
      <c r="A1770" s="33">
        <v>220200007328</v>
      </c>
      <c r="B1770" s="34" t="s">
        <v>316</v>
      </c>
      <c r="C1770" s="35">
        <v>43908</v>
      </c>
      <c r="D1770" s="33">
        <v>22020000003</v>
      </c>
      <c r="E1770" s="34" t="s">
        <v>989</v>
      </c>
      <c r="F1770" s="36">
        <v>1642.99</v>
      </c>
      <c r="G1770" s="34" t="s">
        <v>395</v>
      </c>
      <c r="H1770" s="34" t="s">
        <v>2749</v>
      </c>
      <c r="I1770" s="33" t="s">
        <v>317</v>
      </c>
      <c r="J1770" s="34" t="s">
        <v>211</v>
      </c>
      <c r="K1770" s="34" t="s">
        <v>211</v>
      </c>
      <c r="L1770" s="34" t="s">
        <v>15</v>
      </c>
      <c r="M1770" s="34" t="s">
        <v>13</v>
      </c>
      <c r="N1770" s="34" t="s">
        <v>14</v>
      </c>
      <c r="O1770" s="37" t="s">
        <v>3145</v>
      </c>
      <c r="P1770" s="37" t="s">
        <v>674</v>
      </c>
      <c r="Q1770" s="44" t="str">
        <f>MID(Tabla1[[#This Row],[Aplicación]],14,1)</f>
        <v>2</v>
      </c>
      <c r="R1770" s="44" t="s">
        <v>662</v>
      </c>
      <c r="S1770" s="44" t="str">
        <f>MID(Tabla1[[#This Row],[Aplicación]],6,2)</f>
        <v>11</v>
      </c>
      <c r="T1770" s="44" t="str">
        <f>VLOOKUP(Tabla1[[#This Row],[AREA]],Hoja1!A:B,2,FALSE)</f>
        <v>11. Salud pública y seguridad ciudadana</v>
      </c>
      <c r="U1770" s="44" t="str">
        <f>MID(Tabla1[[#This Row],[Aplicación]],9,4)</f>
        <v>1621</v>
      </c>
      <c r="V1770" s="44" t="str">
        <f>VLOOKUP(Tabla1[[#This Row],[PROGRAMA]],Hoja1!A:B,2,FALSE)</f>
        <v>1621. Servicio de limpieza</v>
      </c>
      <c r="W1770" s="44" t="str">
        <f>MID(Tabla1[[#This Row],[Aplicación]],14,2)</f>
        <v>21</v>
      </c>
      <c r="X1770" s="44" t="str">
        <f>MID(Tabla1[[#This Row],[Aplicación]],14,6)</f>
        <v>214</v>
      </c>
    </row>
    <row r="1771" spans="1:24" x14ac:dyDescent="0.25">
      <c r="A1771" s="33">
        <v>220200007321</v>
      </c>
      <c r="B1771" s="34" t="s">
        <v>316</v>
      </c>
      <c r="C1771" s="35">
        <v>43908</v>
      </c>
      <c r="D1771" s="33">
        <v>22020000009</v>
      </c>
      <c r="E1771" s="34" t="s">
        <v>1780</v>
      </c>
      <c r="F1771" s="36">
        <v>780.56</v>
      </c>
      <c r="G1771" s="34" t="s">
        <v>395</v>
      </c>
      <c r="H1771" s="34" t="s">
        <v>2750</v>
      </c>
      <c r="I1771" s="33" t="s">
        <v>317</v>
      </c>
      <c r="J1771" s="34" t="s">
        <v>211</v>
      </c>
      <c r="K1771" s="34" t="s">
        <v>211</v>
      </c>
      <c r="L1771" s="34" t="s">
        <v>15</v>
      </c>
      <c r="M1771" s="34" t="s">
        <v>13</v>
      </c>
      <c r="N1771" s="34" t="s">
        <v>14</v>
      </c>
      <c r="O1771" s="37" t="s">
        <v>3145</v>
      </c>
      <c r="P1771" s="37" t="s">
        <v>674</v>
      </c>
      <c r="Q1771" s="44" t="str">
        <f>MID(Tabla1[[#This Row],[Aplicación]],14,1)</f>
        <v>2</v>
      </c>
      <c r="R1771" s="44" t="s">
        <v>662</v>
      </c>
      <c r="S1771" s="44" t="str">
        <f>MID(Tabla1[[#This Row],[Aplicación]],6,2)</f>
        <v>11</v>
      </c>
      <c r="T1771" s="44" t="str">
        <f>VLOOKUP(Tabla1[[#This Row],[AREA]],Hoja1!A:B,2,FALSE)</f>
        <v>11. Salud pública y seguridad ciudadana</v>
      </c>
      <c r="U1771" s="44" t="str">
        <f>MID(Tabla1[[#This Row],[Aplicación]],9,4)</f>
        <v>1631</v>
      </c>
      <c r="V1771" s="44" t="str">
        <f>VLOOKUP(Tabla1[[#This Row],[PROGRAMA]],Hoja1!A:B,2,FALSE)</f>
        <v>1631. Limpieza viaria</v>
      </c>
      <c r="W1771" s="44" t="str">
        <f>MID(Tabla1[[#This Row],[Aplicación]],14,2)</f>
        <v>21</v>
      </c>
      <c r="X1771" s="44" t="str">
        <f>MID(Tabla1[[#This Row],[Aplicación]],14,6)</f>
        <v>214</v>
      </c>
    </row>
    <row r="1772" spans="1:24" x14ac:dyDescent="0.25">
      <c r="A1772" s="33">
        <v>220200009251</v>
      </c>
      <c r="B1772" s="34" t="s">
        <v>316</v>
      </c>
      <c r="C1772" s="35">
        <v>43915</v>
      </c>
      <c r="D1772" s="33">
        <v>22020001120</v>
      </c>
      <c r="E1772" s="34" t="s">
        <v>1548</v>
      </c>
      <c r="F1772" s="36">
        <v>416.76</v>
      </c>
      <c r="G1772" s="34" t="s">
        <v>409</v>
      </c>
      <c r="H1772" s="34" t="s">
        <v>2753</v>
      </c>
      <c r="I1772" s="33" t="s">
        <v>317</v>
      </c>
      <c r="J1772" s="34" t="s">
        <v>211</v>
      </c>
      <c r="K1772" s="34" t="s">
        <v>211</v>
      </c>
      <c r="L1772" s="34" t="s">
        <v>15</v>
      </c>
      <c r="M1772" s="34" t="s">
        <v>13</v>
      </c>
      <c r="N1772" s="34" t="s">
        <v>14</v>
      </c>
      <c r="O1772" s="37" t="s">
        <v>3145</v>
      </c>
      <c r="P1772" s="37" t="s">
        <v>674</v>
      </c>
      <c r="Q1772" s="44" t="str">
        <f>MID(Tabla1[[#This Row],[Aplicación]],14,1)</f>
        <v>2</v>
      </c>
      <c r="R1772" s="44" t="s">
        <v>662</v>
      </c>
      <c r="S1772" s="44" t="str">
        <f>MID(Tabla1[[#This Row],[Aplicación]],6,2)</f>
        <v>11</v>
      </c>
      <c r="T1772" s="44" t="str">
        <f>VLOOKUP(Tabla1[[#This Row],[AREA]],Hoja1!A:B,2,FALSE)</f>
        <v>11. Salud pública y seguridad ciudadana</v>
      </c>
      <c r="U1772" s="44" t="str">
        <f>MID(Tabla1[[#This Row],[Aplicación]],9,4)</f>
        <v>1321</v>
      </c>
      <c r="V1772" s="44" t="str">
        <f>VLOOKUP(Tabla1[[#This Row],[PROGRAMA]],Hoja1!A:B,2,FALSE)</f>
        <v>1321. Policía municipal</v>
      </c>
      <c r="W1772" s="44" t="str">
        <f>MID(Tabla1[[#This Row],[Aplicación]],14,2)</f>
        <v>22</v>
      </c>
      <c r="X1772" s="44" t="str">
        <f>MID(Tabla1[[#This Row],[Aplicación]],14,6)</f>
        <v>22199</v>
      </c>
    </row>
    <row r="1773" spans="1:24" x14ac:dyDescent="0.25">
      <c r="A1773" s="33">
        <v>220200007337</v>
      </c>
      <c r="B1773" s="34" t="s">
        <v>316</v>
      </c>
      <c r="C1773" s="35">
        <v>43908</v>
      </c>
      <c r="D1773" s="33">
        <v>22020000003</v>
      </c>
      <c r="E1773" s="34" t="s">
        <v>989</v>
      </c>
      <c r="F1773" s="36">
        <v>329.06</v>
      </c>
      <c r="G1773" s="34" t="s">
        <v>395</v>
      </c>
      <c r="H1773" s="34" t="s">
        <v>2763</v>
      </c>
      <c r="I1773" s="33" t="s">
        <v>317</v>
      </c>
      <c r="J1773" s="34" t="s">
        <v>211</v>
      </c>
      <c r="K1773" s="34" t="s">
        <v>211</v>
      </c>
      <c r="L1773" s="34" t="s">
        <v>15</v>
      </c>
      <c r="M1773" s="34" t="s">
        <v>13</v>
      </c>
      <c r="N1773" s="34" t="s">
        <v>14</v>
      </c>
      <c r="O1773" s="37" t="s">
        <v>3145</v>
      </c>
      <c r="P1773" s="37" t="s">
        <v>674</v>
      </c>
      <c r="Q1773" s="44" t="str">
        <f>MID(Tabla1[[#This Row],[Aplicación]],14,1)</f>
        <v>2</v>
      </c>
      <c r="R1773" s="44" t="s">
        <v>662</v>
      </c>
      <c r="S1773" s="44" t="str">
        <f>MID(Tabla1[[#This Row],[Aplicación]],6,2)</f>
        <v>11</v>
      </c>
      <c r="T1773" s="44" t="str">
        <f>VLOOKUP(Tabla1[[#This Row],[AREA]],Hoja1!A:B,2,FALSE)</f>
        <v>11. Salud pública y seguridad ciudadana</v>
      </c>
      <c r="U1773" s="44" t="str">
        <f>MID(Tabla1[[#This Row],[Aplicación]],9,4)</f>
        <v>1621</v>
      </c>
      <c r="V1773" s="44" t="str">
        <f>VLOOKUP(Tabla1[[#This Row],[PROGRAMA]],Hoja1!A:B,2,FALSE)</f>
        <v>1621. Servicio de limpieza</v>
      </c>
      <c r="W1773" s="44" t="str">
        <f>MID(Tabla1[[#This Row],[Aplicación]],14,2)</f>
        <v>21</v>
      </c>
      <c r="X1773" s="44" t="str">
        <f>MID(Tabla1[[#This Row],[Aplicación]],14,6)</f>
        <v>214</v>
      </c>
    </row>
    <row r="1774" spans="1:24" x14ac:dyDescent="0.25">
      <c r="A1774" s="33">
        <v>220200003900</v>
      </c>
      <c r="B1774" s="34" t="s">
        <v>316</v>
      </c>
      <c r="C1774" s="35">
        <v>43895</v>
      </c>
      <c r="D1774" s="33">
        <v>22020001461</v>
      </c>
      <c r="E1774" s="34" t="s">
        <v>1110</v>
      </c>
      <c r="F1774" s="36">
        <v>18.71</v>
      </c>
      <c r="G1774" s="34" t="s">
        <v>395</v>
      </c>
      <c r="H1774" s="34" t="s">
        <v>2765</v>
      </c>
      <c r="I1774" s="33" t="s">
        <v>317</v>
      </c>
      <c r="J1774" s="34" t="s">
        <v>211</v>
      </c>
      <c r="K1774" s="34" t="s">
        <v>211</v>
      </c>
      <c r="L1774" s="34" t="s">
        <v>15</v>
      </c>
      <c r="M1774" s="34" t="s">
        <v>13</v>
      </c>
      <c r="N1774" s="34" t="s">
        <v>14</v>
      </c>
      <c r="O1774" s="37" t="s">
        <v>3145</v>
      </c>
      <c r="P1774" s="37" t="s">
        <v>674</v>
      </c>
      <c r="Q1774" s="44" t="str">
        <f>MID(Tabla1[[#This Row],[Aplicación]],14,1)</f>
        <v>2</v>
      </c>
      <c r="R1774" s="44" t="s">
        <v>662</v>
      </c>
      <c r="S1774" s="44" t="str">
        <f>MID(Tabla1[[#This Row],[Aplicación]],6,2)</f>
        <v>11</v>
      </c>
      <c r="T1774" s="44" t="str">
        <f>VLOOKUP(Tabla1[[#This Row],[AREA]],Hoja1!A:B,2,FALSE)</f>
        <v>11. Salud pública y seguridad ciudadana</v>
      </c>
      <c r="U1774" s="44" t="str">
        <f>MID(Tabla1[[#This Row],[Aplicación]],9,4)</f>
        <v>1361</v>
      </c>
      <c r="V1774" s="44" t="str">
        <f>VLOOKUP(Tabla1[[#This Row],[PROGRAMA]],Hoja1!A:B,2,FALSE)</f>
        <v>1361. Prevención y extinción de incencios</v>
      </c>
      <c r="W1774" s="44" t="str">
        <f>MID(Tabla1[[#This Row],[Aplicación]],14,2)</f>
        <v>22</v>
      </c>
      <c r="X1774" s="44" t="str">
        <f>MID(Tabla1[[#This Row],[Aplicación]],14,6)</f>
        <v>22199</v>
      </c>
    </row>
    <row r="1775" spans="1:24" x14ac:dyDescent="0.25">
      <c r="A1775" s="33">
        <v>220200003414</v>
      </c>
      <c r="B1775" s="34" t="s">
        <v>316</v>
      </c>
      <c r="C1775" s="35">
        <v>43894</v>
      </c>
      <c r="D1775" s="33">
        <v>22020000007</v>
      </c>
      <c r="E1775" s="34" t="s">
        <v>1495</v>
      </c>
      <c r="F1775" s="36">
        <v>807.08</v>
      </c>
      <c r="G1775" s="34" t="s">
        <v>404</v>
      </c>
      <c r="H1775" s="34" t="s">
        <v>2770</v>
      </c>
      <c r="I1775" s="33" t="s">
        <v>317</v>
      </c>
      <c r="J1775" s="34" t="s">
        <v>211</v>
      </c>
      <c r="K1775" s="34" t="s">
        <v>211</v>
      </c>
      <c r="L1775" s="34" t="s">
        <v>15</v>
      </c>
      <c r="M1775" s="34" t="s">
        <v>13</v>
      </c>
      <c r="N1775" s="34" t="s">
        <v>14</v>
      </c>
      <c r="O1775" s="37" t="s">
        <v>3145</v>
      </c>
      <c r="P1775" s="37" t="s">
        <v>674</v>
      </c>
      <c r="Q1775" s="44" t="str">
        <f>MID(Tabla1[[#This Row],[Aplicación]],14,1)</f>
        <v>2</v>
      </c>
      <c r="R1775" s="44" t="s">
        <v>662</v>
      </c>
      <c r="S1775" s="44" t="str">
        <f>MID(Tabla1[[#This Row],[Aplicación]],6,2)</f>
        <v>11</v>
      </c>
      <c r="T1775" s="44" t="str">
        <f>VLOOKUP(Tabla1[[#This Row],[AREA]],Hoja1!A:B,2,FALSE)</f>
        <v>11. Salud pública y seguridad ciudadana</v>
      </c>
      <c r="U1775" s="44" t="str">
        <f>MID(Tabla1[[#This Row],[Aplicación]],9,4)</f>
        <v>1621</v>
      </c>
      <c r="V1775" s="44" t="str">
        <f>VLOOKUP(Tabla1[[#This Row],[PROGRAMA]],Hoja1!A:B,2,FALSE)</f>
        <v>1621. Servicio de limpieza</v>
      </c>
      <c r="W1775" s="44" t="str">
        <f>MID(Tabla1[[#This Row],[Aplicación]],14,2)</f>
        <v>22</v>
      </c>
      <c r="X1775" s="44" t="str">
        <f>MID(Tabla1[[#This Row],[Aplicación]],14,6)</f>
        <v>22199</v>
      </c>
    </row>
    <row r="1776" spans="1:24" x14ac:dyDescent="0.25">
      <c r="A1776" s="33">
        <v>220200007326</v>
      </c>
      <c r="B1776" s="34" t="s">
        <v>316</v>
      </c>
      <c r="C1776" s="35">
        <v>43908</v>
      </c>
      <c r="D1776" s="33">
        <v>22020000007</v>
      </c>
      <c r="E1776" s="34" t="s">
        <v>1495</v>
      </c>
      <c r="F1776" s="36">
        <v>415.68</v>
      </c>
      <c r="G1776" s="34" t="s">
        <v>404</v>
      </c>
      <c r="H1776" s="34" t="s">
        <v>2771</v>
      </c>
      <c r="I1776" s="33" t="s">
        <v>317</v>
      </c>
      <c r="J1776" s="34" t="s">
        <v>211</v>
      </c>
      <c r="K1776" s="34" t="s">
        <v>211</v>
      </c>
      <c r="L1776" s="34" t="s">
        <v>15</v>
      </c>
      <c r="M1776" s="34" t="s">
        <v>13</v>
      </c>
      <c r="N1776" s="34" t="s">
        <v>14</v>
      </c>
      <c r="O1776" s="37" t="s">
        <v>3145</v>
      </c>
      <c r="P1776" s="37" t="s">
        <v>674</v>
      </c>
      <c r="Q1776" s="44" t="str">
        <f>MID(Tabla1[[#This Row],[Aplicación]],14,1)</f>
        <v>2</v>
      </c>
      <c r="R1776" s="44" t="s">
        <v>662</v>
      </c>
      <c r="S1776" s="44" t="str">
        <f>MID(Tabla1[[#This Row],[Aplicación]],6,2)</f>
        <v>11</v>
      </c>
      <c r="T1776" s="44" t="str">
        <f>VLOOKUP(Tabla1[[#This Row],[AREA]],Hoja1!A:B,2,FALSE)</f>
        <v>11. Salud pública y seguridad ciudadana</v>
      </c>
      <c r="U1776" s="44" t="str">
        <f>MID(Tabla1[[#This Row],[Aplicación]],9,4)</f>
        <v>1621</v>
      </c>
      <c r="V1776" s="44" t="str">
        <f>VLOOKUP(Tabla1[[#This Row],[PROGRAMA]],Hoja1!A:B,2,FALSE)</f>
        <v>1621. Servicio de limpieza</v>
      </c>
      <c r="W1776" s="44" t="str">
        <f>MID(Tabla1[[#This Row],[Aplicación]],14,2)</f>
        <v>22</v>
      </c>
      <c r="X1776" s="44" t="str">
        <f>MID(Tabla1[[#This Row],[Aplicación]],14,6)</f>
        <v>22199</v>
      </c>
    </row>
    <row r="1777" spans="1:24" x14ac:dyDescent="0.25">
      <c r="A1777" s="33">
        <v>220200003416</v>
      </c>
      <c r="B1777" s="34" t="s">
        <v>316</v>
      </c>
      <c r="C1777" s="35">
        <v>43894</v>
      </c>
      <c r="D1777" s="33">
        <v>22020000007</v>
      </c>
      <c r="E1777" s="34" t="s">
        <v>1495</v>
      </c>
      <c r="F1777" s="36">
        <v>385.31</v>
      </c>
      <c r="G1777" s="34" t="s">
        <v>404</v>
      </c>
      <c r="H1777" s="34" t="s">
        <v>2772</v>
      </c>
      <c r="I1777" s="33" t="s">
        <v>317</v>
      </c>
      <c r="J1777" s="34" t="s">
        <v>211</v>
      </c>
      <c r="K1777" s="34" t="s">
        <v>211</v>
      </c>
      <c r="L1777" s="34" t="s">
        <v>15</v>
      </c>
      <c r="M1777" s="34" t="s">
        <v>13</v>
      </c>
      <c r="N1777" s="34" t="s">
        <v>14</v>
      </c>
      <c r="O1777" s="37" t="s">
        <v>3145</v>
      </c>
      <c r="P1777" s="37" t="s">
        <v>674</v>
      </c>
      <c r="Q1777" s="44" t="str">
        <f>MID(Tabla1[[#This Row],[Aplicación]],14,1)</f>
        <v>2</v>
      </c>
      <c r="R1777" s="44" t="s">
        <v>662</v>
      </c>
      <c r="S1777" s="44" t="str">
        <f>MID(Tabla1[[#This Row],[Aplicación]],6,2)</f>
        <v>11</v>
      </c>
      <c r="T1777" s="44" t="str">
        <f>VLOOKUP(Tabla1[[#This Row],[AREA]],Hoja1!A:B,2,FALSE)</f>
        <v>11. Salud pública y seguridad ciudadana</v>
      </c>
      <c r="U1777" s="44" t="str">
        <f>MID(Tabla1[[#This Row],[Aplicación]],9,4)</f>
        <v>1621</v>
      </c>
      <c r="V1777" s="44" t="str">
        <f>VLOOKUP(Tabla1[[#This Row],[PROGRAMA]],Hoja1!A:B,2,FALSE)</f>
        <v>1621. Servicio de limpieza</v>
      </c>
      <c r="W1777" s="44" t="str">
        <f>MID(Tabla1[[#This Row],[Aplicación]],14,2)</f>
        <v>22</v>
      </c>
      <c r="X1777" s="44" t="str">
        <f>MID(Tabla1[[#This Row],[Aplicación]],14,6)</f>
        <v>22199</v>
      </c>
    </row>
    <row r="1778" spans="1:24" x14ac:dyDescent="0.25">
      <c r="A1778" s="33">
        <v>220200005412</v>
      </c>
      <c r="B1778" s="34" t="s">
        <v>316</v>
      </c>
      <c r="C1778" s="35">
        <v>43900</v>
      </c>
      <c r="D1778" s="33">
        <v>22020000012</v>
      </c>
      <c r="E1778" s="34" t="s">
        <v>1541</v>
      </c>
      <c r="F1778" s="36">
        <v>324.08999999999997</v>
      </c>
      <c r="G1778" s="34" t="s">
        <v>404</v>
      </c>
      <c r="H1778" s="34" t="s">
        <v>2773</v>
      </c>
      <c r="I1778" s="33" t="s">
        <v>317</v>
      </c>
      <c r="J1778" s="34" t="s">
        <v>211</v>
      </c>
      <c r="K1778" s="34" t="s">
        <v>211</v>
      </c>
      <c r="L1778" s="34" t="s">
        <v>15</v>
      </c>
      <c r="M1778" s="34" t="s">
        <v>13</v>
      </c>
      <c r="N1778" s="34" t="s">
        <v>14</v>
      </c>
      <c r="O1778" s="37" t="s">
        <v>3145</v>
      </c>
      <c r="P1778" s="37" t="s">
        <v>674</v>
      </c>
      <c r="Q1778" s="44" t="str">
        <f>MID(Tabla1[[#This Row],[Aplicación]],14,1)</f>
        <v>2</v>
      </c>
      <c r="R1778" s="44" t="s">
        <v>662</v>
      </c>
      <c r="S1778" s="44" t="str">
        <f>MID(Tabla1[[#This Row],[Aplicación]],6,2)</f>
        <v>11</v>
      </c>
      <c r="T1778" s="44" t="str">
        <f>VLOOKUP(Tabla1[[#This Row],[AREA]],Hoja1!A:B,2,FALSE)</f>
        <v>11. Salud pública y seguridad ciudadana</v>
      </c>
      <c r="U1778" s="44" t="str">
        <f>MID(Tabla1[[#This Row],[Aplicación]],9,4)</f>
        <v>1631</v>
      </c>
      <c r="V1778" s="44" t="str">
        <f>VLOOKUP(Tabla1[[#This Row],[PROGRAMA]],Hoja1!A:B,2,FALSE)</f>
        <v>1631. Limpieza viaria</v>
      </c>
      <c r="W1778" s="44" t="str">
        <f>MID(Tabla1[[#This Row],[Aplicación]],14,2)</f>
        <v>22</v>
      </c>
      <c r="X1778" s="44" t="str">
        <f>MID(Tabla1[[#This Row],[Aplicación]],14,6)</f>
        <v>22199</v>
      </c>
    </row>
    <row r="1779" spans="1:24" x14ac:dyDescent="0.25">
      <c r="A1779" s="33">
        <v>220190056377</v>
      </c>
      <c r="B1779" s="34" t="s">
        <v>9</v>
      </c>
      <c r="C1779" s="35">
        <v>43908</v>
      </c>
      <c r="D1779" s="33">
        <v>22019007499</v>
      </c>
      <c r="E1779" s="34" t="s">
        <v>1449</v>
      </c>
      <c r="F1779" s="36">
        <v>2981.74</v>
      </c>
      <c r="G1779" s="34" t="s">
        <v>204</v>
      </c>
      <c r="H1779" s="34" t="s">
        <v>1804</v>
      </c>
      <c r="I1779" s="33" t="s">
        <v>209</v>
      </c>
      <c r="J1779" s="34" t="s">
        <v>210</v>
      </c>
      <c r="K1779" s="34" t="s">
        <v>210</v>
      </c>
      <c r="L1779" s="34" t="s">
        <v>12</v>
      </c>
      <c r="M1779" s="34" t="s">
        <v>13</v>
      </c>
      <c r="N1779" s="34" t="s">
        <v>14</v>
      </c>
      <c r="O1779" s="37" t="s">
        <v>3127</v>
      </c>
      <c r="P1779" s="37" t="s">
        <v>674</v>
      </c>
      <c r="Q1779" s="44" t="str">
        <f>MID(Tabla1[[#This Row],[Aplicación]],14,1)</f>
        <v>6</v>
      </c>
      <c r="R1779" s="44" t="s">
        <v>663</v>
      </c>
      <c r="S1779" s="44" t="str">
        <f>MID(Tabla1[[#This Row],[Aplicación]],6,2)</f>
        <v>05</v>
      </c>
      <c r="T1779" s="44" t="str">
        <f>VLOOKUP(Tabla1[[#This Row],[AREA]],Hoja1!A:B,2,FALSE)</f>
        <v>05. Innovación, desarrollo económico, empleo y comercio</v>
      </c>
      <c r="U1779" s="44" t="str">
        <f>MID(Tabla1[[#This Row],[Aplicación]],9,4)</f>
        <v>9339</v>
      </c>
      <c r="V1779" s="44" t="str">
        <f>VLOOKUP(Tabla1[[#This Row],[PROGRAMA]],Hoja1!A:B,2,FALSE)</f>
        <v>9339. Patrimonio I.F.S. área 05</v>
      </c>
      <c r="W1779" s="44" t="str">
        <f>MID(Tabla1[[#This Row],[Aplicación]],14,2)</f>
        <v>63</v>
      </c>
      <c r="X1779" s="44" t="str">
        <f>MID(Tabla1[[#This Row],[Aplicación]],14,6)</f>
        <v>632</v>
      </c>
    </row>
    <row r="1780" spans="1:24" x14ac:dyDescent="0.25">
      <c r="A1780" s="33">
        <v>220200009415</v>
      </c>
      <c r="B1780" s="34" t="s">
        <v>9</v>
      </c>
      <c r="C1780" s="35">
        <v>43916</v>
      </c>
      <c r="D1780" s="33">
        <v>22020002816</v>
      </c>
      <c r="E1780" s="34" t="s">
        <v>1785</v>
      </c>
      <c r="F1780" s="36">
        <v>7235.8</v>
      </c>
      <c r="G1780" s="34" t="s">
        <v>2787</v>
      </c>
      <c r="H1780" s="34" t="s">
        <v>2788</v>
      </c>
      <c r="I1780" s="33" t="s">
        <v>209</v>
      </c>
      <c r="J1780" s="34" t="s">
        <v>2789</v>
      </c>
      <c r="K1780" s="34" t="s">
        <v>2790</v>
      </c>
      <c r="L1780" s="34" t="s">
        <v>15</v>
      </c>
      <c r="M1780" s="34" t="s">
        <v>10</v>
      </c>
      <c r="N1780" s="34" t="s">
        <v>11</v>
      </c>
      <c r="O1780" s="37" t="s">
        <v>3146</v>
      </c>
      <c r="P1780" s="37" t="s">
        <v>674</v>
      </c>
      <c r="Q1780" s="44" t="str">
        <f>MID(Tabla1[[#This Row],[Aplicación]],14,1)</f>
        <v>2</v>
      </c>
      <c r="R1780" s="44" t="s">
        <v>662</v>
      </c>
      <c r="S1780" s="44" t="str">
        <f>MID(Tabla1[[#This Row],[Aplicación]],6,2)</f>
        <v>11</v>
      </c>
      <c r="T1780" s="44" t="str">
        <f>VLOOKUP(Tabla1[[#This Row],[AREA]],Hoja1!A:B,2,FALSE)</f>
        <v>11. Salud pública y seguridad ciudadana</v>
      </c>
      <c r="U1780" s="44" t="str">
        <f>MID(Tabla1[[#This Row],[Aplicación]],9,4)</f>
        <v>1631</v>
      </c>
      <c r="V1780" s="44" t="str">
        <f>VLOOKUP(Tabla1[[#This Row],[PROGRAMA]],Hoja1!A:B,2,FALSE)</f>
        <v>1631. Limpieza viaria</v>
      </c>
      <c r="W1780" s="44" t="str">
        <f>MID(Tabla1[[#This Row],[Aplicación]],14,2)</f>
        <v>22</v>
      </c>
      <c r="X1780" s="44" t="str">
        <f>MID(Tabla1[[#This Row],[Aplicación]],14,6)</f>
        <v>22110</v>
      </c>
    </row>
    <row r="1781" spans="1:24" x14ac:dyDescent="0.25">
      <c r="A1781" s="33">
        <v>220200009103</v>
      </c>
      <c r="B1781" s="34" t="s">
        <v>9</v>
      </c>
      <c r="C1781" s="35">
        <v>43914</v>
      </c>
      <c r="D1781" s="33">
        <v>22020002453</v>
      </c>
      <c r="E1781" s="34" t="s">
        <v>2267</v>
      </c>
      <c r="F1781" s="36">
        <v>200</v>
      </c>
      <c r="G1781" s="34" t="s">
        <v>722</v>
      </c>
      <c r="H1781" s="34" t="s">
        <v>2832</v>
      </c>
      <c r="I1781" s="33" t="s">
        <v>209</v>
      </c>
      <c r="J1781" s="34" t="s">
        <v>211</v>
      </c>
      <c r="K1781" s="34" t="s">
        <v>211</v>
      </c>
      <c r="L1781" s="34" t="s">
        <v>15</v>
      </c>
      <c r="M1781" s="34" t="s">
        <v>10</v>
      </c>
      <c r="N1781" s="34" t="s">
        <v>11</v>
      </c>
      <c r="O1781" s="37" t="s">
        <v>3146</v>
      </c>
      <c r="P1781" s="37" t="s">
        <v>674</v>
      </c>
      <c r="Q1781" s="44" t="str">
        <f>MID(Tabla1[[#This Row],[Aplicación]],14,1)</f>
        <v>2</v>
      </c>
      <c r="R1781" s="44" t="s">
        <v>662</v>
      </c>
      <c r="S1781" s="44" t="str">
        <f>MID(Tabla1[[#This Row],[Aplicación]],6,2)</f>
        <v>11</v>
      </c>
      <c r="T1781" s="44" t="str">
        <f>VLOOKUP(Tabla1[[#This Row],[AREA]],Hoja1!A:B,2,FALSE)</f>
        <v>11. Salud pública y seguridad ciudadana</v>
      </c>
      <c r="U1781" s="44" t="str">
        <f>MID(Tabla1[[#This Row],[Aplicación]],9,4)</f>
        <v>1361</v>
      </c>
      <c r="V1781" s="44" t="str">
        <f>VLOOKUP(Tabla1[[#This Row],[PROGRAMA]],Hoja1!A:B,2,FALSE)</f>
        <v>1361. Prevención y extinción de incencios</v>
      </c>
      <c r="W1781" s="44" t="str">
        <f>MID(Tabla1[[#This Row],[Aplicación]],14,2)</f>
        <v>22</v>
      </c>
      <c r="X1781" s="44" t="str">
        <f>MID(Tabla1[[#This Row],[Aplicación]],14,6)</f>
        <v>22699</v>
      </c>
    </row>
    <row r="1782" spans="1:24" x14ac:dyDescent="0.25">
      <c r="A1782" s="33">
        <v>220200009491</v>
      </c>
      <c r="B1782" s="34" t="s">
        <v>9</v>
      </c>
      <c r="C1782" s="35">
        <v>43917</v>
      </c>
      <c r="D1782" s="33">
        <v>22020002851</v>
      </c>
      <c r="E1782" s="34" t="s">
        <v>1112</v>
      </c>
      <c r="F1782" s="36">
        <v>395.31</v>
      </c>
      <c r="G1782" s="34" t="s">
        <v>144</v>
      </c>
      <c r="H1782" s="34" t="s">
        <v>2905</v>
      </c>
      <c r="I1782" s="33" t="s">
        <v>209</v>
      </c>
      <c r="J1782" s="34" t="s">
        <v>802</v>
      </c>
      <c r="K1782" s="34" t="s">
        <v>210</v>
      </c>
      <c r="L1782" s="34" t="s">
        <v>12</v>
      </c>
      <c r="M1782" s="34" t="s">
        <v>13</v>
      </c>
      <c r="N1782" s="34" t="s">
        <v>14</v>
      </c>
      <c r="O1782" s="37" t="s">
        <v>3127</v>
      </c>
      <c r="P1782" s="37" t="s">
        <v>674</v>
      </c>
      <c r="Q1782" s="44" t="str">
        <f>MID(Tabla1[[#This Row],[Aplicación]],14,1)</f>
        <v>2</v>
      </c>
      <c r="R1782" s="44" t="s">
        <v>662</v>
      </c>
      <c r="S1782" s="44" t="str">
        <f>MID(Tabla1[[#This Row],[Aplicación]],6,2)</f>
        <v>11</v>
      </c>
      <c r="T1782" s="44" t="str">
        <f>VLOOKUP(Tabla1[[#This Row],[AREA]],Hoja1!A:B,2,FALSE)</f>
        <v>11. Salud pública y seguridad ciudadana</v>
      </c>
      <c r="U1782" s="44" t="str">
        <f>MID(Tabla1[[#This Row],[Aplicación]],9,4)</f>
        <v>1361</v>
      </c>
      <c r="V1782" s="44" t="str">
        <f>VLOOKUP(Tabla1[[#This Row],[PROGRAMA]],Hoja1!A:B,2,FALSE)</f>
        <v>1361. Prevención y extinción de incencios</v>
      </c>
      <c r="W1782" s="44" t="str">
        <f>MID(Tabla1[[#This Row],[Aplicación]],14,2)</f>
        <v>20</v>
      </c>
      <c r="X1782" s="44" t="str">
        <f>MID(Tabla1[[#This Row],[Aplicación]],14,6)</f>
        <v>203</v>
      </c>
    </row>
    <row r="1783" spans="1:24" x14ac:dyDescent="0.25">
      <c r="A1783" s="33">
        <v>220200007761</v>
      </c>
      <c r="B1783" s="34" t="s">
        <v>316</v>
      </c>
      <c r="C1783" s="35">
        <v>43909</v>
      </c>
      <c r="D1783" s="33">
        <v>22020001120</v>
      </c>
      <c r="E1783" s="34" t="s">
        <v>1548</v>
      </c>
      <c r="F1783" s="36">
        <v>285.41000000000003</v>
      </c>
      <c r="G1783" s="34" t="s">
        <v>359</v>
      </c>
      <c r="H1783" s="34" t="s">
        <v>2907</v>
      </c>
      <c r="I1783" s="33" t="s">
        <v>317</v>
      </c>
      <c r="J1783" s="34" t="s">
        <v>2194</v>
      </c>
      <c r="K1783" s="34" t="s">
        <v>258</v>
      </c>
      <c r="L1783" s="34" t="s">
        <v>15</v>
      </c>
      <c r="M1783" s="34" t="s">
        <v>13</v>
      </c>
      <c r="N1783" s="34" t="s">
        <v>14</v>
      </c>
      <c r="O1783" s="37" t="s">
        <v>3145</v>
      </c>
      <c r="P1783" s="37" t="s">
        <v>674</v>
      </c>
      <c r="Q1783" s="44" t="str">
        <f>MID(Tabla1[[#This Row],[Aplicación]],14,1)</f>
        <v>2</v>
      </c>
      <c r="R1783" s="44" t="s">
        <v>662</v>
      </c>
      <c r="S1783" s="44" t="str">
        <f>MID(Tabla1[[#This Row],[Aplicación]],6,2)</f>
        <v>11</v>
      </c>
      <c r="T1783" s="44" t="str">
        <f>VLOOKUP(Tabla1[[#This Row],[AREA]],Hoja1!A:B,2,FALSE)</f>
        <v>11. Salud pública y seguridad ciudadana</v>
      </c>
      <c r="U1783" s="44" t="str">
        <f>MID(Tabla1[[#This Row],[Aplicación]],9,4)</f>
        <v>1321</v>
      </c>
      <c r="V1783" s="44" t="str">
        <f>VLOOKUP(Tabla1[[#This Row],[PROGRAMA]],Hoja1!A:B,2,FALSE)</f>
        <v>1321. Policía municipal</v>
      </c>
      <c r="W1783" s="44" t="str">
        <f>MID(Tabla1[[#This Row],[Aplicación]],14,2)</f>
        <v>22</v>
      </c>
      <c r="X1783" s="44" t="str">
        <f>MID(Tabla1[[#This Row],[Aplicación]],14,6)</f>
        <v>22199</v>
      </c>
    </row>
    <row r="1784" spans="1:24" x14ac:dyDescent="0.25">
      <c r="A1784" s="33">
        <v>220200004437</v>
      </c>
      <c r="B1784" s="34" t="s">
        <v>316</v>
      </c>
      <c r="C1784" s="35">
        <v>43899</v>
      </c>
      <c r="D1784" s="33">
        <v>22020001120</v>
      </c>
      <c r="E1784" s="34" t="s">
        <v>1548</v>
      </c>
      <c r="F1784" s="36">
        <v>183.28</v>
      </c>
      <c r="G1784" s="34" t="s">
        <v>359</v>
      </c>
      <c r="H1784" s="34" t="s">
        <v>2912</v>
      </c>
      <c r="I1784" s="33" t="s">
        <v>317</v>
      </c>
      <c r="J1784" s="34" t="s">
        <v>2194</v>
      </c>
      <c r="K1784" s="34" t="s">
        <v>258</v>
      </c>
      <c r="L1784" s="34" t="s">
        <v>15</v>
      </c>
      <c r="M1784" s="34" t="s">
        <v>13</v>
      </c>
      <c r="N1784" s="34" t="s">
        <v>14</v>
      </c>
      <c r="O1784" s="37" t="s">
        <v>3145</v>
      </c>
      <c r="P1784" s="37" t="s">
        <v>674</v>
      </c>
      <c r="Q1784" s="44" t="str">
        <f>MID(Tabla1[[#This Row],[Aplicación]],14,1)</f>
        <v>2</v>
      </c>
      <c r="R1784" s="44" t="s">
        <v>662</v>
      </c>
      <c r="S1784" s="44" t="str">
        <f>MID(Tabla1[[#This Row],[Aplicación]],6,2)</f>
        <v>11</v>
      </c>
      <c r="T1784" s="44" t="str">
        <f>VLOOKUP(Tabla1[[#This Row],[AREA]],Hoja1!A:B,2,FALSE)</f>
        <v>11. Salud pública y seguridad ciudadana</v>
      </c>
      <c r="U1784" s="44" t="str">
        <f>MID(Tabla1[[#This Row],[Aplicación]],9,4)</f>
        <v>1321</v>
      </c>
      <c r="V1784" s="44" t="str">
        <f>VLOOKUP(Tabla1[[#This Row],[PROGRAMA]],Hoja1!A:B,2,FALSE)</f>
        <v>1321. Policía municipal</v>
      </c>
      <c r="W1784" s="44" t="str">
        <f>MID(Tabla1[[#This Row],[Aplicación]],14,2)</f>
        <v>22</v>
      </c>
      <c r="X1784" s="44" t="str">
        <f>MID(Tabla1[[#This Row],[Aplicación]],14,6)</f>
        <v>22199</v>
      </c>
    </row>
    <row r="1785" spans="1:24" x14ac:dyDescent="0.25">
      <c r="A1785" s="33">
        <v>220200009970</v>
      </c>
      <c r="B1785" s="34" t="s">
        <v>316</v>
      </c>
      <c r="C1785" s="35">
        <v>43920</v>
      </c>
      <c r="D1785" s="33">
        <v>22020000007</v>
      </c>
      <c r="E1785" s="34" t="s">
        <v>1495</v>
      </c>
      <c r="F1785" s="36">
        <v>87.37</v>
      </c>
      <c r="G1785" s="34" t="s">
        <v>359</v>
      </c>
      <c r="H1785" s="34" t="s">
        <v>2921</v>
      </c>
      <c r="I1785" s="33" t="s">
        <v>317</v>
      </c>
      <c r="J1785" s="34" t="s">
        <v>2194</v>
      </c>
      <c r="K1785" s="34" t="s">
        <v>258</v>
      </c>
      <c r="L1785" s="34" t="s">
        <v>15</v>
      </c>
      <c r="M1785" s="34" t="s">
        <v>13</v>
      </c>
      <c r="N1785" s="34" t="s">
        <v>14</v>
      </c>
      <c r="O1785" s="37" t="s">
        <v>3145</v>
      </c>
      <c r="P1785" s="37" t="s">
        <v>674</v>
      </c>
      <c r="Q1785" s="44" t="str">
        <f>MID(Tabla1[[#This Row],[Aplicación]],14,1)</f>
        <v>2</v>
      </c>
      <c r="R1785" s="44" t="s">
        <v>662</v>
      </c>
      <c r="S1785" s="44" t="str">
        <f>MID(Tabla1[[#This Row],[Aplicación]],6,2)</f>
        <v>11</v>
      </c>
      <c r="T1785" s="44" t="str">
        <f>VLOOKUP(Tabla1[[#This Row],[AREA]],Hoja1!A:B,2,FALSE)</f>
        <v>11. Salud pública y seguridad ciudadana</v>
      </c>
      <c r="U1785" s="44" t="str">
        <f>MID(Tabla1[[#This Row],[Aplicación]],9,4)</f>
        <v>1621</v>
      </c>
      <c r="V1785" s="44" t="str">
        <f>VLOOKUP(Tabla1[[#This Row],[PROGRAMA]],Hoja1!A:B,2,FALSE)</f>
        <v>1621. Servicio de limpieza</v>
      </c>
      <c r="W1785" s="44" t="str">
        <f>MID(Tabla1[[#This Row],[Aplicación]],14,2)</f>
        <v>22</v>
      </c>
      <c r="X1785" s="44" t="str">
        <f>MID(Tabla1[[#This Row],[Aplicación]],14,6)</f>
        <v>22199</v>
      </c>
    </row>
    <row r="1786" spans="1:24" x14ac:dyDescent="0.25">
      <c r="A1786" s="33">
        <v>220200009414</v>
      </c>
      <c r="B1786" s="34" t="s">
        <v>9</v>
      </c>
      <c r="C1786" s="35">
        <v>43916</v>
      </c>
      <c r="D1786" s="33">
        <v>22020002866</v>
      </c>
      <c r="E1786" s="34" t="s">
        <v>1785</v>
      </c>
      <c r="F1786" s="36">
        <v>2450.25</v>
      </c>
      <c r="G1786" s="34" t="s">
        <v>2925</v>
      </c>
      <c r="H1786" s="34" t="s">
        <v>2926</v>
      </c>
      <c r="I1786" s="33" t="s">
        <v>209</v>
      </c>
      <c r="J1786" s="34" t="s">
        <v>211</v>
      </c>
      <c r="K1786" s="34" t="s">
        <v>211</v>
      </c>
      <c r="L1786" s="34" t="s">
        <v>15</v>
      </c>
      <c r="M1786" s="34" t="s">
        <v>10</v>
      </c>
      <c r="N1786" s="34" t="s">
        <v>11</v>
      </c>
      <c r="O1786" s="37" t="s">
        <v>3146</v>
      </c>
      <c r="P1786" s="37" t="s">
        <v>674</v>
      </c>
      <c r="Q1786" s="44" t="str">
        <f>MID(Tabla1[[#This Row],[Aplicación]],14,1)</f>
        <v>2</v>
      </c>
      <c r="R1786" s="44" t="s">
        <v>662</v>
      </c>
      <c r="S1786" s="44" t="str">
        <f>MID(Tabla1[[#This Row],[Aplicación]],6,2)</f>
        <v>11</v>
      </c>
      <c r="T1786" s="44" t="str">
        <f>VLOOKUP(Tabla1[[#This Row],[AREA]],Hoja1!A:B,2,FALSE)</f>
        <v>11. Salud pública y seguridad ciudadana</v>
      </c>
      <c r="U1786" s="44" t="str">
        <f>MID(Tabla1[[#This Row],[Aplicación]],9,4)</f>
        <v>1631</v>
      </c>
      <c r="V1786" s="44" t="str">
        <f>VLOOKUP(Tabla1[[#This Row],[PROGRAMA]],Hoja1!A:B,2,FALSE)</f>
        <v>1631. Limpieza viaria</v>
      </c>
      <c r="W1786" s="44" t="str">
        <f>MID(Tabla1[[#This Row],[Aplicación]],14,2)</f>
        <v>22</v>
      </c>
      <c r="X1786" s="44" t="str">
        <f>MID(Tabla1[[#This Row],[Aplicación]],14,6)</f>
        <v>22110</v>
      </c>
    </row>
    <row r="1787" spans="1:24" x14ac:dyDescent="0.25">
      <c r="A1787" s="33">
        <v>220200005269</v>
      </c>
      <c r="B1787" s="34" t="s">
        <v>316</v>
      </c>
      <c r="C1787" s="35">
        <v>43900</v>
      </c>
      <c r="D1787" s="33">
        <v>22020001120</v>
      </c>
      <c r="E1787" s="34" t="s">
        <v>1548</v>
      </c>
      <c r="F1787" s="36">
        <v>51.74</v>
      </c>
      <c r="G1787" s="34" t="s">
        <v>359</v>
      </c>
      <c r="H1787" s="34" t="s">
        <v>2927</v>
      </c>
      <c r="I1787" s="33" t="s">
        <v>317</v>
      </c>
      <c r="J1787" s="34" t="s">
        <v>2194</v>
      </c>
      <c r="K1787" s="34" t="s">
        <v>258</v>
      </c>
      <c r="L1787" s="34" t="s">
        <v>15</v>
      </c>
      <c r="M1787" s="34" t="s">
        <v>13</v>
      </c>
      <c r="N1787" s="34" t="s">
        <v>14</v>
      </c>
      <c r="O1787" s="37" t="s">
        <v>3145</v>
      </c>
      <c r="P1787" s="37" t="s">
        <v>674</v>
      </c>
      <c r="Q1787" s="44" t="str">
        <f>MID(Tabla1[[#This Row],[Aplicación]],14,1)</f>
        <v>2</v>
      </c>
      <c r="R1787" s="44" t="s">
        <v>662</v>
      </c>
      <c r="S1787" s="44" t="str">
        <f>MID(Tabla1[[#This Row],[Aplicación]],6,2)</f>
        <v>11</v>
      </c>
      <c r="T1787" s="44" t="str">
        <f>VLOOKUP(Tabla1[[#This Row],[AREA]],Hoja1!A:B,2,FALSE)</f>
        <v>11. Salud pública y seguridad ciudadana</v>
      </c>
      <c r="U1787" s="44" t="str">
        <f>MID(Tabla1[[#This Row],[Aplicación]],9,4)</f>
        <v>1321</v>
      </c>
      <c r="V1787" s="44" t="str">
        <f>VLOOKUP(Tabla1[[#This Row],[PROGRAMA]],Hoja1!A:B,2,FALSE)</f>
        <v>1321. Policía municipal</v>
      </c>
      <c r="W1787" s="44" t="str">
        <f>MID(Tabla1[[#This Row],[Aplicación]],14,2)</f>
        <v>22</v>
      </c>
      <c r="X1787" s="44" t="str">
        <f>MID(Tabla1[[#This Row],[Aplicación]],14,6)</f>
        <v>22199</v>
      </c>
    </row>
    <row r="1788" spans="1:24" x14ac:dyDescent="0.25">
      <c r="A1788" s="33">
        <v>220200005273</v>
      </c>
      <c r="B1788" s="34" t="s">
        <v>316</v>
      </c>
      <c r="C1788" s="35">
        <v>43900</v>
      </c>
      <c r="D1788" s="33">
        <v>22020001120</v>
      </c>
      <c r="E1788" s="34" t="s">
        <v>1548</v>
      </c>
      <c r="F1788" s="36">
        <v>25.3</v>
      </c>
      <c r="G1788" s="34" t="s">
        <v>359</v>
      </c>
      <c r="H1788" s="34" t="s">
        <v>2932</v>
      </c>
      <c r="I1788" s="33" t="s">
        <v>317</v>
      </c>
      <c r="J1788" s="34" t="s">
        <v>2194</v>
      </c>
      <c r="K1788" s="34" t="s">
        <v>258</v>
      </c>
      <c r="L1788" s="34" t="s">
        <v>15</v>
      </c>
      <c r="M1788" s="34" t="s">
        <v>13</v>
      </c>
      <c r="N1788" s="34" t="s">
        <v>14</v>
      </c>
      <c r="O1788" s="37" t="s">
        <v>3145</v>
      </c>
      <c r="P1788" s="37" t="s">
        <v>674</v>
      </c>
      <c r="Q1788" s="44" t="str">
        <f>MID(Tabla1[[#This Row],[Aplicación]],14,1)</f>
        <v>2</v>
      </c>
      <c r="R1788" s="44" t="s">
        <v>662</v>
      </c>
      <c r="S1788" s="44" t="str">
        <f>MID(Tabla1[[#This Row],[Aplicación]],6,2)</f>
        <v>11</v>
      </c>
      <c r="T1788" s="44" t="str">
        <f>VLOOKUP(Tabla1[[#This Row],[AREA]],Hoja1!A:B,2,FALSE)</f>
        <v>11. Salud pública y seguridad ciudadana</v>
      </c>
      <c r="U1788" s="44" t="str">
        <f>MID(Tabla1[[#This Row],[Aplicación]],9,4)</f>
        <v>1321</v>
      </c>
      <c r="V1788" s="44" t="str">
        <f>VLOOKUP(Tabla1[[#This Row],[PROGRAMA]],Hoja1!A:B,2,FALSE)</f>
        <v>1321. Policía municipal</v>
      </c>
      <c r="W1788" s="44" t="str">
        <f>MID(Tabla1[[#This Row],[Aplicación]],14,2)</f>
        <v>22</v>
      </c>
      <c r="X1788" s="44" t="str">
        <f>MID(Tabla1[[#This Row],[Aplicación]],14,6)</f>
        <v>22199</v>
      </c>
    </row>
    <row r="1789" spans="1:24" x14ac:dyDescent="0.25">
      <c r="A1789" s="33">
        <v>220200006256</v>
      </c>
      <c r="B1789" s="34" t="s">
        <v>316</v>
      </c>
      <c r="C1789" s="35">
        <v>43903</v>
      </c>
      <c r="D1789" s="33">
        <v>22020001922</v>
      </c>
      <c r="E1789" s="34" t="s">
        <v>2110</v>
      </c>
      <c r="F1789" s="36">
        <v>67.55</v>
      </c>
      <c r="G1789" s="34" t="s">
        <v>182</v>
      </c>
      <c r="H1789" s="34" t="s">
        <v>2936</v>
      </c>
      <c r="I1789" s="33" t="s">
        <v>317</v>
      </c>
      <c r="J1789" s="34" t="s">
        <v>211</v>
      </c>
      <c r="K1789" s="34" t="s">
        <v>211</v>
      </c>
      <c r="L1789" s="34" t="s">
        <v>15</v>
      </c>
      <c r="M1789" s="34" t="s">
        <v>13</v>
      </c>
      <c r="N1789" s="34" t="s">
        <v>14</v>
      </c>
      <c r="O1789" s="37" t="s">
        <v>3145</v>
      </c>
      <c r="P1789" s="37" t="s">
        <v>674</v>
      </c>
      <c r="Q1789" s="44" t="str">
        <f>MID(Tabla1[[#This Row],[Aplicación]],14,1)</f>
        <v>2</v>
      </c>
      <c r="R1789" s="44" t="s">
        <v>662</v>
      </c>
      <c r="S1789" s="44" t="str">
        <f>MID(Tabla1[[#This Row],[Aplicación]],6,2)</f>
        <v>11</v>
      </c>
      <c r="T1789" s="44" t="str">
        <f>VLOOKUP(Tabla1[[#This Row],[AREA]],Hoja1!A:B,2,FALSE)</f>
        <v>11. Salud pública y seguridad ciudadana</v>
      </c>
      <c r="U1789" s="44" t="str">
        <f>MID(Tabla1[[#This Row],[Aplicación]],9,4)</f>
        <v>3111</v>
      </c>
      <c r="V1789" s="44" t="str">
        <f>VLOOKUP(Tabla1[[#This Row],[PROGRAMA]],Hoja1!A:B,2,FALSE)</f>
        <v>3111. Protección de la salubridad pública</v>
      </c>
      <c r="W1789" s="44" t="str">
        <f>MID(Tabla1[[#This Row],[Aplicación]],14,2)</f>
        <v>22</v>
      </c>
      <c r="X1789" s="44" t="str">
        <f>MID(Tabla1[[#This Row],[Aplicación]],14,6)</f>
        <v>22199</v>
      </c>
    </row>
    <row r="1790" spans="1:24" x14ac:dyDescent="0.25">
      <c r="A1790" s="33">
        <v>220200006425</v>
      </c>
      <c r="B1790" s="34" t="s">
        <v>316</v>
      </c>
      <c r="C1790" s="35">
        <v>43903</v>
      </c>
      <c r="D1790" s="33">
        <v>22020001922</v>
      </c>
      <c r="E1790" s="34" t="s">
        <v>2110</v>
      </c>
      <c r="F1790" s="36">
        <v>77.78</v>
      </c>
      <c r="G1790" s="34" t="s">
        <v>342</v>
      </c>
      <c r="H1790" s="34" t="s">
        <v>2938</v>
      </c>
      <c r="I1790" s="33" t="s">
        <v>317</v>
      </c>
      <c r="J1790" s="34" t="s">
        <v>211</v>
      </c>
      <c r="K1790" s="34" t="s">
        <v>211</v>
      </c>
      <c r="L1790" s="34" t="s">
        <v>15</v>
      </c>
      <c r="M1790" s="34" t="s">
        <v>13</v>
      </c>
      <c r="N1790" s="34" t="s">
        <v>14</v>
      </c>
      <c r="O1790" s="37" t="s">
        <v>3145</v>
      </c>
      <c r="P1790" s="37" t="s">
        <v>674</v>
      </c>
      <c r="Q1790" s="44" t="str">
        <f>MID(Tabla1[[#This Row],[Aplicación]],14,1)</f>
        <v>2</v>
      </c>
      <c r="R1790" s="44" t="s">
        <v>662</v>
      </c>
      <c r="S1790" s="44" t="str">
        <f>MID(Tabla1[[#This Row],[Aplicación]],6,2)</f>
        <v>11</v>
      </c>
      <c r="T1790" s="44" t="str">
        <f>VLOOKUP(Tabla1[[#This Row],[AREA]],Hoja1!A:B,2,FALSE)</f>
        <v>11. Salud pública y seguridad ciudadana</v>
      </c>
      <c r="U1790" s="44" t="str">
        <f>MID(Tabla1[[#This Row],[Aplicación]],9,4)</f>
        <v>3111</v>
      </c>
      <c r="V1790" s="44" t="str">
        <f>VLOOKUP(Tabla1[[#This Row],[PROGRAMA]],Hoja1!A:B,2,FALSE)</f>
        <v>3111. Protección de la salubridad pública</v>
      </c>
      <c r="W1790" s="44" t="str">
        <f>MID(Tabla1[[#This Row],[Aplicación]],14,2)</f>
        <v>22</v>
      </c>
      <c r="X1790" s="44" t="str">
        <f>MID(Tabla1[[#This Row],[Aplicación]],14,6)</f>
        <v>22199</v>
      </c>
    </row>
    <row r="1791" spans="1:24" x14ac:dyDescent="0.25">
      <c r="A1791" s="33">
        <v>220200006254</v>
      </c>
      <c r="B1791" s="34" t="s">
        <v>316</v>
      </c>
      <c r="C1791" s="35">
        <v>43903</v>
      </c>
      <c r="D1791" s="33">
        <v>22020001922</v>
      </c>
      <c r="E1791" s="34" t="s">
        <v>2110</v>
      </c>
      <c r="F1791" s="36">
        <v>33.67</v>
      </c>
      <c r="G1791" s="34" t="s">
        <v>398</v>
      </c>
      <c r="H1791" s="34" t="s">
        <v>2939</v>
      </c>
      <c r="I1791" s="33" t="s">
        <v>317</v>
      </c>
      <c r="J1791" s="34" t="s">
        <v>211</v>
      </c>
      <c r="K1791" s="34" t="s">
        <v>211</v>
      </c>
      <c r="L1791" s="34" t="s">
        <v>15</v>
      </c>
      <c r="M1791" s="34" t="s">
        <v>13</v>
      </c>
      <c r="N1791" s="34" t="s">
        <v>14</v>
      </c>
      <c r="O1791" s="37" t="s">
        <v>3145</v>
      </c>
      <c r="P1791" s="37" t="s">
        <v>674</v>
      </c>
      <c r="Q1791" s="44" t="str">
        <f>MID(Tabla1[[#This Row],[Aplicación]],14,1)</f>
        <v>2</v>
      </c>
      <c r="R1791" s="44" t="s">
        <v>662</v>
      </c>
      <c r="S1791" s="44" t="str">
        <f>MID(Tabla1[[#This Row],[Aplicación]],6,2)</f>
        <v>11</v>
      </c>
      <c r="T1791" s="44" t="str">
        <f>VLOOKUP(Tabla1[[#This Row],[AREA]],Hoja1!A:B,2,FALSE)</f>
        <v>11. Salud pública y seguridad ciudadana</v>
      </c>
      <c r="U1791" s="44" t="str">
        <f>MID(Tabla1[[#This Row],[Aplicación]],9,4)</f>
        <v>3111</v>
      </c>
      <c r="V1791" s="44" t="str">
        <f>VLOOKUP(Tabla1[[#This Row],[PROGRAMA]],Hoja1!A:B,2,FALSE)</f>
        <v>3111. Protección de la salubridad pública</v>
      </c>
      <c r="W1791" s="44" t="str">
        <f>MID(Tabla1[[#This Row],[Aplicación]],14,2)</f>
        <v>22</v>
      </c>
      <c r="X1791" s="44" t="str">
        <f>MID(Tabla1[[#This Row],[Aplicación]],14,6)</f>
        <v>22199</v>
      </c>
    </row>
    <row r="1792" spans="1:24" x14ac:dyDescent="0.25">
      <c r="A1792" s="33">
        <v>220200009419</v>
      </c>
      <c r="B1792" s="34" t="s">
        <v>9</v>
      </c>
      <c r="C1792" s="35">
        <v>43916</v>
      </c>
      <c r="D1792" s="33">
        <v>22020002767</v>
      </c>
      <c r="E1792" s="34" t="s">
        <v>1206</v>
      </c>
      <c r="F1792" s="36">
        <v>12500</v>
      </c>
      <c r="G1792" s="34" t="s">
        <v>2925</v>
      </c>
      <c r="H1792" s="34" t="s">
        <v>2940</v>
      </c>
      <c r="I1792" s="33" t="s">
        <v>209</v>
      </c>
      <c r="J1792" s="34" t="s">
        <v>211</v>
      </c>
      <c r="K1792" s="34" t="s">
        <v>211</v>
      </c>
      <c r="L1792" s="34" t="s">
        <v>12</v>
      </c>
      <c r="M1792" s="34" t="s">
        <v>10</v>
      </c>
      <c r="N1792" s="34" t="s">
        <v>11</v>
      </c>
      <c r="O1792" s="37" t="s">
        <v>3146</v>
      </c>
      <c r="P1792" s="37" t="s">
        <v>674</v>
      </c>
      <c r="Q1792" s="44" t="str">
        <f>MID(Tabla1[[#This Row],[Aplicación]],14,1)</f>
        <v>2</v>
      </c>
      <c r="R1792" s="44" t="s">
        <v>662</v>
      </c>
      <c r="S1792" s="44" t="str">
        <f>MID(Tabla1[[#This Row],[Aplicación]],6,2)</f>
        <v>11</v>
      </c>
      <c r="T1792" s="44" t="str">
        <f>VLOOKUP(Tabla1[[#This Row],[AREA]],Hoja1!A:B,2,FALSE)</f>
        <v>11. Salud pública y seguridad ciudadana</v>
      </c>
      <c r="U1792" s="44" t="str">
        <f>MID(Tabla1[[#This Row],[Aplicación]],9,4)</f>
        <v>1631</v>
      </c>
      <c r="V1792" s="44" t="str">
        <f>VLOOKUP(Tabla1[[#This Row],[PROGRAMA]],Hoja1!A:B,2,FALSE)</f>
        <v>1631. Limpieza viaria</v>
      </c>
      <c r="W1792" s="44" t="str">
        <f>MID(Tabla1[[#This Row],[Aplicación]],14,2)</f>
        <v>22</v>
      </c>
      <c r="X1792" s="44" t="str">
        <f>MID(Tabla1[[#This Row],[Aplicación]],14,6)</f>
        <v>22700</v>
      </c>
    </row>
    <row r="1793" spans="1:24" x14ac:dyDescent="0.25">
      <c r="A1793" s="33">
        <v>220200003892</v>
      </c>
      <c r="B1793" s="34" t="s">
        <v>316</v>
      </c>
      <c r="C1793" s="35">
        <v>43895</v>
      </c>
      <c r="D1793" s="33">
        <v>22020001461</v>
      </c>
      <c r="E1793" s="34" t="s">
        <v>1110</v>
      </c>
      <c r="F1793" s="36">
        <v>62.17</v>
      </c>
      <c r="G1793" s="34" t="s">
        <v>413</v>
      </c>
      <c r="H1793" s="34" t="s">
        <v>2956</v>
      </c>
      <c r="I1793" s="33" t="s">
        <v>317</v>
      </c>
      <c r="J1793" s="34" t="s">
        <v>211</v>
      </c>
      <c r="K1793" s="34" t="s">
        <v>211</v>
      </c>
      <c r="L1793" s="34" t="s">
        <v>15</v>
      </c>
      <c r="M1793" s="34" t="s">
        <v>13</v>
      </c>
      <c r="N1793" s="34" t="s">
        <v>14</v>
      </c>
      <c r="O1793" s="37" t="s">
        <v>3145</v>
      </c>
      <c r="P1793" s="37" t="s">
        <v>674</v>
      </c>
      <c r="Q1793" s="44" t="str">
        <f>MID(Tabla1[[#This Row],[Aplicación]],14,1)</f>
        <v>2</v>
      </c>
      <c r="R1793" s="44" t="s">
        <v>662</v>
      </c>
      <c r="S1793" s="44" t="str">
        <f>MID(Tabla1[[#This Row],[Aplicación]],6,2)</f>
        <v>11</v>
      </c>
      <c r="T1793" s="44" t="str">
        <f>VLOOKUP(Tabla1[[#This Row],[AREA]],Hoja1!A:B,2,FALSE)</f>
        <v>11. Salud pública y seguridad ciudadana</v>
      </c>
      <c r="U1793" s="44" t="str">
        <f>MID(Tabla1[[#This Row],[Aplicación]],9,4)</f>
        <v>1361</v>
      </c>
      <c r="V1793" s="44" t="str">
        <f>VLOOKUP(Tabla1[[#This Row],[PROGRAMA]],Hoja1!A:B,2,FALSE)</f>
        <v>1361. Prevención y extinción de incencios</v>
      </c>
      <c r="W1793" s="44" t="str">
        <f>MID(Tabla1[[#This Row],[Aplicación]],14,2)</f>
        <v>22</v>
      </c>
      <c r="X1793" s="44" t="str">
        <f>MID(Tabla1[[#This Row],[Aplicación]],14,6)</f>
        <v>22199</v>
      </c>
    </row>
    <row r="1794" spans="1:24" x14ac:dyDescent="0.25">
      <c r="A1794" s="33">
        <v>220200006250</v>
      </c>
      <c r="B1794" s="34" t="s">
        <v>316</v>
      </c>
      <c r="C1794" s="35">
        <v>43903</v>
      </c>
      <c r="D1794" s="33">
        <v>22020001922</v>
      </c>
      <c r="E1794" s="34" t="s">
        <v>2110</v>
      </c>
      <c r="F1794" s="36">
        <v>17.34</v>
      </c>
      <c r="G1794" s="34" t="s">
        <v>394</v>
      </c>
      <c r="H1794" s="34" t="s">
        <v>2958</v>
      </c>
      <c r="I1794" s="33" t="s">
        <v>317</v>
      </c>
      <c r="J1794" s="34" t="s">
        <v>211</v>
      </c>
      <c r="K1794" s="34" t="s">
        <v>211</v>
      </c>
      <c r="L1794" s="34" t="s">
        <v>15</v>
      </c>
      <c r="M1794" s="34" t="s">
        <v>13</v>
      </c>
      <c r="N1794" s="34" t="s">
        <v>14</v>
      </c>
      <c r="O1794" s="37" t="s">
        <v>3145</v>
      </c>
      <c r="P1794" s="37" t="s">
        <v>674</v>
      </c>
      <c r="Q1794" s="44" t="str">
        <f>MID(Tabla1[[#This Row],[Aplicación]],14,1)</f>
        <v>2</v>
      </c>
      <c r="R1794" s="44" t="s">
        <v>662</v>
      </c>
      <c r="S1794" s="44" t="str">
        <f>MID(Tabla1[[#This Row],[Aplicación]],6,2)</f>
        <v>11</v>
      </c>
      <c r="T1794" s="44" t="str">
        <f>VLOOKUP(Tabla1[[#This Row],[AREA]],Hoja1!A:B,2,FALSE)</f>
        <v>11. Salud pública y seguridad ciudadana</v>
      </c>
      <c r="U1794" s="44" t="str">
        <f>MID(Tabla1[[#This Row],[Aplicación]],9,4)</f>
        <v>3111</v>
      </c>
      <c r="V1794" s="44" t="str">
        <f>VLOOKUP(Tabla1[[#This Row],[PROGRAMA]],Hoja1!A:B,2,FALSE)</f>
        <v>3111. Protección de la salubridad pública</v>
      </c>
      <c r="W1794" s="44" t="str">
        <f>MID(Tabla1[[#This Row],[Aplicación]],14,2)</f>
        <v>22</v>
      </c>
      <c r="X1794" s="44" t="str">
        <f>MID(Tabla1[[#This Row],[Aplicación]],14,6)</f>
        <v>22199</v>
      </c>
    </row>
    <row r="1795" spans="1:24" x14ac:dyDescent="0.25">
      <c r="A1795" s="33">
        <v>220200006865</v>
      </c>
      <c r="B1795" s="34" t="s">
        <v>316</v>
      </c>
      <c r="C1795" s="35">
        <v>43907</v>
      </c>
      <c r="D1795" s="33">
        <v>22020001922</v>
      </c>
      <c r="E1795" s="34" t="s">
        <v>2110</v>
      </c>
      <c r="F1795" s="36">
        <v>159.28</v>
      </c>
      <c r="G1795" s="34" t="s">
        <v>409</v>
      </c>
      <c r="H1795" s="34" t="s">
        <v>2959</v>
      </c>
      <c r="I1795" s="33" t="s">
        <v>317</v>
      </c>
      <c r="J1795" s="34" t="s">
        <v>211</v>
      </c>
      <c r="K1795" s="34" t="s">
        <v>211</v>
      </c>
      <c r="L1795" s="34" t="s">
        <v>15</v>
      </c>
      <c r="M1795" s="34" t="s">
        <v>13</v>
      </c>
      <c r="N1795" s="34" t="s">
        <v>14</v>
      </c>
      <c r="O1795" s="37" t="s">
        <v>3145</v>
      </c>
      <c r="P1795" s="37" t="s">
        <v>674</v>
      </c>
      <c r="Q1795" s="44" t="str">
        <f>MID(Tabla1[[#This Row],[Aplicación]],14,1)</f>
        <v>2</v>
      </c>
      <c r="R1795" s="44" t="s">
        <v>662</v>
      </c>
      <c r="S1795" s="44" t="str">
        <f>MID(Tabla1[[#This Row],[Aplicación]],6,2)</f>
        <v>11</v>
      </c>
      <c r="T1795" s="44" t="str">
        <f>VLOOKUP(Tabla1[[#This Row],[AREA]],Hoja1!A:B,2,FALSE)</f>
        <v>11. Salud pública y seguridad ciudadana</v>
      </c>
      <c r="U1795" s="44" t="str">
        <f>MID(Tabla1[[#This Row],[Aplicación]],9,4)</f>
        <v>3111</v>
      </c>
      <c r="V1795" s="44" t="str">
        <f>VLOOKUP(Tabla1[[#This Row],[PROGRAMA]],Hoja1!A:B,2,FALSE)</f>
        <v>3111. Protección de la salubridad pública</v>
      </c>
      <c r="W1795" s="44" t="str">
        <f>MID(Tabla1[[#This Row],[Aplicación]],14,2)</f>
        <v>22</v>
      </c>
      <c r="X1795" s="44" t="str">
        <f>MID(Tabla1[[#This Row],[Aplicación]],14,6)</f>
        <v>22199</v>
      </c>
    </row>
    <row r="1796" spans="1:24" x14ac:dyDescent="0.25">
      <c r="A1796" s="33">
        <v>220200003402</v>
      </c>
      <c r="B1796" s="34" t="s">
        <v>316</v>
      </c>
      <c r="C1796" s="35">
        <v>43894</v>
      </c>
      <c r="D1796" s="33">
        <v>22020000012</v>
      </c>
      <c r="E1796" s="34" t="s">
        <v>1541</v>
      </c>
      <c r="F1796" s="36">
        <v>27.6</v>
      </c>
      <c r="G1796" s="34" t="s">
        <v>413</v>
      </c>
      <c r="H1796" s="34" t="s">
        <v>2963</v>
      </c>
      <c r="I1796" s="33" t="s">
        <v>317</v>
      </c>
      <c r="J1796" s="34" t="s">
        <v>211</v>
      </c>
      <c r="K1796" s="34" t="s">
        <v>211</v>
      </c>
      <c r="L1796" s="34" t="s">
        <v>15</v>
      </c>
      <c r="M1796" s="34" t="s">
        <v>13</v>
      </c>
      <c r="N1796" s="34" t="s">
        <v>14</v>
      </c>
      <c r="O1796" s="37" t="s">
        <v>3145</v>
      </c>
      <c r="P1796" s="37" t="s">
        <v>674</v>
      </c>
      <c r="Q1796" s="44" t="str">
        <f>MID(Tabla1[[#This Row],[Aplicación]],14,1)</f>
        <v>2</v>
      </c>
      <c r="R1796" s="44" t="s">
        <v>662</v>
      </c>
      <c r="S1796" s="44" t="str">
        <f>MID(Tabla1[[#This Row],[Aplicación]],6,2)</f>
        <v>11</v>
      </c>
      <c r="T1796" s="44" t="str">
        <f>VLOOKUP(Tabla1[[#This Row],[AREA]],Hoja1!A:B,2,FALSE)</f>
        <v>11. Salud pública y seguridad ciudadana</v>
      </c>
      <c r="U1796" s="44" t="str">
        <f>MID(Tabla1[[#This Row],[Aplicación]],9,4)</f>
        <v>1631</v>
      </c>
      <c r="V1796" s="44" t="str">
        <f>VLOOKUP(Tabla1[[#This Row],[PROGRAMA]],Hoja1!A:B,2,FALSE)</f>
        <v>1631. Limpieza viaria</v>
      </c>
      <c r="W1796" s="44" t="str">
        <f>MID(Tabla1[[#This Row],[Aplicación]],14,2)</f>
        <v>22</v>
      </c>
      <c r="X1796" s="44" t="str">
        <f>MID(Tabla1[[#This Row],[Aplicación]],14,6)</f>
        <v>22199</v>
      </c>
    </row>
    <row r="1797" spans="1:24" x14ac:dyDescent="0.25">
      <c r="A1797" s="33">
        <v>220200009236</v>
      </c>
      <c r="B1797" s="34" t="s">
        <v>316</v>
      </c>
      <c r="C1797" s="35">
        <v>43915</v>
      </c>
      <c r="D1797" s="33">
        <v>22020001120</v>
      </c>
      <c r="E1797" s="34" t="s">
        <v>1548</v>
      </c>
      <c r="F1797" s="36">
        <v>24.28</v>
      </c>
      <c r="G1797" s="34" t="s">
        <v>413</v>
      </c>
      <c r="H1797" s="34" t="s">
        <v>2970</v>
      </c>
      <c r="I1797" s="33" t="s">
        <v>317</v>
      </c>
      <c r="J1797" s="34" t="s">
        <v>211</v>
      </c>
      <c r="K1797" s="34" t="s">
        <v>211</v>
      </c>
      <c r="L1797" s="34" t="s">
        <v>15</v>
      </c>
      <c r="M1797" s="34" t="s">
        <v>13</v>
      </c>
      <c r="N1797" s="34" t="s">
        <v>14</v>
      </c>
      <c r="O1797" s="37" t="s">
        <v>3145</v>
      </c>
      <c r="P1797" s="37" t="s">
        <v>674</v>
      </c>
      <c r="Q1797" s="44" t="str">
        <f>MID(Tabla1[[#This Row],[Aplicación]],14,1)</f>
        <v>2</v>
      </c>
      <c r="R1797" s="44" t="s">
        <v>662</v>
      </c>
      <c r="S1797" s="44" t="str">
        <f>MID(Tabla1[[#This Row],[Aplicación]],6,2)</f>
        <v>11</v>
      </c>
      <c r="T1797" s="44" t="str">
        <f>VLOOKUP(Tabla1[[#This Row],[AREA]],Hoja1!A:B,2,FALSE)</f>
        <v>11. Salud pública y seguridad ciudadana</v>
      </c>
      <c r="U1797" s="44" t="str">
        <f>MID(Tabla1[[#This Row],[Aplicación]],9,4)</f>
        <v>1321</v>
      </c>
      <c r="V1797" s="44" t="str">
        <f>VLOOKUP(Tabla1[[#This Row],[PROGRAMA]],Hoja1!A:B,2,FALSE)</f>
        <v>1321. Policía municipal</v>
      </c>
      <c r="W1797" s="44" t="str">
        <f>MID(Tabla1[[#This Row],[Aplicación]],14,2)</f>
        <v>22</v>
      </c>
      <c r="X1797" s="44" t="str">
        <f>MID(Tabla1[[#This Row],[Aplicación]],14,6)</f>
        <v>22199</v>
      </c>
    </row>
    <row r="1798" spans="1:24" x14ac:dyDescent="0.25">
      <c r="A1798" s="33">
        <v>220200006252</v>
      </c>
      <c r="B1798" s="34" t="s">
        <v>316</v>
      </c>
      <c r="C1798" s="35">
        <v>43903</v>
      </c>
      <c r="D1798" s="33">
        <v>22020001922</v>
      </c>
      <c r="E1798" s="34" t="s">
        <v>2110</v>
      </c>
      <c r="F1798" s="36">
        <v>69.540000000000006</v>
      </c>
      <c r="G1798" s="34" t="s">
        <v>409</v>
      </c>
      <c r="H1798" s="34" t="s">
        <v>2971</v>
      </c>
      <c r="I1798" s="33" t="s">
        <v>317</v>
      </c>
      <c r="J1798" s="34" t="s">
        <v>211</v>
      </c>
      <c r="K1798" s="34" t="s">
        <v>211</v>
      </c>
      <c r="L1798" s="34" t="s">
        <v>15</v>
      </c>
      <c r="M1798" s="34" t="s">
        <v>13</v>
      </c>
      <c r="N1798" s="34" t="s">
        <v>14</v>
      </c>
      <c r="O1798" s="37" t="s">
        <v>3145</v>
      </c>
      <c r="P1798" s="37" t="s">
        <v>674</v>
      </c>
      <c r="Q1798" s="44" t="str">
        <f>MID(Tabla1[[#This Row],[Aplicación]],14,1)</f>
        <v>2</v>
      </c>
      <c r="R1798" s="44" t="s">
        <v>662</v>
      </c>
      <c r="S1798" s="44" t="str">
        <f>MID(Tabla1[[#This Row],[Aplicación]],6,2)</f>
        <v>11</v>
      </c>
      <c r="T1798" s="44" t="str">
        <f>VLOOKUP(Tabla1[[#This Row],[AREA]],Hoja1!A:B,2,FALSE)</f>
        <v>11. Salud pública y seguridad ciudadana</v>
      </c>
      <c r="U1798" s="44" t="str">
        <f>MID(Tabla1[[#This Row],[Aplicación]],9,4)</f>
        <v>3111</v>
      </c>
      <c r="V1798" s="44" t="str">
        <f>VLOOKUP(Tabla1[[#This Row],[PROGRAMA]],Hoja1!A:B,2,FALSE)</f>
        <v>3111. Protección de la salubridad pública</v>
      </c>
      <c r="W1798" s="44" t="str">
        <f>MID(Tabla1[[#This Row],[Aplicación]],14,2)</f>
        <v>22</v>
      </c>
      <c r="X1798" s="44" t="str">
        <f>MID(Tabla1[[#This Row],[Aplicación]],14,6)</f>
        <v>22199</v>
      </c>
    </row>
    <row r="1799" spans="1:24" x14ac:dyDescent="0.25">
      <c r="A1799" s="33">
        <v>220200006411</v>
      </c>
      <c r="B1799" s="34" t="s">
        <v>316</v>
      </c>
      <c r="C1799" s="35">
        <v>43903</v>
      </c>
      <c r="D1799" s="33">
        <v>22020001922</v>
      </c>
      <c r="E1799" s="34" t="s">
        <v>2110</v>
      </c>
      <c r="F1799" s="36">
        <v>86.43</v>
      </c>
      <c r="G1799" s="34" t="s">
        <v>359</v>
      </c>
      <c r="H1799" s="34" t="s">
        <v>2977</v>
      </c>
      <c r="I1799" s="33" t="s">
        <v>317</v>
      </c>
      <c r="J1799" s="34" t="s">
        <v>2194</v>
      </c>
      <c r="K1799" s="34" t="s">
        <v>258</v>
      </c>
      <c r="L1799" s="34" t="s">
        <v>15</v>
      </c>
      <c r="M1799" s="34" t="s">
        <v>13</v>
      </c>
      <c r="N1799" s="34" t="s">
        <v>14</v>
      </c>
      <c r="O1799" s="37" t="s">
        <v>3145</v>
      </c>
      <c r="P1799" s="37" t="s">
        <v>674</v>
      </c>
      <c r="Q1799" s="44" t="str">
        <f>MID(Tabla1[[#This Row],[Aplicación]],14,1)</f>
        <v>2</v>
      </c>
      <c r="R1799" s="44" t="s">
        <v>662</v>
      </c>
      <c r="S1799" s="44" t="str">
        <f>MID(Tabla1[[#This Row],[Aplicación]],6,2)</f>
        <v>11</v>
      </c>
      <c r="T1799" s="44" t="str">
        <f>VLOOKUP(Tabla1[[#This Row],[AREA]],Hoja1!A:B,2,FALSE)</f>
        <v>11. Salud pública y seguridad ciudadana</v>
      </c>
      <c r="U1799" s="44" t="str">
        <f>MID(Tabla1[[#This Row],[Aplicación]],9,4)</f>
        <v>3111</v>
      </c>
      <c r="V1799" s="44" t="str">
        <f>VLOOKUP(Tabla1[[#This Row],[PROGRAMA]],Hoja1!A:B,2,FALSE)</f>
        <v>3111. Protección de la salubridad pública</v>
      </c>
      <c r="W1799" s="44" t="str">
        <f>MID(Tabla1[[#This Row],[Aplicación]],14,2)</f>
        <v>22</v>
      </c>
      <c r="X1799" s="44" t="str">
        <f>MID(Tabla1[[#This Row],[Aplicación]],14,6)</f>
        <v>22199</v>
      </c>
    </row>
    <row r="1800" spans="1:24" x14ac:dyDescent="0.25">
      <c r="A1800" s="33">
        <v>220200006258</v>
      </c>
      <c r="B1800" s="34" t="s">
        <v>316</v>
      </c>
      <c r="C1800" s="35">
        <v>43903</v>
      </c>
      <c r="D1800" s="33">
        <v>22020001922</v>
      </c>
      <c r="E1800" s="34" t="s">
        <v>2110</v>
      </c>
      <c r="F1800" s="36">
        <v>23.35</v>
      </c>
      <c r="G1800" s="34" t="s">
        <v>413</v>
      </c>
      <c r="H1800" s="34" t="s">
        <v>2980</v>
      </c>
      <c r="I1800" s="33" t="s">
        <v>317</v>
      </c>
      <c r="J1800" s="34" t="s">
        <v>211</v>
      </c>
      <c r="K1800" s="34" t="s">
        <v>211</v>
      </c>
      <c r="L1800" s="34" t="s">
        <v>15</v>
      </c>
      <c r="M1800" s="34" t="s">
        <v>13</v>
      </c>
      <c r="N1800" s="34" t="s">
        <v>14</v>
      </c>
      <c r="O1800" s="37" t="s">
        <v>3145</v>
      </c>
      <c r="P1800" s="37" t="s">
        <v>674</v>
      </c>
      <c r="Q1800" s="44" t="str">
        <f>MID(Tabla1[[#This Row],[Aplicación]],14,1)</f>
        <v>2</v>
      </c>
      <c r="R1800" s="44" t="s">
        <v>662</v>
      </c>
      <c r="S1800" s="44" t="str">
        <f>MID(Tabla1[[#This Row],[Aplicación]],6,2)</f>
        <v>11</v>
      </c>
      <c r="T1800" s="44" t="str">
        <f>VLOOKUP(Tabla1[[#This Row],[AREA]],Hoja1!A:B,2,FALSE)</f>
        <v>11. Salud pública y seguridad ciudadana</v>
      </c>
      <c r="U1800" s="44" t="str">
        <f>MID(Tabla1[[#This Row],[Aplicación]],9,4)</f>
        <v>3111</v>
      </c>
      <c r="V1800" s="44" t="str">
        <f>VLOOKUP(Tabla1[[#This Row],[PROGRAMA]],Hoja1!A:B,2,FALSE)</f>
        <v>3111. Protección de la salubridad pública</v>
      </c>
      <c r="W1800" s="44" t="str">
        <f>MID(Tabla1[[#This Row],[Aplicación]],14,2)</f>
        <v>22</v>
      </c>
      <c r="X1800" s="44" t="str">
        <f>MID(Tabla1[[#This Row],[Aplicación]],14,6)</f>
        <v>22199</v>
      </c>
    </row>
    <row r="1801" spans="1:24" x14ac:dyDescent="0.25">
      <c r="A1801" s="33">
        <v>220200005225</v>
      </c>
      <c r="B1801" s="34" t="s">
        <v>316</v>
      </c>
      <c r="C1801" s="35">
        <v>43900</v>
      </c>
      <c r="D1801" s="33">
        <v>22020001461</v>
      </c>
      <c r="E1801" s="34" t="s">
        <v>1110</v>
      </c>
      <c r="F1801" s="36">
        <v>13.43</v>
      </c>
      <c r="G1801" s="34" t="s">
        <v>413</v>
      </c>
      <c r="H1801" s="34" t="s">
        <v>2984</v>
      </c>
      <c r="I1801" s="33" t="s">
        <v>317</v>
      </c>
      <c r="J1801" s="34" t="s">
        <v>211</v>
      </c>
      <c r="K1801" s="34" t="s">
        <v>211</v>
      </c>
      <c r="L1801" s="34" t="s">
        <v>15</v>
      </c>
      <c r="M1801" s="34" t="s">
        <v>13</v>
      </c>
      <c r="N1801" s="34" t="s">
        <v>14</v>
      </c>
      <c r="O1801" s="37" t="s">
        <v>3145</v>
      </c>
      <c r="P1801" s="37" t="s">
        <v>674</v>
      </c>
      <c r="Q1801" s="44" t="str">
        <f>MID(Tabla1[[#This Row],[Aplicación]],14,1)</f>
        <v>2</v>
      </c>
      <c r="R1801" s="44" t="s">
        <v>662</v>
      </c>
      <c r="S1801" s="44" t="str">
        <f>MID(Tabla1[[#This Row],[Aplicación]],6,2)</f>
        <v>11</v>
      </c>
      <c r="T1801" s="44" t="str">
        <f>VLOOKUP(Tabla1[[#This Row],[AREA]],Hoja1!A:B,2,FALSE)</f>
        <v>11. Salud pública y seguridad ciudadana</v>
      </c>
      <c r="U1801" s="44" t="str">
        <f>MID(Tabla1[[#This Row],[Aplicación]],9,4)</f>
        <v>1361</v>
      </c>
      <c r="V1801" s="44" t="str">
        <f>VLOOKUP(Tabla1[[#This Row],[PROGRAMA]],Hoja1!A:B,2,FALSE)</f>
        <v>1361. Prevención y extinción de incencios</v>
      </c>
      <c r="W1801" s="44" t="str">
        <f>MID(Tabla1[[#This Row],[Aplicación]],14,2)</f>
        <v>22</v>
      </c>
      <c r="X1801" s="44" t="str">
        <f>MID(Tabla1[[#This Row],[Aplicación]],14,6)</f>
        <v>22199</v>
      </c>
    </row>
    <row r="1802" spans="1:24" x14ac:dyDescent="0.25">
      <c r="A1802" s="33">
        <v>220200009905</v>
      </c>
      <c r="B1802" s="34" t="s">
        <v>9</v>
      </c>
      <c r="C1802" s="35">
        <v>43918</v>
      </c>
      <c r="D1802" s="33">
        <v>22020002935</v>
      </c>
      <c r="E1802" s="34" t="s">
        <v>1620</v>
      </c>
      <c r="F1802" s="36">
        <v>1240</v>
      </c>
      <c r="G1802" s="34" t="s">
        <v>474</v>
      </c>
      <c r="H1802" s="34" t="s">
        <v>2986</v>
      </c>
      <c r="I1802" s="33" t="s">
        <v>209</v>
      </c>
      <c r="J1802" s="34" t="s">
        <v>211</v>
      </c>
      <c r="K1802" s="34" t="s">
        <v>211</v>
      </c>
      <c r="L1802" s="34" t="s">
        <v>12</v>
      </c>
      <c r="M1802" s="34" t="s">
        <v>10</v>
      </c>
      <c r="N1802" s="34" t="s">
        <v>11</v>
      </c>
      <c r="O1802" s="37" t="s">
        <v>3146</v>
      </c>
      <c r="P1802" s="37" t="s">
        <v>674</v>
      </c>
      <c r="Q1802" s="44" t="str">
        <f>MID(Tabla1[[#This Row],[Aplicación]],14,1)</f>
        <v>2</v>
      </c>
      <c r="R1802" s="44" t="s">
        <v>662</v>
      </c>
      <c r="S1802" s="44" t="str">
        <f>MID(Tabla1[[#This Row],[Aplicación]],6,2)</f>
        <v>11</v>
      </c>
      <c r="T1802" s="44" t="str">
        <f>VLOOKUP(Tabla1[[#This Row],[AREA]],Hoja1!A:B,2,FALSE)</f>
        <v>11. Salud pública y seguridad ciudadana</v>
      </c>
      <c r="U1802" s="44" t="str">
        <f>MID(Tabla1[[#This Row],[Aplicación]],9,4)</f>
        <v>1321</v>
      </c>
      <c r="V1802" s="44" t="str">
        <f>VLOOKUP(Tabla1[[#This Row],[PROGRAMA]],Hoja1!A:B,2,FALSE)</f>
        <v>1321. Policía municipal</v>
      </c>
      <c r="W1802" s="44" t="str">
        <f>MID(Tabla1[[#This Row],[Aplicación]],14,2)</f>
        <v>21</v>
      </c>
      <c r="X1802" s="44" t="str">
        <f>MID(Tabla1[[#This Row],[Aplicación]],14,6)</f>
        <v>213</v>
      </c>
    </row>
    <row r="1803" spans="1:24" x14ac:dyDescent="0.25">
      <c r="A1803" s="33">
        <v>220200009907</v>
      </c>
      <c r="B1803" s="34" t="s">
        <v>9</v>
      </c>
      <c r="C1803" s="35">
        <v>43918</v>
      </c>
      <c r="D1803" s="33">
        <v>22020002945</v>
      </c>
      <c r="E1803" s="34" t="s">
        <v>1428</v>
      </c>
      <c r="F1803" s="36">
        <v>4000</v>
      </c>
      <c r="G1803" s="34" t="s">
        <v>153</v>
      </c>
      <c r="H1803" s="34" t="s">
        <v>2988</v>
      </c>
      <c r="I1803" s="33" t="s">
        <v>209</v>
      </c>
      <c r="J1803" s="34" t="s">
        <v>211</v>
      </c>
      <c r="K1803" s="34" t="s">
        <v>211</v>
      </c>
      <c r="L1803" s="34" t="s">
        <v>12</v>
      </c>
      <c r="M1803" s="34" t="s">
        <v>10</v>
      </c>
      <c r="N1803" s="34" t="s">
        <v>11</v>
      </c>
      <c r="O1803" s="37" t="s">
        <v>3146</v>
      </c>
      <c r="P1803" s="37" t="s">
        <v>674</v>
      </c>
      <c r="Q1803" s="44" t="str">
        <f>MID(Tabla1[[#This Row],[Aplicación]],14,1)</f>
        <v>2</v>
      </c>
      <c r="R1803" s="44" t="s">
        <v>662</v>
      </c>
      <c r="S1803" s="44" t="str">
        <f>MID(Tabla1[[#This Row],[Aplicación]],6,2)</f>
        <v>11</v>
      </c>
      <c r="T1803" s="44" t="str">
        <f>VLOOKUP(Tabla1[[#This Row],[AREA]],Hoja1!A:B,2,FALSE)</f>
        <v>11. Salud pública y seguridad ciudadana</v>
      </c>
      <c r="U1803" s="44" t="str">
        <f>MID(Tabla1[[#This Row],[Aplicación]],9,4)</f>
        <v>1321</v>
      </c>
      <c r="V1803" s="44" t="str">
        <f>VLOOKUP(Tabla1[[#This Row],[PROGRAMA]],Hoja1!A:B,2,FALSE)</f>
        <v>1321. Policía municipal</v>
      </c>
      <c r="W1803" s="44" t="str">
        <f>MID(Tabla1[[#This Row],[Aplicación]],14,2)</f>
        <v>21</v>
      </c>
      <c r="X1803" s="44" t="str">
        <f>MID(Tabla1[[#This Row],[Aplicación]],14,6)</f>
        <v>214</v>
      </c>
    </row>
    <row r="1804" spans="1:24" x14ac:dyDescent="0.25">
      <c r="A1804" s="33">
        <v>220200009908</v>
      </c>
      <c r="B1804" s="34" t="s">
        <v>9</v>
      </c>
      <c r="C1804" s="35">
        <v>43918</v>
      </c>
      <c r="D1804" s="33">
        <v>22020002957</v>
      </c>
      <c r="E1804" s="34" t="s">
        <v>989</v>
      </c>
      <c r="F1804" s="36">
        <v>3000</v>
      </c>
      <c r="G1804" s="34" t="s">
        <v>196</v>
      </c>
      <c r="H1804" s="34" t="s">
        <v>2990</v>
      </c>
      <c r="I1804" s="33" t="s">
        <v>209</v>
      </c>
      <c r="J1804" s="34" t="s">
        <v>2991</v>
      </c>
      <c r="K1804" s="34" t="s">
        <v>210</v>
      </c>
      <c r="L1804" s="34" t="s">
        <v>15</v>
      </c>
      <c r="M1804" s="34" t="s">
        <v>10</v>
      </c>
      <c r="N1804" s="34" t="s">
        <v>11</v>
      </c>
      <c r="O1804" s="37" t="s">
        <v>3146</v>
      </c>
      <c r="P1804" s="37" t="s">
        <v>674</v>
      </c>
      <c r="Q1804" s="44" t="str">
        <f>MID(Tabla1[[#This Row],[Aplicación]],14,1)</f>
        <v>2</v>
      </c>
      <c r="R1804" s="44" t="s">
        <v>662</v>
      </c>
      <c r="S1804" s="44" t="str">
        <f>MID(Tabla1[[#This Row],[Aplicación]],6,2)</f>
        <v>11</v>
      </c>
      <c r="T1804" s="44" t="str">
        <f>VLOOKUP(Tabla1[[#This Row],[AREA]],Hoja1!A:B,2,FALSE)</f>
        <v>11. Salud pública y seguridad ciudadana</v>
      </c>
      <c r="U1804" s="44" t="str">
        <f>MID(Tabla1[[#This Row],[Aplicación]],9,4)</f>
        <v>1621</v>
      </c>
      <c r="V1804" s="44" t="str">
        <f>VLOOKUP(Tabla1[[#This Row],[PROGRAMA]],Hoja1!A:B,2,FALSE)</f>
        <v>1621. Servicio de limpieza</v>
      </c>
      <c r="W1804" s="44" t="str">
        <f>MID(Tabla1[[#This Row],[Aplicación]],14,2)</f>
        <v>21</v>
      </c>
      <c r="X1804" s="44" t="str">
        <f>MID(Tabla1[[#This Row],[Aplicación]],14,6)</f>
        <v>214</v>
      </c>
    </row>
    <row r="1805" spans="1:24" x14ac:dyDescent="0.25">
      <c r="A1805" s="33">
        <v>220200003438</v>
      </c>
      <c r="B1805" s="34" t="s">
        <v>316</v>
      </c>
      <c r="C1805" s="35">
        <v>43894</v>
      </c>
      <c r="D1805" s="33">
        <v>22020000011</v>
      </c>
      <c r="E1805" s="34" t="s">
        <v>1785</v>
      </c>
      <c r="F1805" s="36">
        <v>6812.78</v>
      </c>
      <c r="G1805" s="34" t="s">
        <v>406</v>
      </c>
      <c r="H1805" s="34" t="s">
        <v>2997</v>
      </c>
      <c r="I1805" s="33" t="s">
        <v>317</v>
      </c>
      <c r="J1805" s="34" t="s">
        <v>211</v>
      </c>
      <c r="K1805" s="34" t="s">
        <v>211</v>
      </c>
      <c r="L1805" s="34" t="s">
        <v>15</v>
      </c>
      <c r="M1805" s="34" t="s">
        <v>13</v>
      </c>
      <c r="N1805" s="34" t="s">
        <v>14</v>
      </c>
      <c r="O1805" s="37" t="s">
        <v>3145</v>
      </c>
      <c r="P1805" s="37" t="s">
        <v>674</v>
      </c>
      <c r="Q1805" s="44" t="str">
        <f>MID(Tabla1[[#This Row],[Aplicación]],14,1)</f>
        <v>2</v>
      </c>
      <c r="R1805" s="44" t="s">
        <v>662</v>
      </c>
      <c r="S1805" s="44" t="str">
        <f>MID(Tabla1[[#This Row],[Aplicación]],6,2)</f>
        <v>11</v>
      </c>
      <c r="T1805" s="44" t="str">
        <f>VLOOKUP(Tabla1[[#This Row],[AREA]],Hoja1!A:B,2,FALSE)</f>
        <v>11. Salud pública y seguridad ciudadana</v>
      </c>
      <c r="U1805" s="44" t="str">
        <f>MID(Tabla1[[#This Row],[Aplicación]],9,4)</f>
        <v>1631</v>
      </c>
      <c r="V1805" s="44" t="str">
        <f>VLOOKUP(Tabla1[[#This Row],[PROGRAMA]],Hoja1!A:B,2,FALSE)</f>
        <v>1631. Limpieza viaria</v>
      </c>
      <c r="W1805" s="44" t="str">
        <f>MID(Tabla1[[#This Row],[Aplicación]],14,2)</f>
        <v>22</v>
      </c>
      <c r="X1805" s="44" t="str">
        <f>MID(Tabla1[[#This Row],[Aplicación]],14,6)</f>
        <v>22110</v>
      </c>
    </row>
    <row r="1806" spans="1:24" x14ac:dyDescent="0.25">
      <c r="A1806" s="33">
        <v>220200005251</v>
      </c>
      <c r="B1806" s="34" t="s">
        <v>316</v>
      </c>
      <c r="C1806" s="35">
        <v>43900</v>
      </c>
      <c r="D1806" s="33">
        <v>22020000007</v>
      </c>
      <c r="E1806" s="34" t="s">
        <v>1495</v>
      </c>
      <c r="F1806" s="36">
        <v>951.39</v>
      </c>
      <c r="G1806" s="34" t="s">
        <v>406</v>
      </c>
      <c r="H1806" s="34" t="s">
        <v>2998</v>
      </c>
      <c r="I1806" s="33" t="s">
        <v>317</v>
      </c>
      <c r="J1806" s="34" t="s">
        <v>211</v>
      </c>
      <c r="K1806" s="34" t="s">
        <v>211</v>
      </c>
      <c r="L1806" s="34" t="s">
        <v>15</v>
      </c>
      <c r="M1806" s="34" t="s">
        <v>13</v>
      </c>
      <c r="N1806" s="34" t="s">
        <v>14</v>
      </c>
      <c r="O1806" s="37" t="s">
        <v>3145</v>
      </c>
      <c r="P1806" s="37" t="s">
        <v>674</v>
      </c>
      <c r="Q1806" s="44" t="str">
        <f>MID(Tabla1[[#This Row],[Aplicación]],14,1)</f>
        <v>2</v>
      </c>
      <c r="R1806" s="44" t="s">
        <v>662</v>
      </c>
      <c r="S1806" s="44" t="str">
        <f>MID(Tabla1[[#This Row],[Aplicación]],6,2)</f>
        <v>11</v>
      </c>
      <c r="T1806" s="44" t="str">
        <f>VLOOKUP(Tabla1[[#This Row],[AREA]],Hoja1!A:B,2,FALSE)</f>
        <v>11. Salud pública y seguridad ciudadana</v>
      </c>
      <c r="U1806" s="44" t="str">
        <f>MID(Tabla1[[#This Row],[Aplicación]],9,4)</f>
        <v>1621</v>
      </c>
      <c r="V1806" s="44" t="str">
        <f>VLOOKUP(Tabla1[[#This Row],[PROGRAMA]],Hoja1!A:B,2,FALSE)</f>
        <v>1621. Servicio de limpieza</v>
      </c>
      <c r="W1806" s="44" t="str">
        <f>MID(Tabla1[[#This Row],[Aplicación]],14,2)</f>
        <v>22</v>
      </c>
      <c r="X1806" s="44" t="str">
        <f>MID(Tabla1[[#This Row],[Aplicación]],14,6)</f>
        <v>22199</v>
      </c>
    </row>
    <row r="1807" spans="1:24" x14ac:dyDescent="0.25">
      <c r="A1807" s="33">
        <v>220200005326</v>
      </c>
      <c r="B1807" s="34" t="s">
        <v>316</v>
      </c>
      <c r="C1807" s="35">
        <v>43900</v>
      </c>
      <c r="D1807" s="33">
        <v>22020000007</v>
      </c>
      <c r="E1807" s="34" t="s">
        <v>1495</v>
      </c>
      <c r="F1807" s="36">
        <v>688.41</v>
      </c>
      <c r="G1807" s="34" t="s">
        <v>406</v>
      </c>
      <c r="H1807" s="34" t="s">
        <v>2999</v>
      </c>
      <c r="I1807" s="33" t="s">
        <v>317</v>
      </c>
      <c r="J1807" s="34" t="s">
        <v>211</v>
      </c>
      <c r="K1807" s="34" t="s">
        <v>211</v>
      </c>
      <c r="L1807" s="34" t="s">
        <v>15</v>
      </c>
      <c r="M1807" s="34" t="s">
        <v>13</v>
      </c>
      <c r="N1807" s="34" t="s">
        <v>14</v>
      </c>
      <c r="O1807" s="37" t="s">
        <v>3145</v>
      </c>
      <c r="P1807" s="37" t="s">
        <v>674</v>
      </c>
      <c r="Q1807" s="44" t="str">
        <f>MID(Tabla1[[#This Row],[Aplicación]],14,1)</f>
        <v>2</v>
      </c>
      <c r="R1807" s="44" t="s">
        <v>662</v>
      </c>
      <c r="S1807" s="44" t="str">
        <f>MID(Tabla1[[#This Row],[Aplicación]],6,2)</f>
        <v>11</v>
      </c>
      <c r="T1807" s="44" t="str">
        <f>VLOOKUP(Tabla1[[#This Row],[AREA]],Hoja1!A:B,2,FALSE)</f>
        <v>11. Salud pública y seguridad ciudadana</v>
      </c>
      <c r="U1807" s="44" t="str">
        <f>MID(Tabla1[[#This Row],[Aplicación]],9,4)</f>
        <v>1621</v>
      </c>
      <c r="V1807" s="44" t="str">
        <f>VLOOKUP(Tabla1[[#This Row],[PROGRAMA]],Hoja1!A:B,2,FALSE)</f>
        <v>1621. Servicio de limpieza</v>
      </c>
      <c r="W1807" s="44" t="str">
        <f>MID(Tabla1[[#This Row],[Aplicación]],14,2)</f>
        <v>22</v>
      </c>
      <c r="X1807" s="44" t="str">
        <f>MID(Tabla1[[#This Row],[Aplicación]],14,6)</f>
        <v>22199</v>
      </c>
    </row>
    <row r="1808" spans="1:24" x14ac:dyDescent="0.25">
      <c r="A1808" s="33">
        <v>220200003453</v>
      </c>
      <c r="B1808" s="34" t="s">
        <v>316</v>
      </c>
      <c r="C1808" s="35">
        <v>43894</v>
      </c>
      <c r="D1808" s="33">
        <v>22020000007</v>
      </c>
      <c r="E1808" s="34" t="s">
        <v>1495</v>
      </c>
      <c r="F1808" s="36">
        <v>676.04</v>
      </c>
      <c r="G1808" s="34" t="s">
        <v>406</v>
      </c>
      <c r="H1808" s="34" t="s">
        <v>3000</v>
      </c>
      <c r="I1808" s="33" t="s">
        <v>317</v>
      </c>
      <c r="J1808" s="34" t="s">
        <v>211</v>
      </c>
      <c r="K1808" s="34" t="s">
        <v>211</v>
      </c>
      <c r="L1808" s="34" t="s">
        <v>15</v>
      </c>
      <c r="M1808" s="34" t="s">
        <v>13</v>
      </c>
      <c r="N1808" s="34" t="s">
        <v>14</v>
      </c>
      <c r="O1808" s="37" t="s">
        <v>3145</v>
      </c>
      <c r="P1808" s="37" t="s">
        <v>674</v>
      </c>
      <c r="Q1808" s="44" t="str">
        <f>MID(Tabla1[[#This Row],[Aplicación]],14,1)</f>
        <v>2</v>
      </c>
      <c r="R1808" s="44" t="s">
        <v>662</v>
      </c>
      <c r="S1808" s="44" t="str">
        <f>MID(Tabla1[[#This Row],[Aplicación]],6,2)</f>
        <v>11</v>
      </c>
      <c r="T1808" s="44" t="str">
        <f>VLOOKUP(Tabla1[[#This Row],[AREA]],Hoja1!A:B,2,FALSE)</f>
        <v>11. Salud pública y seguridad ciudadana</v>
      </c>
      <c r="U1808" s="44" t="str">
        <f>MID(Tabla1[[#This Row],[Aplicación]],9,4)</f>
        <v>1621</v>
      </c>
      <c r="V1808" s="44" t="str">
        <f>VLOOKUP(Tabla1[[#This Row],[PROGRAMA]],Hoja1!A:B,2,FALSE)</f>
        <v>1621. Servicio de limpieza</v>
      </c>
      <c r="W1808" s="44" t="str">
        <f>MID(Tabla1[[#This Row],[Aplicación]],14,2)</f>
        <v>22</v>
      </c>
      <c r="X1808" s="44" t="str">
        <f>MID(Tabla1[[#This Row],[Aplicación]],14,6)</f>
        <v>22199</v>
      </c>
    </row>
    <row r="1809" spans="1:24" x14ac:dyDescent="0.25">
      <c r="A1809" s="33">
        <v>220199000193</v>
      </c>
      <c r="B1809" s="34" t="s">
        <v>9</v>
      </c>
      <c r="C1809" s="35">
        <v>43832</v>
      </c>
      <c r="D1809" s="33">
        <v>22020001621</v>
      </c>
      <c r="E1809" s="34" t="s">
        <v>1343</v>
      </c>
      <c r="F1809" s="36">
        <v>115000</v>
      </c>
      <c r="G1809" s="34" t="s">
        <v>99</v>
      </c>
      <c r="H1809" s="34" t="s">
        <v>3002</v>
      </c>
      <c r="I1809" s="33" t="s">
        <v>209</v>
      </c>
      <c r="J1809" s="34" t="s">
        <v>210</v>
      </c>
      <c r="K1809" s="34" t="s">
        <v>210</v>
      </c>
      <c r="L1809" s="34" t="s">
        <v>15</v>
      </c>
      <c r="M1809" s="34" t="s">
        <v>13</v>
      </c>
      <c r="N1809" s="34" t="s">
        <v>14</v>
      </c>
      <c r="O1809" s="37" t="s">
        <v>3127</v>
      </c>
      <c r="P1809" s="37" t="s">
        <v>674</v>
      </c>
      <c r="Q1809" s="44" t="str">
        <f>MID(Tabla1[[#This Row],[Aplicación]],14,1)</f>
        <v>2</v>
      </c>
      <c r="R1809" s="44" t="s">
        <v>662</v>
      </c>
      <c r="S1809" s="44" t="str">
        <f>MID(Tabla1[[#This Row],[Aplicación]],6,2)</f>
        <v>11</v>
      </c>
      <c r="T1809" s="44" t="str">
        <f>VLOOKUP(Tabla1[[#This Row],[AREA]],Hoja1!A:B,2,FALSE)</f>
        <v>11. Salud pública y seguridad ciudadana</v>
      </c>
      <c r="U1809" s="44" t="str">
        <f>MID(Tabla1[[#This Row],[Aplicación]],9,4)</f>
        <v>1321</v>
      </c>
      <c r="V1809" s="44" t="str">
        <f>VLOOKUP(Tabla1[[#This Row],[PROGRAMA]],Hoja1!A:B,2,FALSE)</f>
        <v>1321. Policía municipal</v>
      </c>
      <c r="W1809" s="44" t="str">
        <f>MID(Tabla1[[#This Row],[Aplicación]],14,2)</f>
        <v>22</v>
      </c>
      <c r="X1809" s="44" t="str">
        <f>MID(Tabla1[[#This Row],[Aplicación]],14,6)</f>
        <v>22103</v>
      </c>
    </row>
    <row r="1810" spans="1:24" x14ac:dyDescent="0.25">
      <c r="A1810" s="33">
        <v>220200005253</v>
      </c>
      <c r="B1810" s="34" t="s">
        <v>316</v>
      </c>
      <c r="C1810" s="35">
        <v>43900</v>
      </c>
      <c r="D1810" s="33">
        <v>22020000012</v>
      </c>
      <c r="E1810" s="34" t="s">
        <v>1541</v>
      </c>
      <c r="F1810" s="36">
        <v>197.56</v>
      </c>
      <c r="G1810" s="34" t="s">
        <v>406</v>
      </c>
      <c r="H1810" s="34" t="s">
        <v>2222</v>
      </c>
      <c r="I1810" s="33" t="s">
        <v>317</v>
      </c>
      <c r="J1810" s="34" t="s">
        <v>211</v>
      </c>
      <c r="K1810" s="34" t="s">
        <v>211</v>
      </c>
      <c r="L1810" s="34" t="s">
        <v>15</v>
      </c>
      <c r="M1810" s="34" t="s">
        <v>13</v>
      </c>
      <c r="N1810" s="34" t="s">
        <v>14</v>
      </c>
      <c r="O1810" s="37" t="s">
        <v>3145</v>
      </c>
      <c r="P1810" s="37" t="s">
        <v>674</v>
      </c>
      <c r="Q1810" s="44" t="str">
        <f>MID(Tabla1[[#This Row],[Aplicación]],14,1)</f>
        <v>2</v>
      </c>
      <c r="R1810" s="44" t="s">
        <v>662</v>
      </c>
      <c r="S1810" s="44" t="str">
        <f>MID(Tabla1[[#This Row],[Aplicación]],6,2)</f>
        <v>11</v>
      </c>
      <c r="T1810" s="44" t="str">
        <f>VLOOKUP(Tabla1[[#This Row],[AREA]],Hoja1!A:B,2,FALSE)</f>
        <v>11. Salud pública y seguridad ciudadana</v>
      </c>
      <c r="U1810" s="44" t="str">
        <f>MID(Tabla1[[#This Row],[Aplicación]],9,4)</f>
        <v>1631</v>
      </c>
      <c r="V1810" s="44" t="str">
        <f>VLOOKUP(Tabla1[[#This Row],[PROGRAMA]],Hoja1!A:B,2,FALSE)</f>
        <v>1631. Limpieza viaria</v>
      </c>
      <c r="W1810" s="44" t="str">
        <f>MID(Tabla1[[#This Row],[Aplicación]],14,2)</f>
        <v>22</v>
      </c>
      <c r="X1810" s="44" t="str">
        <f>MID(Tabla1[[#This Row],[Aplicación]],14,6)</f>
        <v>22199</v>
      </c>
    </row>
    <row r="1811" spans="1:24" x14ac:dyDescent="0.25">
      <c r="A1811" s="33">
        <v>220200003455</v>
      </c>
      <c r="B1811" s="34" t="s">
        <v>316</v>
      </c>
      <c r="C1811" s="35">
        <v>43894</v>
      </c>
      <c r="D1811" s="33">
        <v>22020000007</v>
      </c>
      <c r="E1811" s="34" t="s">
        <v>1495</v>
      </c>
      <c r="F1811" s="36">
        <v>141.79</v>
      </c>
      <c r="G1811" s="34" t="s">
        <v>406</v>
      </c>
      <c r="H1811" s="34" t="s">
        <v>1913</v>
      </c>
      <c r="I1811" s="33" t="s">
        <v>317</v>
      </c>
      <c r="J1811" s="34" t="s">
        <v>211</v>
      </c>
      <c r="K1811" s="34" t="s">
        <v>211</v>
      </c>
      <c r="L1811" s="34" t="s">
        <v>12</v>
      </c>
      <c r="M1811" s="34" t="s">
        <v>13</v>
      </c>
      <c r="N1811" s="34" t="s">
        <v>14</v>
      </c>
      <c r="O1811" s="37" t="s">
        <v>3145</v>
      </c>
      <c r="P1811" s="37" t="s">
        <v>674</v>
      </c>
      <c r="Q1811" s="44" t="str">
        <f>MID(Tabla1[[#This Row],[Aplicación]],14,1)</f>
        <v>2</v>
      </c>
      <c r="R1811" s="44" t="s">
        <v>662</v>
      </c>
      <c r="S1811" s="44" t="str">
        <f>MID(Tabla1[[#This Row],[Aplicación]],6,2)</f>
        <v>11</v>
      </c>
      <c r="T1811" s="44" t="str">
        <f>VLOOKUP(Tabla1[[#This Row],[AREA]],Hoja1!A:B,2,FALSE)</f>
        <v>11. Salud pública y seguridad ciudadana</v>
      </c>
      <c r="U1811" s="44" t="str">
        <f>MID(Tabla1[[#This Row],[Aplicación]],9,4)</f>
        <v>1621</v>
      </c>
      <c r="V1811" s="44" t="str">
        <f>VLOOKUP(Tabla1[[#This Row],[PROGRAMA]],Hoja1!A:B,2,FALSE)</f>
        <v>1621. Servicio de limpieza</v>
      </c>
      <c r="W1811" s="44" t="str">
        <f>MID(Tabla1[[#This Row],[Aplicación]],14,2)</f>
        <v>22</v>
      </c>
      <c r="X1811" s="44" t="str">
        <f>MID(Tabla1[[#This Row],[Aplicación]],14,6)</f>
        <v>22199</v>
      </c>
    </row>
    <row r="1812" spans="1:24" x14ac:dyDescent="0.25">
      <c r="A1812" s="33">
        <v>220200005223</v>
      </c>
      <c r="B1812" s="34" t="s">
        <v>316</v>
      </c>
      <c r="C1812" s="35">
        <v>43900</v>
      </c>
      <c r="D1812" s="33">
        <v>22020001461</v>
      </c>
      <c r="E1812" s="34" t="s">
        <v>1110</v>
      </c>
      <c r="F1812" s="36">
        <v>135.52000000000001</v>
      </c>
      <c r="G1812" s="34" t="s">
        <v>406</v>
      </c>
      <c r="H1812" s="34" t="s">
        <v>3004</v>
      </c>
      <c r="I1812" s="33" t="s">
        <v>317</v>
      </c>
      <c r="J1812" s="34" t="s">
        <v>211</v>
      </c>
      <c r="K1812" s="34" t="s">
        <v>211</v>
      </c>
      <c r="L1812" s="34" t="s">
        <v>15</v>
      </c>
      <c r="M1812" s="34" t="s">
        <v>13</v>
      </c>
      <c r="N1812" s="34" t="s">
        <v>14</v>
      </c>
      <c r="O1812" s="37" t="s">
        <v>3145</v>
      </c>
      <c r="P1812" s="37" t="s">
        <v>674</v>
      </c>
      <c r="Q1812" s="44" t="str">
        <f>MID(Tabla1[[#This Row],[Aplicación]],14,1)</f>
        <v>2</v>
      </c>
      <c r="R1812" s="44" t="s">
        <v>662</v>
      </c>
      <c r="S1812" s="44" t="str">
        <f>MID(Tabla1[[#This Row],[Aplicación]],6,2)</f>
        <v>11</v>
      </c>
      <c r="T1812" s="44" t="str">
        <f>VLOOKUP(Tabla1[[#This Row],[AREA]],Hoja1!A:B,2,FALSE)</f>
        <v>11. Salud pública y seguridad ciudadana</v>
      </c>
      <c r="U1812" s="44" t="str">
        <f>MID(Tabla1[[#This Row],[Aplicación]],9,4)</f>
        <v>1361</v>
      </c>
      <c r="V1812" s="44" t="str">
        <f>VLOOKUP(Tabla1[[#This Row],[PROGRAMA]],Hoja1!A:B,2,FALSE)</f>
        <v>1361. Prevención y extinción de incencios</v>
      </c>
      <c r="W1812" s="44" t="str">
        <f>MID(Tabla1[[#This Row],[Aplicación]],14,2)</f>
        <v>22</v>
      </c>
      <c r="X1812" s="44" t="str">
        <f>MID(Tabla1[[#This Row],[Aplicación]],14,6)</f>
        <v>22199</v>
      </c>
    </row>
    <row r="1813" spans="1:24" x14ac:dyDescent="0.25">
      <c r="A1813" s="33">
        <v>220200003428</v>
      </c>
      <c r="B1813" s="34" t="s">
        <v>316</v>
      </c>
      <c r="C1813" s="35">
        <v>43894</v>
      </c>
      <c r="D1813" s="33">
        <v>22020000007</v>
      </c>
      <c r="E1813" s="34" t="s">
        <v>1495</v>
      </c>
      <c r="F1813" s="36">
        <v>126.12</v>
      </c>
      <c r="G1813" s="34" t="s">
        <v>406</v>
      </c>
      <c r="H1813" s="34" t="s">
        <v>3005</v>
      </c>
      <c r="I1813" s="33" t="s">
        <v>317</v>
      </c>
      <c r="J1813" s="34" t="s">
        <v>211</v>
      </c>
      <c r="K1813" s="34" t="s">
        <v>211</v>
      </c>
      <c r="L1813" s="34" t="s">
        <v>15</v>
      </c>
      <c r="M1813" s="34" t="s">
        <v>13</v>
      </c>
      <c r="N1813" s="34" t="s">
        <v>14</v>
      </c>
      <c r="O1813" s="37" t="s">
        <v>3145</v>
      </c>
      <c r="P1813" s="37" t="s">
        <v>674</v>
      </c>
      <c r="Q1813" s="44" t="str">
        <f>MID(Tabla1[[#This Row],[Aplicación]],14,1)</f>
        <v>2</v>
      </c>
      <c r="R1813" s="44" t="s">
        <v>662</v>
      </c>
      <c r="S1813" s="44" t="str">
        <f>MID(Tabla1[[#This Row],[Aplicación]],6,2)</f>
        <v>11</v>
      </c>
      <c r="T1813" s="44" t="str">
        <f>VLOOKUP(Tabla1[[#This Row],[AREA]],Hoja1!A:B,2,FALSE)</f>
        <v>11. Salud pública y seguridad ciudadana</v>
      </c>
      <c r="U1813" s="44" t="str">
        <f>MID(Tabla1[[#This Row],[Aplicación]],9,4)</f>
        <v>1621</v>
      </c>
      <c r="V1813" s="44" t="str">
        <f>VLOOKUP(Tabla1[[#This Row],[PROGRAMA]],Hoja1!A:B,2,FALSE)</f>
        <v>1621. Servicio de limpieza</v>
      </c>
      <c r="W1813" s="44" t="str">
        <f>MID(Tabla1[[#This Row],[Aplicación]],14,2)</f>
        <v>22</v>
      </c>
      <c r="X1813" s="44" t="str">
        <f>MID(Tabla1[[#This Row],[Aplicación]],14,6)</f>
        <v>22199</v>
      </c>
    </row>
    <row r="1814" spans="1:24" x14ac:dyDescent="0.25">
      <c r="A1814" s="33">
        <v>220200003426</v>
      </c>
      <c r="B1814" s="34" t="s">
        <v>316</v>
      </c>
      <c r="C1814" s="35">
        <v>43894</v>
      </c>
      <c r="D1814" s="33">
        <v>22020000007</v>
      </c>
      <c r="E1814" s="34" t="s">
        <v>1495</v>
      </c>
      <c r="F1814" s="36">
        <v>123.42</v>
      </c>
      <c r="G1814" s="34" t="s">
        <v>406</v>
      </c>
      <c r="H1814" s="34" t="s">
        <v>3008</v>
      </c>
      <c r="I1814" s="33" t="s">
        <v>317</v>
      </c>
      <c r="J1814" s="34" t="s">
        <v>211</v>
      </c>
      <c r="K1814" s="34" t="s">
        <v>211</v>
      </c>
      <c r="L1814" s="34" t="s">
        <v>15</v>
      </c>
      <c r="M1814" s="34" t="s">
        <v>13</v>
      </c>
      <c r="N1814" s="34" t="s">
        <v>14</v>
      </c>
      <c r="O1814" s="37" t="s">
        <v>3145</v>
      </c>
      <c r="P1814" s="37" t="s">
        <v>674</v>
      </c>
      <c r="Q1814" s="44" t="str">
        <f>MID(Tabla1[[#This Row],[Aplicación]],14,1)</f>
        <v>2</v>
      </c>
      <c r="R1814" s="44" t="s">
        <v>662</v>
      </c>
      <c r="S1814" s="44" t="str">
        <f>MID(Tabla1[[#This Row],[Aplicación]],6,2)</f>
        <v>11</v>
      </c>
      <c r="T1814" s="44" t="str">
        <f>VLOOKUP(Tabla1[[#This Row],[AREA]],Hoja1!A:B,2,FALSE)</f>
        <v>11. Salud pública y seguridad ciudadana</v>
      </c>
      <c r="U1814" s="44" t="str">
        <f>MID(Tabla1[[#This Row],[Aplicación]],9,4)</f>
        <v>1621</v>
      </c>
      <c r="V1814" s="44" t="str">
        <f>VLOOKUP(Tabla1[[#This Row],[PROGRAMA]],Hoja1!A:B,2,FALSE)</f>
        <v>1621. Servicio de limpieza</v>
      </c>
      <c r="W1814" s="44" t="str">
        <f>MID(Tabla1[[#This Row],[Aplicación]],14,2)</f>
        <v>22</v>
      </c>
      <c r="X1814" s="44" t="str">
        <f>MID(Tabla1[[#This Row],[Aplicación]],14,6)</f>
        <v>22199</v>
      </c>
    </row>
    <row r="1815" spans="1:24" x14ac:dyDescent="0.25">
      <c r="A1815" s="33">
        <v>220200003424</v>
      </c>
      <c r="B1815" s="34" t="s">
        <v>316</v>
      </c>
      <c r="C1815" s="35">
        <v>43894</v>
      </c>
      <c r="D1815" s="33">
        <v>22020000007</v>
      </c>
      <c r="E1815" s="34" t="s">
        <v>1495</v>
      </c>
      <c r="F1815" s="36">
        <v>14.52</v>
      </c>
      <c r="G1815" s="34" t="s">
        <v>406</v>
      </c>
      <c r="H1815" s="34" t="s">
        <v>3009</v>
      </c>
      <c r="I1815" s="33" t="s">
        <v>317</v>
      </c>
      <c r="J1815" s="34" t="s">
        <v>211</v>
      </c>
      <c r="K1815" s="34" t="s">
        <v>211</v>
      </c>
      <c r="L1815" s="34" t="s">
        <v>15</v>
      </c>
      <c r="M1815" s="34" t="s">
        <v>13</v>
      </c>
      <c r="N1815" s="34" t="s">
        <v>14</v>
      </c>
      <c r="O1815" s="37" t="s">
        <v>3145</v>
      </c>
      <c r="P1815" s="37" t="s">
        <v>674</v>
      </c>
      <c r="Q1815" s="44" t="str">
        <f>MID(Tabla1[[#This Row],[Aplicación]],14,1)</f>
        <v>2</v>
      </c>
      <c r="R1815" s="44" t="s">
        <v>662</v>
      </c>
      <c r="S1815" s="44" t="str">
        <f>MID(Tabla1[[#This Row],[Aplicación]],6,2)</f>
        <v>11</v>
      </c>
      <c r="T1815" s="44" t="str">
        <f>VLOOKUP(Tabla1[[#This Row],[AREA]],Hoja1!A:B,2,FALSE)</f>
        <v>11. Salud pública y seguridad ciudadana</v>
      </c>
      <c r="U1815" s="44" t="str">
        <f>MID(Tabla1[[#This Row],[Aplicación]],9,4)</f>
        <v>1621</v>
      </c>
      <c r="V1815" s="44" t="str">
        <f>VLOOKUP(Tabla1[[#This Row],[PROGRAMA]],Hoja1!A:B,2,FALSE)</f>
        <v>1621. Servicio de limpieza</v>
      </c>
      <c r="W1815" s="44" t="str">
        <f>MID(Tabla1[[#This Row],[Aplicación]],14,2)</f>
        <v>22</v>
      </c>
      <c r="X1815" s="44" t="str">
        <f>MID(Tabla1[[#This Row],[Aplicación]],14,6)</f>
        <v>22199</v>
      </c>
    </row>
    <row r="1816" spans="1:24" x14ac:dyDescent="0.25">
      <c r="A1816" s="33">
        <v>220200007769</v>
      </c>
      <c r="B1816" s="34" t="s">
        <v>316</v>
      </c>
      <c r="C1816" s="35">
        <v>43909</v>
      </c>
      <c r="D1816" s="33">
        <v>22020001383</v>
      </c>
      <c r="E1816" s="34" t="s">
        <v>1428</v>
      </c>
      <c r="F1816" s="36">
        <v>815.44</v>
      </c>
      <c r="G1816" s="34" t="s">
        <v>393</v>
      </c>
      <c r="H1816" s="34" t="s">
        <v>3016</v>
      </c>
      <c r="I1816" s="33" t="s">
        <v>317</v>
      </c>
      <c r="J1816" s="34" t="s">
        <v>211</v>
      </c>
      <c r="K1816" s="34" t="s">
        <v>211</v>
      </c>
      <c r="L1816" s="34" t="s">
        <v>12</v>
      </c>
      <c r="M1816" s="34" t="s">
        <v>13</v>
      </c>
      <c r="N1816" s="34" t="s">
        <v>14</v>
      </c>
      <c r="O1816" s="37" t="s">
        <v>3145</v>
      </c>
      <c r="P1816" s="37" t="s">
        <v>674</v>
      </c>
      <c r="Q1816" s="44" t="str">
        <f>MID(Tabla1[[#This Row],[Aplicación]],14,1)</f>
        <v>2</v>
      </c>
      <c r="R1816" s="44" t="s">
        <v>662</v>
      </c>
      <c r="S1816" s="44" t="str">
        <f>MID(Tabla1[[#This Row],[Aplicación]],6,2)</f>
        <v>11</v>
      </c>
      <c r="T1816" s="44" t="str">
        <f>VLOOKUP(Tabla1[[#This Row],[AREA]],Hoja1!A:B,2,FALSE)</f>
        <v>11. Salud pública y seguridad ciudadana</v>
      </c>
      <c r="U1816" s="44" t="str">
        <f>MID(Tabla1[[#This Row],[Aplicación]],9,4)</f>
        <v>1321</v>
      </c>
      <c r="V1816" s="44" t="str">
        <f>VLOOKUP(Tabla1[[#This Row],[PROGRAMA]],Hoja1!A:B,2,FALSE)</f>
        <v>1321. Policía municipal</v>
      </c>
      <c r="W1816" s="44" t="str">
        <f>MID(Tabla1[[#This Row],[Aplicación]],14,2)</f>
        <v>21</v>
      </c>
      <c r="X1816" s="44" t="str">
        <f>MID(Tabla1[[#This Row],[Aplicación]],14,6)</f>
        <v>214</v>
      </c>
    </row>
    <row r="1817" spans="1:24" x14ac:dyDescent="0.25">
      <c r="A1817" s="33">
        <v>220200007290</v>
      </c>
      <c r="B1817" s="34" t="s">
        <v>316</v>
      </c>
      <c r="C1817" s="35">
        <v>43908</v>
      </c>
      <c r="D1817" s="33">
        <v>22020001705</v>
      </c>
      <c r="E1817" s="34" t="s">
        <v>1771</v>
      </c>
      <c r="F1817" s="36">
        <v>371.43</v>
      </c>
      <c r="G1817" s="34" t="s">
        <v>393</v>
      </c>
      <c r="H1817" s="34" t="s">
        <v>3018</v>
      </c>
      <c r="I1817" s="33" t="s">
        <v>317</v>
      </c>
      <c r="J1817" s="34" t="s">
        <v>211</v>
      </c>
      <c r="K1817" s="34" t="s">
        <v>211</v>
      </c>
      <c r="L1817" s="34" t="s">
        <v>12</v>
      </c>
      <c r="M1817" s="34" t="s">
        <v>13</v>
      </c>
      <c r="N1817" s="34" t="s">
        <v>14</v>
      </c>
      <c r="O1817" s="37" t="s">
        <v>3145</v>
      </c>
      <c r="P1817" s="37" t="s">
        <v>674</v>
      </c>
      <c r="Q1817" s="44" t="str">
        <f>MID(Tabla1[[#This Row],[Aplicación]],14,1)</f>
        <v>2</v>
      </c>
      <c r="R1817" s="44" t="s">
        <v>662</v>
      </c>
      <c r="S1817" s="44" t="str">
        <f>MID(Tabla1[[#This Row],[Aplicación]],6,2)</f>
        <v>11</v>
      </c>
      <c r="T1817" s="44" t="str">
        <f>VLOOKUP(Tabla1[[#This Row],[AREA]],Hoja1!A:B,2,FALSE)</f>
        <v>11. Salud pública y seguridad ciudadana</v>
      </c>
      <c r="U1817" s="44" t="str">
        <f>MID(Tabla1[[#This Row],[Aplicación]],9,4)</f>
        <v>1361</v>
      </c>
      <c r="V1817" s="44" t="str">
        <f>VLOOKUP(Tabla1[[#This Row],[PROGRAMA]],Hoja1!A:B,2,FALSE)</f>
        <v>1361. Prevención y extinción de incencios</v>
      </c>
      <c r="W1817" s="44" t="str">
        <f>MID(Tabla1[[#This Row],[Aplicación]],14,2)</f>
        <v>21</v>
      </c>
      <c r="X1817" s="44" t="str">
        <f>MID(Tabla1[[#This Row],[Aplicación]],14,6)</f>
        <v>214</v>
      </c>
    </row>
    <row r="1818" spans="1:24" x14ac:dyDescent="0.25">
      <c r="A1818" s="33">
        <v>220200005281</v>
      </c>
      <c r="B1818" s="34" t="s">
        <v>316</v>
      </c>
      <c r="C1818" s="35">
        <v>43900</v>
      </c>
      <c r="D1818" s="33">
        <v>22020001383</v>
      </c>
      <c r="E1818" s="34" t="s">
        <v>1428</v>
      </c>
      <c r="F1818" s="36">
        <v>328.27</v>
      </c>
      <c r="G1818" s="34" t="s">
        <v>393</v>
      </c>
      <c r="H1818" s="34" t="s">
        <v>3019</v>
      </c>
      <c r="I1818" s="33" t="s">
        <v>317</v>
      </c>
      <c r="J1818" s="34" t="s">
        <v>211</v>
      </c>
      <c r="K1818" s="34" t="s">
        <v>211</v>
      </c>
      <c r="L1818" s="34" t="s">
        <v>12</v>
      </c>
      <c r="M1818" s="34" t="s">
        <v>13</v>
      </c>
      <c r="N1818" s="34" t="s">
        <v>14</v>
      </c>
      <c r="O1818" s="37" t="s">
        <v>3145</v>
      </c>
      <c r="P1818" s="37" t="s">
        <v>674</v>
      </c>
      <c r="Q1818" s="44" t="str">
        <f>MID(Tabla1[[#This Row],[Aplicación]],14,1)</f>
        <v>2</v>
      </c>
      <c r="R1818" s="44" t="s">
        <v>662</v>
      </c>
      <c r="S1818" s="44" t="str">
        <f>MID(Tabla1[[#This Row],[Aplicación]],6,2)</f>
        <v>11</v>
      </c>
      <c r="T1818" s="44" t="str">
        <f>VLOOKUP(Tabla1[[#This Row],[AREA]],Hoja1!A:B,2,FALSE)</f>
        <v>11. Salud pública y seguridad ciudadana</v>
      </c>
      <c r="U1818" s="44" t="str">
        <f>MID(Tabla1[[#This Row],[Aplicación]],9,4)</f>
        <v>1321</v>
      </c>
      <c r="V1818" s="44" t="str">
        <f>VLOOKUP(Tabla1[[#This Row],[PROGRAMA]],Hoja1!A:B,2,FALSE)</f>
        <v>1321. Policía municipal</v>
      </c>
      <c r="W1818" s="44" t="str">
        <f>MID(Tabla1[[#This Row],[Aplicación]],14,2)</f>
        <v>21</v>
      </c>
      <c r="X1818" s="44" t="str">
        <f>MID(Tabla1[[#This Row],[Aplicación]],14,6)</f>
        <v>214</v>
      </c>
    </row>
    <row r="1819" spans="1:24" x14ac:dyDescent="0.25">
      <c r="A1819" s="33">
        <v>220200005356</v>
      </c>
      <c r="B1819" s="34" t="s">
        <v>316</v>
      </c>
      <c r="C1819" s="35">
        <v>43900</v>
      </c>
      <c r="D1819" s="33">
        <v>22020001383</v>
      </c>
      <c r="E1819" s="34" t="s">
        <v>1428</v>
      </c>
      <c r="F1819" s="36">
        <v>325.42</v>
      </c>
      <c r="G1819" s="34" t="s">
        <v>393</v>
      </c>
      <c r="H1819" s="34" t="s">
        <v>3021</v>
      </c>
      <c r="I1819" s="33" t="s">
        <v>317</v>
      </c>
      <c r="J1819" s="34" t="s">
        <v>211</v>
      </c>
      <c r="K1819" s="34" t="s">
        <v>211</v>
      </c>
      <c r="L1819" s="34" t="s">
        <v>12</v>
      </c>
      <c r="M1819" s="34" t="s">
        <v>13</v>
      </c>
      <c r="N1819" s="34" t="s">
        <v>14</v>
      </c>
      <c r="O1819" s="37" t="s">
        <v>3145</v>
      </c>
      <c r="P1819" s="37" t="s">
        <v>674</v>
      </c>
      <c r="Q1819" s="44" t="str">
        <f>MID(Tabla1[[#This Row],[Aplicación]],14,1)</f>
        <v>2</v>
      </c>
      <c r="R1819" s="44" t="s">
        <v>662</v>
      </c>
      <c r="S1819" s="44" t="str">
        <f>MID(Tabla1[[#This Row],[Aplicación]],6,2)</f>
        <v>11</v>
      </c>
      <c r="T1819" s="44" t="str">
        <f>VLOOKUP(Tabla1[[#This Row],[AREA]],Hoja1!A:B,2,FALSE)</f>
        <v>11. Salud pública y seguridad ciudadana</v>
      </c>
      <c r="U1819" s="44" t="str">
        <f>MID(Tabla1[[#This Row],[Aplicación]],9,4)</f>
        <v>1321</v>
      </c>
      <c r="V1819" s="44" t="str">
        <f>VLOOKUP(Tabla1[[#This Row],[PROGRAMA]],Hoja1!A:B,2,FALSE)</f>
        <v>1321. Policía municipal</v>
      </c>
      <c r="W1819" s="44" t="str">
        <f>MID(Tabla1[[#This Row],[Aplicación]],14,2)</f>
        <v>21</v>
      </c>
      <c r="X1819" s="44" t="str">
        <f>MID(Tabla1[[#This Row],[Aplicación]],14,6)</f>
        <v>214</v>
      </c>
    </row>
    <row r="1820" spans="1:24" x14ac:dyDescent="0.25">
      <c r="A1820" s="33">
        <v>220200005403</v>
      </c>
      <c r="B1820" s="34" t="s">
        <v>316</v>
      </c>
      <c r="C1820" s="35">
        <v>43900</v>
      </c>
      <c r="D1820" s="33">
        <v>22020001383</v>
      </c>
      <c r="E1820" s="34" t="s">
        <v>1428</v>
      </c>
      <c r="F1820" s="36">
        <v>309.37</v>
      </c>
      <c r="G1820" s="34" t="s">
        <v>393</v>
      </c>
      <c r="H1820" s="34" t="s">
        <v>3023</v>
      </c>
      <c r="I1820" s="33" t="s">
        <v>317</v>
      </c>
      <c r="J1820" s="34" t="s">
        <v>211</v>
      </c>
      <c r="K1820" s="34" t="s">
        <v>211</v>
      </c>
      <c r="L1820" s="34" t="s">
        <v>12</v>
      </c>
      <c r="M1820" s="34" t="s">
        <v>13</v>
      </c>
      <c r="N1820" s="34" t="s">
        <v>14</v>
      </c>
      <c r="O1820" s="37" t="s">
        <v>3145</v>
      </c>
      <c r="P1820" s="37" t="s">
        <v>674</v>
      </c>
      <c r="Q1820" s="44" t="str">
        <f>MID(Tabla1[[#This Row],[Aplicación]],14,1)</f>
        <v>2</v>
      </c>
      <c r="R1820" s="44" t="s">
        <v>662</v>
      </c>
      <c r="S1820" s="44" t="str">
        <f>MID(Tabla1[[#This Row],[Aplicación]],6,2)</f>
        <v>11</v>
      </c>
      <c r="T1820" s="44" t="str">
        <f>VLOOKUP(Tabla1[[#This Row],[AREA]],Hoja1!A:B,2,FALSE)</f>
        <v>11. Salud pública y seguridad ciudadana</v>
      </c>
      <c r="U1820" s="44" t="str">
        <f>MID(Tabla1[[#This Row],[Aplicación]],9,4)</f>
        <v>1321</v>
      </c>
      <c r="V1820" s="44" t="str">
        <f>VLOOKUP(Tabla1[[#This Row],[PROGRAMA]],Hoja1!A:B,2,FALSE)</f>
        <v>1321. Policía municipal</v>
      </c>
      <c r="W1820" s="44" t="str">
        <f>MID(Tabla1[[#This Row],[Aplicación]],14,2)</f>
        <v>21</v>
      </c>
      <c r="X1820" s="44" t="str">
        <f>MID(Tabla1[[#This Row],[Aplicación]],14,6)</f>
        <v>214</v>
      </c>
    </row>
    <row r="1821" spans="1:24" x14ac:dyDescent="0.25">
      <c r="A1821" s="33">
        <v>220200005359</v>
      </c>
      <c r="B1821" s="34" t="s">
        <v>316</v>
      </c>
      <c r="C1821" s="35">
        <v>43900</v>
      </c>
      <c r="D1821" s="33">
        <v>22020001383</v>
      </c>
      <c r="E1821" s="34" t="s">
        <v>1428</v>
      </c>
      <c r="F1821" s="36">
        <v>290.55</v>
      </c>
      <c r="G1821" s="34" t="s">
        <v>393</v>
      </c>
      <c r="H1821" s="34" t="s">
        <v>3024</v>
      </c>
      <c r="I1821" s="33" t="s">
        <v>317</v>
      </c>
      <c r="J1821" s="34" t="s">
        <v>211</v>
      </c>
      <c r="K1821" s="34" t="s">
        <v>211</v>
      </c>
      <c r="L1821" s="34" t="s">
        <v>12</v>
      </c>
      <c r="M1821" s="34" t="s">
        <v>13</v>
      </c>
      <c r="N1821" s="34" t="s">
        <v>14</v>
      </c>
      <c r="O1821" s="37" t="s">
        <v>3145</v>
      </c>
      <c r="P1821" s="37" t="s">
        <v>674</v>
      </c>
      <c r="Q1821" s="44" t="str">
        <f>MID(Tabla1[[#This Row],[Aplicación]],14,1)</f>
        <v>2</v>
      </c>
      <c r="R1821" s="44" t="s">
        <v>662</v>
      </c>
      <c r="S1821" s="44" t="str">
        <f>MID(Tabla1[[#This Row],[Aplicación]],6,2)</f>
        <v>11</v>
      </c>
      <c r="T1821" s="44" t="str">
        <f>VLOOKUP(Tabla1[[#This Row],[AREA]],Hoja1!A:B,2,FALSE)</f>
        <v>11. Salud pública y seguridad ciudadana</v>
      </c>
      <c r="U1821" s="44" t="str">
        <f>MID(Tabla1[[#This Row],[Aplicación]],9,4)</f>
        <v>1321</v>
      </c>
      <c r="V1821" s="44" t="str">
        <f>VLOOKUP(Tabla1[[#This Row],[PROGRAMA]],Hoja1!A:B,2,FALSE)</f>
        <v>1321. Policía municipal</v>
      </c>
      <c r="W1821" s="44" t="str">
        <f>MID(Tabla1[[#This Row],[Aplicación]],14,2)</f>
        <v>21</v>
      </c>
      <c r="X1821" s="44" t="str">
        <f>MID(Tabla1[[#This Row],[Aplicación]],14,6)</f>
        <v>214</v>
      </c>
    </row>
    <row r="1822" spans="1:24" x14ac:dyDescent="0.25">
      <c r="A1822" s="33">
        <v>220200005362</v>
      </c>
      <c r="B1822" s="34" t="s">
        <v>316</v>
      </c>
      <c r="C1822" s="35">
        <v>43900</v>
      </c>
      <c r="D1822" s="33">
        <v>22020001383</v>
      </c>
      <c r="E1822" s="34" t="s">
        <v>1428</v>
      </c>
      <c r="F1822" s="36">
        <v>290.55</v>
      </c>
      <c r="G1822" s="34" t="s">
        <v>393</v>
      </c>
      <c r="H1822" s="34" t="s">
        <v>3025</v>
      </c>
      <c r="I1822" s="33" t="s">
        <v>317</v>
      </c>
      <c r="J1822" s="34" t="s">
        <v>211</v>
      </c>
      <c r="K1822" s="34" t="s">
        <v>211</v>
      </c>
      <c r="L1822" s="34" t="s">
        <v>12</v>
      </c>
      <c r="M1822" s="34" t="s">
        <v>13</v>
      </c>
      <c r="N1822" s="34" t="s">
        <v>14</v>
      </c>
      <c r="O1822" s="37" t="s">
        <v>3145</v>
      </c>
      <c r="P1822" s="37" t="s">
        <v>674</v>
      </c>
      <c r="Q1822" s="44" t="str">
        <f>MID(Tabla1[[#This Row],[Aplicación]],14,1)</f>
        <v>2</v>
      </c>
      <c r="R1822" s="44" t="s">
        <v>662</v>
      </c>
      <c r="S1822" s="44" t="str">
        <f>MID(Tabla1[[#This Row],[Aplicación]],6,2)</f>
        <v>11</v>
      </c>
      <c r="T1822" s="44" t="str">
        <f>VLOOKUP(Tabla1[[#This Row],[AREA]],Hoja1!A:B,2,FALSE)</f>
        <v>11. Salud pública y seguridad ciudadana</v>
      </c>
      <c r="U1822" s="44" t="str">
        <f>MID(Tabla1[[#This Row],[Aplicación]],9,4)</f>
        <v>1321</v>
      </c>
      <c r="V1822" s="44" t="str">
        <f>VLOOKUP(Tabla1[[#This Row],[PROGRAMA]],Hoja1!A:B,2,FALSE)</f>
        <v>1321. Policía municipal</v>
      </c>
      <c r="W1822" s="44" t="str">
        <f>MID(Tabla1[[#This Row],[Aplicación]],14,2)</f>
        <v>21</v>
      </c>
      <c r="X1822" s="44" t="str">
        <f>MID(Tabla1[[#This Row],[Aplicación]],14,6)</f>
        <v>214</v>
      </c>
    </row>
    <row r="1823" spans="1:24" x14ac:dyDescent="0.25">
      <c r="A1823" s="33">
        <v>220200005285</v>
      </c>
      <c r="B1823" s="34" t="s">
        <v>316</v>
      </c>
      <c r="C1823" s="35">
        <v>43900</v>
      </c>
      <c r="D1823" s="33">
        <v>22020001383</v>
      </c>
      <c r="E1823" s="34" t="s">
        <v>1428</v>
      </c>
      <c r="F1823" s="36">
        <v>164.95</v>
      </c>
      <c r="G1823" s="34" t="s">
        <v>393</v>
      </c>
      <c r="H1823" s="34" t="s">
        <v>3032</v>
      </c>
      <c r="I1823" s="33" t="s">
        <v>317</v>
      </c>
      <c r="J1823" s="34" t="s">
        <v>211</v>
      </c>
      <c r="K1823" s="34" t="s">
        <v>211</v>
      </c>
      <c r="L1823" s="34" t="s">
        <v>12</v>
      </c>
      <c r="M1823" s="34" t="s">
        <v>13</v>
      </c>
      <c r="N1823" s="34" t="s">
        <v>14</v>
      </c>
      <c r="O1823" s="37" t="s">
        <v>3145</v>
      </c>
      <c r="P1823" s="37" t="s">
        <v>674</v>
      </c>
      <c r="Q1823" s="44" t="str">
        <f>MID(Tabla1[[#This Row],[Aplicación]],14,1)</f>
        <v>2</v>
      </c>
      <c r="R1823" s="44" t="s">
        <v>662</v>
      </c>
      <c r="S1823" s="44" t="str">
        <f>MID(Tabla1[[#This Row],[Aplicación]],6,2)</f>
        <v>11</v>
      </c>
      <c r="T1823" s="44" t="str">
        <f>VLOOKUP(Tabla1[[#This Row],[AREA]],Hoja1!A:B,2,FALSE)</f>
        <v>11. Salud pública y seguridad ciudadana</v>
      </c>
      <c r="U1823" s="44" t="str">
        <f>MID(Tabla1[[#This Row],[Aplicación]],9,4)</f>
        <v>1321</v>
      </c>
      <c r="V1823" s="44" t="str">
        <f>VLOOKUP(Tabla1[[#This Row],[PROGRAMA]],Hoja1!A:B,2,FALSE)</f>
        <v>1321. Policía municipal</v>
      </c>
      <c r="W1823" s="44" t="str">
        <f>MID(Tabla1[[#This Row],[Aplicación]],14,2)</f>
        <v>21</v>
      </c>
      <c r="X1823" s="44" t="str">
        <f>MID(Tabla1[[#This Row],[Aplicación]],14,6)</f>
        <v>214</v>
      </c>
    </row>
    <row r="1824" spans="1:24" x14ac:dyDescent="0.25">
      <c r="A1824" s="33">
        <v>220200007757</v>
      </c>
      <c r="B1824" s="34" t="s">
        <v>316</v>
      </c>
      <c r="C1824" s="35">
        <v>43909</v>
      </c>
      <c r="D1824" s="33">
        <v>22020001383</v>
      </c>
      <c r="E1824" s="34" t="s">
        <v>1428</v>
      </c>
      <c r="F1824" s="36">
        <v>156.09</v>
      </c>
      <c r="G1824" s="34" t="s">
        <v>393</v>
      </c>
      <c r="H1824" s="34" t="s">
        <v>3033</v>
      </c>
      <c r="I1824" s="33" t="s">
        <v>317</v>
      </c>
      <c r="J1824" s="34" t="s">
        <v>211</v>
      </c>
      <c r="K1824" s="34" t="s">
        <v>211</v>
      </c>
      <c r="L1824" s="34" t="s">
        <v>12</v>
      </c>
      <c r="M1824" s="34" t="s">
        <v>13</v>
      </c>
      <c r="N1824" s="34" t="s">
        <v>14</v>
      </c>
      <c r="O1824" s="37" t="s">
        <v>3145</v>
      </c>
      <c r="P1824" s="37" t="s">
        <v>674</v>
      </c>
      <c r="Q1824" s="44" t="str">
        <f>MID(Tabla1[[#This Row],[Aplicación]],14,1)</f>
        <v>2</v>
      </c>
      <c r="R1824" s="44" t="s">
        <v>662</v>
      </c>
      <c r="S1824" s="44" t="str">
        <f>MID(Tabla1[[#This Row],[Aplicación]],6,2)</f>
        <v>11</v>
      </c>
      <c r="T1824" s="44" t="str">
        <f>VLOOKUP(Tabla1[[#This Row],[AREA]],Hoja1!A:B,2,FALSE)</f>
        <v>11. Salud pública y seguridad ciudadana</v>
      </c>
      <c r="U1824" s="44" t="str">
        <f>MID(Tabla1[[#This Row],[Aplicación]],9,4)</f>
        <v>1321</v>
      </c>
      <c r="V1824" s="44" t="str">
        <f>VLOOKUP(Tabla1[[#This Row],[PROGRAMA]],Hoja1!A:B,2,FALSE)</f>
        <v>1321. Policía municipal</v>
      </c>
      <c r="W1824" s="44" t="str">
        <f>MID(Tabla1[[#This Row],[Aplicación]],14,2)</f>
        <v>21</v>
      </c>
      <c r="X1824" s="44" t="str">
        <f>MID(Tabla1[[#This Row],[Aplicación]],14,6)</f>
        <v>214</v>
      </c>
    </row>
    <row r="1825" spans="1:24" x14ac:dyDescent="0.25">
      <c r="A1825" s="33">
        <v>220200005283</v>
      </c>
      <c r="B1825" s="34" t="s">
        <v>316</v>
      </c>
      <c r="C1825" s="35">
        <v>43900</v>
      </c>
      <c r="D1825" s="33">
        <v>22020001383</v>
      </c>
      <c r="E1825" s="34" t="s">
        <v>1428</v>
      </c>
      <c r="F1825" s="36">
        <v>48.98</v>
      </c>
      <c r="G1825" s="34" t="s">
        <v>393</v>
      </c>
      <c r="H1825" s="34" t="s">
        <v>3035</v>
      </c>
      <c r="I1825" s="33" t="s">
        <v>317</v>
      </c>
      <c r="J1825" s="34" t="s">
        <v>211</v>
      </c>
      <c r="K1825" s="34" t="s">
        <v>211</v>
      </c>
      <c r="L1825" s="34" t="s">
        <v>12</v>
      </c>
      <c r="M1825" s="34" t="s">
        <v>13</v>
      </c>
      <c r="N1825" s="34" t="s">
        <v>14</v>
      </c>
      <c r="O1825" s="37" t="s">
        <v>3145</v>
      </c>
      <c r="P1825" s="37" t="s">
        <v>674</v>
      </c>
      <c r="Q1825" s="44" t="str">
        <f>MID(Tabla1[[#This Row],[Aplicación]],14,1)</f>
        <v>2</v>
      </c>
      <c r="R1825" s="44" t="s">
        <v>662</v>
      </c>
      <c r="S1825" s="44" t="str">
        <f>MID(Tabla1[[#This Row],[Aplicación]],6,2)</f>
        <v>11</v>
      </c>
      <c r="T1825" s="44" t="str">
        <f>VLOOKUP(Tabla1[[#This Row],[AREA]],Hoja1!A:B,2,FALSE)</f>
        <v>11. Salud pública y seguridad ciudadana</v>
      </c>
      <c r="U1825" s="44" t="str">
        <f>MID(Tabla1[[#This Row],[Aplicación]],9,4)</f>
        <v>1321</v>
      </c>
      <c r="V1825" s="44" t="str">
        <f>VLOOKUP(Tabla1[[#This Row],[PROGRAMA]],Hoja1!A:B,2,FALSE)</f>
        <v>1321. Policía municipal</v>
      </c>
      <c r="W1825" s="44" t="str">
        <f>MID(Tabla1[[#This Row],[Aplicación]],14,2)</f>
        <v>21</v>
      </c>
      <c r="X1825" s="44" t="str">
        <f>MID(Tabla1[[#This Row],[Aplicación]],14,6)</f>
        <v>214</v>
      </c>
    </row>
    <row r="1826" spans="1:24" x14ac:dyDescent="0.25">
      <c r="A1826" s="33">
        <v>220200004483</v>
      </c>
      <c r="B1826" s="34" t="s">
        <v>316</v>
      </c>
      <c r="C1826" s="35">
        <v>43899</v>
      </c>
      <c r="D1826" s="33">
        <v>22020001383</v>
      </c>
      <c r="E1826" s="34" t="s">
        <v>1428</v>
      </c>
      <c r="F1826" s="36">
        <v>26.02</v>
      </c>
      <c r="G1826" s="34" t="s">
        <v>393</v>
      </c>
      <c r="H1826" s="34" t="s">
        <v>3036</v>
      </c>
      <c r="I1826" s="33" t="s">
        <v>317</v>
      </c>
      <c r="J1826" s="34" t="s">
        <v>211</v>
      </c>
      <c r="K1826" s="34" t="s">
        <v>211</v>
      </c>
      <c r="L1826" s="34" t="s">
        <v>12</v>
      </c>
      <c r="M1826" s="34" t="s">
        <v>13</v>
      </c>
      <c r="N1826" s="34" t="s">
        <v>14</v>
      </c>
      <c r="O1826" s="37" t="s">
        <v>3145</v>
      </c>
      <c r="P1826" s="37" t="s">
        <v>674</v>
      </c>
      <c r="Q1826" s="44" t="str">
        <f>MID(Tabla1[[#This Row],[Aplicación]],14,1)</f>
        <v>2</v>
      </c>
      <c r="R1826" s="44" t="s">
        <v>662</v>
      </c>
      <c r="S1826" s="44" t="str">
        <f>MID(Tabla1[[#This Row],[Aplicación]],6,2)</f>
        <v>11</v>
      </c>
      <c r="T1826" s="44" t="str">
        <f>VLOOKUP(Tabla1[[#This Row],[AREA]],Hoja1!A:B,2,FALSE)</f>
        <v>11. Salud pública y seguridad ciudadana</v>
      </c>
      <c r="U1826" s="44" t="str">
        <f>MID(Tabla1[[#This Row],[Aplicación]],9,4)</f>
        <v>1321</v>
      </c>
      <c r="V1826" s="44" t="str">
        <f>VLOOKUP(Tabla1[[#This Row],[PROGRAMA]],Hoja1!A:B,2,FALSE)</f>
        <v>1321. Policía municipal</v>
      </c>
      <c r="W1826" s="44" t="str">
        <f>MID(Tabla1[[#This Row],[Aplicación]],14,2)</f>
        <v>21</v>
      </c>
      <c r="X1826" s="44" t="str">
        <f>MID(Tabla1[[#This Row],[Aplicación]],14,6)</f>
        <v>214</v>
      </c>
    </row>
    <row r="1827" spans="1:24" x14ac:dyDescent="0.25">
      <c r="A1827" s="33">
        <v>220200002901</v>
      </c>
      <c r="B1827" s="34" t="s">
        <v>316</v>
      </c>
      <c r="C1827" s="35">
        <v>43892</v>
      </c>
      <c r="D1827" s="33">
        <v>22020001380</v>
      </c>
      <c r="E1827" s="34" t="s">
        <v>1485</v>
      </c>
      <c r="F1827" s="36">
        <v>954.7</v>
      </c>
      <c r="G1827" s="34" t="s">
        <v>479</v>
      </c>
      <c r="H1827" s="34" t="s">
        <v>3037</v>
      </c>
      <c r="I1827" s="33" t="s">
        <v>317</v>
      </c>
      <c r="J1827" s="34" t="s">
        <v>211</v>
      </c>
      <c r="K1827" s="34" t="s">
        <v>211</v>
      </c>
      <c r="L1827" s="34" t="s">
        <v>12</v>
      </c>
      <c r="M1827" s="34" t="s">
        <v>13</v>
      </c>
      <c r="N1827" s="34" t="s">
        <v>14</v>
      </c>
      <c r="O1827" s="37" t="s">
        <v>3145</v>
      </c>
      <c r="P1827" s="37" t="s">
        <v>674</v>
      </c>
      <c r="Q1827" s="44" t="str">
        <f>MID(Tabla1[[#This Row],[Aplicación]],14,1)</f>
        <v>6</v>
      </c>
      <c r="R1827" s="44" t="s">
        <v>663</v>
      </c>
      <c r="S1827" s="44" t="str">
        <f>MID(Tabla1[[#This Row],[Aplicación]],6,2)</f>
        <v>11</v>
      </c>
      <c r="T1827" s="44" t="str">
        <f>VLOOKUP(Tabla1[[#This Row],[AREA]],Hoja1!A:B,2,FALSE)</f>
        <v>11. Salud pública y seguridad ciudadana</v>
      </c>
      <c r="U1827" s="44" t="str">
        <f>MID(Tabla1[[#This Row],[Aplicación]],9,4)</f>
        <v>1621</v>
      </c>
      <c r="V1827" s="44" t="str">
        <f>VLOOKUP(Tabla1[[#This Row],[PROGRAMA]],Hoja1!A:B,2,FALSE)</f>
        <v>1621. Servicio de limpieza</v>
      </c>
      <c r="W1827" s="44" t="str">
        <f>MID(Tabla1[[#This Row],[Aplicación]],14,2)</f>
        <v>63</v>
      </c>
      <c r="X1827" s="44" t="str">
        <f>MID(Tabla1[[#This Row],[Aplicación]],14,6)</f>
        <v>634</v>
      </c>
    </row>
    <row r="1828" spans="1:24" x14ac:dyDescent="0.25">
      <c r="A1828" s="33">
        <v>220200009972</v>
      </c>
      <c r="B1828" s="34" t="s">
        <v>316</v>
      </c>
      <c r="C1828" s="35">
        <v>43920</v>
      </c>
      <c r="D1828" s="33">
        <v>22020000002</v>
      </c>
      <c r="E1828" s="34" t="s">
        <v>1764</v>
      </c>
      <c r="F1828" s="36">
        <v>977.68</v>
      </c>
      <c r="G1828" s="34" t="s">
        <v>124</v>
      </c>
      <c r="H1828" s="34" t="s">
        <v>3050</v>
      </c>
      <c r="I1828" s="33" t="s">
        <v>317</v>
      </c>
      <c r="J1828" s="34" t="s">
        <v>211</v>
      </c>
      <c r="K1828" s="34" t="s">
        <v>211</v>
      </c>
      <c r="L1828" s="34" t="s">
        <v>15</v>
      </c>
      <c r="M1828" s="34" t="s">
        <v>13</v>
      </c>
      <c r="N1828" s="34" t="s">
        <v>14</v>
      </c>
      <c r="O1828" s="37" t="s">
        <v>3145</v>
      </c>
      <c r="P1828" s="37" t="s">
        <v>674</v>
      </c>
      <c r="Q1828" s="44" t="str">
        <f>MID(Tabla1[[#This Row],[Aplicación]],14,1)</f>
        <v>2</v>
      </c>
      <c r="R1828" s="44" t="s">
        <v>662</v>
      </c>
      <c r="S1828" s="44" t="str">
        <f>MID(Tabla1[[#This Row],[Aplicación]],6,2)</f>
        <v>11</v>
      </c>
      <c r="T1828" s="44" t="str">
        <f>VLOOKUP(Tabla1[[#This Row],[AREA]],Hoja1!A:B,2,FALSE)</f>
        <v>11. Salud pública y seguridad ciudadana</v>
      </c>
      <c r="U1828" s="44" t="str">
        <f>MID(Tabla1[[#This Row],[Aplicación]],9,4)</f>
        <v>1621</v>
      </c>
      <c r="V1828" s="44" t="str">
        <f>VLOOKUP(Tabla1[[#This Row],[PROGRAMA]],Hoja1!A:B,2,FALSE)</f>
        <v>1621. Servicio de limpieza</v>
      </c>
      <c r="W1828" s="44" t="str">
        <f>MID(Tabla1[[#This Row],[Aplicación]],14,2)</f>
        <v>21</v>
      </c>
      <c r="X1828" s="44" t="str">
        <f>MID(Tabla1[[#This Row],[Aplicación]],14,6)</f>
        <v>213</v>
      </c>
    </row>
    <row r="1829" spans="1:24" x14ac:dyDescent="0.25">
      <c r="A1829" s="33">
        <v>220199000190</v>
      </c>
      <c r="B1829" s="34" t="s">
        <v>9</v>
      </c>
      <c r="C1829" s="35">
        <v>43832</v>
      </c>
      <c r="D1829" s="33">
        <v>22020000617</v>
      </c>
      <c r="E1829" s="34" t="s">
        <v>1699</v>
      </c>
      <c r="F1829" s="36">
        <v>2700</v>
      </c>
      <c r="G1829" s="34" t="s">
        <v>99</v>
      </c>
      <c r="H1829" s="34" t="s">
        <v>3086</v>
      </c>
      <c r="I1829" s="33" t="s">
        <v>209</v>
      </c>
      <c r="J1829" s="34" t="s">
        <v>210</v>
      </c>
      <c r="K1829" s="34" t="s">
        <v>210</v>
      </c>
      <c r="L1829" s="34" t="s">
        <v>15</v>
      </c>
      <c r="M1829" s="34" t="s">
        <v>13</v>
      </c>
      <c r="N1829" s="34" t="s">
        <v>16</v>
      </c>
      <c r="O1829" s="37" t="s">
        <v>3127</v>
      </c>
      <c r="P1829" s="37" t="s">
        <v>674</v>
      </c>
      <c r="Q1829" s="44" t="str">
        <f>MID(Tabla1[[#This Row],[Aplicación]],14,1)</f>
        <v>2</v>
      </c>
      <c r="R1829" s="44" t="s">
        <v>662</v>
      </c>
      <c r="S1829" s="44" t="str">
        <f>MID(Tabla1[[#This Row],[Aplicación]],6,2)</f>
        <v>11</v>
      </c>
      <c r="T1829" s="44" t="str">
        <f>VLOOKUP(Tabla1[[#This Row],[AREA]],Hoja1!A:B,2,FALSE)</f>
        <v>11. Salud pública y seguridad ciudadana</v>
      </c>
      <c r="U1829" s="44" t="str">
        <f>MID(Tabla1[[#This Row],[Aplicación]],9,4)</f>
        <v>3111</v>
      </c>
      <c r="V1829" s="44" t="str">
        <f>VLOOKUP(Tabla1[[#This Row],[PROGRAMA]],Hoja1!A:B,2,FALSE)</f>
        <v>3111. Protección de la salubridad pública</v>
      </c>
      <c r="W1829" s="44" t="str">
        <f>MID(Tabla1[[#This Row],[Aplicación]],14,2)</f>
        <v>22</v>
      </c>
      <c r="X1829" s="44" t="str">
        <f>MID(Tabla1[[#This Row],[Aplicación]],14,6)</f>
        <v>22103</v>
      </c>
    </row>
    <row r="1830" spans="1:24" x14ac:dyDescent="0.25">
      <c r="A1830" s="33">
        <v>220200009490</v>
      </c>
      <c r="B1830" s="34" t="s">
        <v>9</v>
      </c>
      <c r="C1830" s="35">
        <v>43917</v>
      </c>
      <c r="D1830" s="33">
        <v>22020002850</v>
      </c>
      <c r="E1830" s="34" t="s">
        <v>1110</v>
      </c>
      <c r="F1830" s="36">
        <v>185.15</v>
      </c>
      <c r="G1830" s="34" t="s">
        <v>144</v>
      </c>
      <c r="H1830" s="34" t="s">
        <v>3087</v>
      </c>
      <c r="I1830" s="33" t="s">
        <v>209</v>
      </c>
      <c r="J1830" s="34" t="s">
        <v>802</v>
      </c>
      <c r="K1830" s="34" t="s">
        <v>210</v>
      </c>
      <c r="L1830" s="34" t="s">
        <v>15</v>
      </c>
      <c r="M1830" s="34" t="s">
        <v>13</v>
      </c>
      <c r="N1830" s="34" t="s">
        <v>14</v>
      </c>
      <c r="O1830" s="37" t="s">
        <v>3127</v>
      </c>
      <c r="P1830" s="37" t="s">
        <v>674</v>
      </c>
      <c r="Q1830" s="44" t="str">
        <f>MID(Tabla1[[#This Row],[Aplicación]],14,1)</f>
        <v>2</v>
      </c>
      <c r="R1830" s="44" t="s">
        <v>662</v>
      </c>
      <c r="S1830" s="44" t="str">
        <f>MID(Tabla1[[#This Row],[Aplicación]],6,2)</f>
        <v>11</v>
      </c>
      <c r="T1830" s="44" t="str">
        <f>VLOOKUP(Tabla1[[#This Row],[AREA]],Hoja1!A:B,2,FALSE)</f>
        <v>11. Salud pública y seguridad ciudadana</v>
      </c>
      <c r="U1830" s="44" t="str">
        <f>MID(Tabla1[[#This Row],[Aplicación]],9,4)</f>
        <v>1361</v>
      </c>
      <c r="V1830" s="44" t="str">
        <f>VLOOKUP(Tabla1[[#This Row],[PROGRAMA]],Hoja1!A:B,2,FALSE)</f>
        <v>1361. Prevención y extinción de incencios</v>
      </c>
      <c r="W1830" s="44" t="str">
        <f>MID(Tabla1[[#This Row],[Aplicación]],14,2)</f>
        <v>22</v>
      </c>
      <c r="X1830" s="44" t="str">
        <f>MID(Tabla1[[#This Row],[Aplicación]],14,6)</f>
        <v>22199</v>
      </c>
    </row>
    <row r="1831" spans="1:24" x14ac:dyDescent="0.25">
      <c r="A1831" s="33">
        <v>220200010550</v>
      </c>
      <c r="B1831" s="34" t="s">
        <v>9</v>
      </c>
      <c r="C1831" s="35">
        <v>43921</v>
      </c>
      <c r="D1831" s="33">
        <v>22020003052</v>
      </c>
      <c r="E1831" s="34" t="s">
        <v>1095</v>
      </c>
      <c r="F1831" s="36">
        <v>529.53</v>
      </c>
      <c r="G1831" s="34" t="s">
        <v>741</v>
      </c>
      <c r="H1831" s="34" t="s">
        <v>3096</v>
      </c>
      <c r="I1831" s="33" t="s">
        <v>209</v>
      </c>
      <c r="J1831" s="34" t="s">
        <v>2975</v>
      </c>
      <c r="K1831" s="34" t="s">
        <v>210</v>
      </c>
      <c r="L1831" s="34" t="s">
        <v>15</v>
      </c>
      <c r="M1831" s="34" t="s">
        <v>10</v>
      </c>
      <c r="N1831" s="34" t="s">
        <v>11</v>
      </c>
      <c r="O1831" s="37" t="s">
        <v>3146</v>
      </c>
      <c r="P1831" s="37" t="s">
        <v>674</v>
      </c>
      <c r="Q1831" s="44" t="str">
        <f>MID(Tabla1[[#This Row],[Aplicación]],14,1)</f>
        <v>2</v>
      </c>
      <c r="R1831" s="44" t="s">
        <v>662</v>
      </c>
      <c r="S1831" s="44" t="str">
        <f>MID(Tabla1[[#This Row],[Aplicación]],6,2)</f>
        <v>11</v>
      </c>
      <c r="T1831" s="44" t="str">
        <f>VLOOKUP(Tabla1[[#This Row],[AREA]],Hoja1!A:B,2,FALSE)</f>
        <v>11. Salud pública y seguridad ciudadana</v>
      </c>
      <c r="U1831" s="44" t="str">
        <f>MID(Tabla1[[#This Row],[Aplicación]],9,4)</f>
        <v>1321</v>
      </c>
      <c r="V1831" s="44" t="str">
        <f>VLOOKUP(Tabla1[[#This Row],[PROGRAMA]],Hoja1!A:B,2,FALSE)</f>
        <v>1321. Policía municipal</v>
      </c>
      <c r="W1831" s="44" t="str">
        <f>MID(Tabla1[[#This Row],[Aplicación]],14,2)</f>
        <v>22</v>
      </c>
      <c r="X1831" s="44" t="str">
        <f>MID(Tabla1[[#This Row],[Aplicación]],14,6)</f>
        <v>22699</v>
      </c>
    </row>
    <row r="1832" spans="1:24" x14ac:dyDescent="0.25">
      <c r="A1832" s="33">
        <v>220200010551</v>
      </c>
      <c r="B1832" s="34" t="s">
        <v>9</v>
      </c>
      <c r="C1832" s="35">
        <v>43921</v>
      </c>
      <c r="D1832" s="33">
        <v>22020003042</v>
      </c>
      <c r="E1832" s="34" t="s">
        <v>1095</v>
      </c>
      <c r="F1832" s="36">
        <v>1500</v>
      </c>
      <c r="G1832" s="34" t="s">
        <v>447</v>
      </c>
      <c r="H1832" s="34" t="s">
        <v>3099</v>
      </c>
      <c r="I1832" s="33" t="s">
        <v>209</v>
      </c>
      <c r="J1832" s="34" t="s">
        <v>211</v>
      </c>
      <c r="K1832" s="34" t="s">
        <v>211</v>
      </c>
      <c r="L1832" s="34" t="s">
        <v>15</v>
      </c>
      <c r="M1832" s="34" t="s">
        <v>10</v>
      </c>
      <c r="N1832" s="34" t="s">
        <v>11</v>
      </c>
      <c r="O1832" s="37" t="s">
        <v>3146</v>
      </c>
      <c r="P1832" s="37" t="s">
        <v>674</v>
      </c>
      <c r="Q1832" s="44" t="str">
        <f>MID(Tabla1[[#This Row],[Aplicación]],14,1)</f>
        <v>2</v>
      </c>
      <c r="R1832" s="44" t="s">
        <v>662</v>
      </c>
      <c r="S1832" s="44" t="str">
        <f>MID(Tabla1[[#This Row],[Aplicación]],6,2)</f>
        <v>11</v>
      </c>
      <c r="T1832" s="44" t="str">
        <f>VLOOKUP(Tabla1[[#This Row],[AREA]],Hoja1!A:B,2,FALSE)</f>
        <v>11. Salud pública y seguridad ciudadana</v>
      </c>
      <c r="U1832" s="44" t="str">
        <f>MID(Tabla1[[#This Row],[Aplicación]],9,4)</f>
        <v>1321</v>
      </c>
      <c r="V1832" s="44" t="str">
        <f>VLOOKUP(Tabla1[[#This Row],[PROGRAMA]],Hoja1!A:B,2,FALSE)</f>
        <v>1321. Policía municipal</v>
      </c>
      <c r="W1832" s="44" t="str">
        <f>MID(Tabla1[[#This Row],[Aplicación]],14,2)</f>
        <v>22</v>
      </c>
      <c r="X1832" s="44" t="str">
        <f>MID(Tabla1[[#This Row],[Aplicación]],14,6)</f>
        <v>22699</v>
      </c>
    </row>
    <row r="1833" spans="1:24" x14ac:dyDescent="0.25">
      <c r="A1833" s="33">
        <v>220200010553</v>
      </c>
      <c r="B1833" s="34" t="s">
        <v>9</v>
      </c>
      <c r="C1833" s="35">
        <v>43921</v>
      </c>
      <c r="D1833" s="33">
        <v>22020003018</v>
      </c>
      <c r="E1833" s="34" t="s">
        <v>1095</v>
      </c>
      <c r="F1833" s="36">
        <v>208.77</v>
      </c>
      <c r="G1833" s="34" t="s">
        <v>379</v>
      </c>
      <c r="H1833" s="34" t="s">
        <v>3100</v>
      </c>
      <c r="I1833" s="33" t="s">
        <v>209</v>
      </c>
      <c r="J1833" s="34" t="s">
        <v>233</v>
      </c>
      <c r="K1833" s="34" t="s">
        <v>233</v>
      </c>
      <c r="L1833" s="34" t="s">
        <v>15</v>
      </c>
      <c r="M1833" s="34" t="s">
        <v>10</v>
      </c>
      <c r="N1833" s="34" t="s">
        <v>11</v>
      </c>
      <c r="O1833" s="37" t="s">
        <v>3146</v>
      </c>
      <c r="P1833" s="37" t="s">
        <v>674</v>
      </c>
      <c r="Q1833" s="44" t="str">
        <f>MID(Tabla1[[#This Row],[Aplicación]],14,1)</f>
        <v>2</v>
      </c>
      <c r="R1833" s="44" t="s">
        <v>662</v>
      </c>
      <c r="S1833" s="44" t="str">
        <f>MID(Tabla1[[#This Row],[Aplicación]],6,2)</f>
        <v>11</v>
      </c>
      <c r="T1833" s="44" t="str">
        <f>VLOOKUP(Tabla1[[#This Row],[AREA]],Hoja1!A:B,2,FALSE)</f>
        <v>11. Salud pública y seguridad ciudadana</v>
      </c>
      <c r="U1833" s="44" t="str">
        <f>MID(Tabla1[[#This Row],[Aplicación]],9,4)</f>
        <v>1321</v>
      </c>
      <c r="V1833" s="44" t="str">
        <f>VLOOKUP(Tabla1[[#This Row],[PROGRAMA]],Hoja1!A:B,2,FALSE)</f>
        <v>1321. Policía municipal</v>
      </c>
      <c r="W1833" s="44" t="str">
        <f>MID(Tabla1[[#This Row],[Aplicación]],14,2)</f>
        <v>22</v>
      </c>
      <c r="X1833" s="44" t="str">
        <f>MID(Tabla1[[#This Row],[Aplicación]],14,6)</f>
        <v>22699</v>
      </c>
    </row>
    <row r="1834" spans="1:24" x14ac:dyDescent="0.25">
      <c r="A1834" s="33">
        <v>220200010554</v>
      </c>
      <c r="B1834" s="34" t="s">
        <v>9</v>
      </c>
      <c r="C1834" s="35">
        <v>43921</v>
      </c>
      <c r="D1834" s="33">
        <v>22020002996</v>
      </c>
      <c r="E1834" s="34" t="s">
        <v>2401</v>
      </c>
      <c r="F1834" s="36">
        <v>384.3</v>
      </c>
      <c r="G1834" s="34" t="s">
        <v>114</v>
      </c>
      <c r="H1834" s="34" t="s">
        <v>3104</v>
      </c>
      <c r="I1834" s="33" t="s">
        <v>209</v>
      </c>
      <c r="J1834" s="34" t="s">
        <v>211</v>
      </c>
      <c r="K1834" s="34" t="s">
        <v>211</v>
      </c>
      <c r="L1834" s="34" t="s">
        <v>15</v>
      </c>
      <c r="M1834" s="34" t="s">
        <v>10</v>
      </c>
      <c r="N1834" s="34" t="s">
        <v>11</v>
      </c>
      <c r="O1834" s="37" t="s">
        <v>3146</v>
      </c>
      <c r="P1834" s="37" t="s">
        <v>674</v>
      </c>
      <c r="Q1834" s="44" t="str">
        <f>MID(Tabla1[[#This Row],[Aplicación]],14,1)</f>
        <v>2</v>
      </c>
      <c r="R1834" s="44" t="s">
        <v>662</v>
      </c>
      <c r="S1834" s="44" t="str">
        <f>MID(Tabla1[[#This Row],[Aplicación]],6,2)</f>
        <v>11</v>
      </c>
      <c r="T1834" s="44" t="str">
        <f>VLOOKUP(Tabla1[[#This Row],[AREA]],Hoja1!A:B,2,FALSE)</f>
        <v>11. Salud pública y seguridad ciudadana</v>
      </c>
      <c r="U1834" s="44" t="str">
        <f>MID(Tabla1[[#This Row],[Aplicación]],9,4)</f>
        <v>3111</v>
      </c>
      <c r="V1834" s="44" t="str">
        <f>VLOOKUP(Tabla1[[#This Row],[PROGRAMA]],Hoja1!A:B,2,FALSE)</f>
        <v>3111. Protección de la salubridad pública</v>
      </c>
      <c r="W1834" s="44" t="str">
        <f>MID(Tabla1[[#This Row],[Aplicación]],14,2)</f>
        <v>21</v>
      </c>
      <c r="X1834" s="44" t="str">
        <f>MID(Tabla1[[#This Row],[Aplicación]],14,6)</f>
        <v>213</v>
      </c>
    </row>
    <row r="1835" spans="1:24" x14ac:dyDescent="0.25">
      <c r="A1835" s="33">
        <v>220200010640</v>
      </c>
      <c r="B1835" s="34" t="s">
        <v>83</v>
      </c>
      <c r="C1835" s="35">
        <v>43921</v>
      </c>
      <c r="D1835" s="33">
        <v>22020003061</v>
      </c>
      <c r="E1835" s="34" t="s">
        <v>3106</v>
      </c>
      <c r="F1835" s="36">
        <v>1800</v>
      </c>
      <c r="G1835" s="34" t="s">
        <v>484</v>
      </c>
      <c r="H1835" s="34" t="s">
        <v>3107</v>
      </c>
      <c r="I1835" s="33" t="s">
        <v>358</v>
      </c>
      <c r="J1835" s="34" t="s">
        <v>211</v>
      </c>
      <c r="K1835" s="34" t="s">
        <v>211</v>
      </c>
      <c r="L1835" s="34" t="s">
        <v>12</v>
      </c>
      <c r="M1835" s="34" t="s">
        <v>10</v>
      </c>
      <c r="N1835" s="34" t="s">
        <v>11</v>
      </c>
      <c r="O1835" s="37" t="s">
        <v>3146</v>
      </c>
      <c r="P1835" s="37" t="s">
        <v>674</v>
      </c>
      <c r="Q1835" s="44" t="str">
        <f>MID(Tabla1[[#This Row],[Aplicación]],14,1)</f>
        <v>1</v>
      </c>
      <c r="R1835" s="1" t="s">
        <v>671</v>
      </c>
      <c r="S1835" s="44" t="str">
        <f>MID(Tabla1[[#This Row],[Aplicación]],6,2)</f>
        <v>11</v>
      </c>
      <c r="T1835" s="44" t="str">
        <f>VLOOKUP(Tabla1[[#This Row],[AREA]],Hoja1!A:B,2,FALSE)</f>
        <v>11. Salud pública y seguridad ciudadana</v>
      </c>
      <c r="U1835" s="44" t="str">
        <f>MID(Tabla1[[#This Row],[Aplicación]],9,4)</f>
        <v>1321</v>
      </c>
      <c r="V1835" s="44" t="str">
        <f>VLOOKUP(Tabla1[[#This Row],[PROGRAMA]],Hoja1!A:B,2,FALSE)</f>
        <v>1321. Policía municipal</v>
      </c>
      <c r="W1835" s="44" t="str">
        <f>MID(Tabla1[[#This Row],[Aplicación]],14,2)</f>
        <v>16</v>
      </c>
      <c r="X1835" s="44" t="str">
        <f>MID(Tabla1[[#This Row],[Aplicación]],14,6)</f>
        <v>16200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3"/>
  <sheetViews>
    <sheetView tabSelected="1" view="pageLayout" zoomScaleNormal="100" workbookViewId="0"/>
  </sheetViews>
  <sheetFormatPr baseColWidth="10" defaultColWidth="27.08984375" defaultRowHeight="10" x14ac:dyDescent="0.35"/>
  <cols>
    <col min="1" max="1" width="26.54296875" style="8" customWidth="1"/>
    <col min="2" max="2" width="10.08984375" style="8" customWidth="1"/>
    <col min="3" max="3" width="10.26953125" style="8" customWidth="1"/>
    <col min="4" max="4" width="9.90625" style="8" customWidth="1"/>
    <col min="5" max="5" width="9.7265625" style="8" customWidth="1"/>
    <col min="6" max="6" width="8.90625" style="8" customWidth="1"/>
    <col min="7" max="7" width="9.26953125" style="8" customWidth="1"/>
    <col min="8" max="9" width="10.08984375" style="8" customWidth="1"/>
    <col min="10" max="10" width="9.453125" style="8" customWidth="1"/>
    <col min="11" max="11" width="9.26953125" style="8" customWidth="1"/>
    <col min="12" max="12" width="9.26953125" style="8" bestFit="1" customWidth="1"/>
    <col min="13" max="13" width="10.08984375" style="8" customWidth="1"/>
    <col min="14" max="16384" width="27.08984375" style="8"/>
  </cols>
  <sheetData>
    <row r="1" spans="1:13" x14ac:dyDescent="0.35">
      <c r="A1" s="7" t="s">
        <v>673</v>
      </c>
      <c r="B1" s="8" t="s">
        <v>674</v>
      </c>
    </row>
    <row r="3" spans="1:13" ht="21" x14ac:dyDescent="0.35">
      <c r="A3" s="7" t="s">
        <v>678</v>
      </c>
      <c r="B3" s="7" t="s">
        <v>677</v>
      </c>
    </row>
    <row r="4" spans="1:13" ht="63" x14ac:dyDescent="0.35">
      <c r="A4" s="9" t="s">
        <v>675</v>
      </c>
      <c r="B4" s="10" t="s">
        <v>488</v>
      </c>
      <c r="C4" s="10" t="s">
        <v>3135</v>
      </c>
      <c r="D4" s="10" t="s">
        <v>3136</v>
      </c>
      <c r="E4" s="10" t="s">
        <v>3137</v>
      </c>
      <c r="F4" s="10" t="s">
        <v>3111</v>
      </c>
      <c r="G4" s="10" t="s">
        <v>3138</v>
      </c>
      <c r="H4" s="10" t="s">
        <v>3139</v>
      </c>
      <c r="I4" s="10" t="s">
        <v>3140</v>
      </c>
      <c r="J4" s="10" t="s">
        <v>496</v>
      </c>
      <c r="K4" s="10" t="s">
        <v>3141</v>
      </c>
      <c r="L4" s="10" t="s">
        <v>3109</v>
      </c>
      <c r="M4" s="10" t="s">
        <v>676</v>
      </c>
    </row>
    <row r="5" spans="1:13" x14ac:dyDescent="0.35">
      <c r="A5" s="11" t="s">
        <v>3145</v>
      </c>
      <c r="B5" s="12">
        <v>557.75</v>
      </c>
      <c r="C5" s="12">
        <v>28118.71</v>
      </c>
      <c r="D5" s="12">
        <v>7336.4100000000026</v>
      </c>
      <c r="E5" s="12">
        <v>8165.7699999999995</v>
      </c>
      <c r="F5" s="12">
        <v>51507.42</v>
      </c>
      <c r="G5" s="12">
        <v>19469.739999999994</v>
      </c>
      <c r="H5" s="12">
        <v>23548.26</v>
      </c>
      <c r="I5" s="12">
        <v>23749.130000000008</v>
      </c>
      <c r="J5" s="12"/>
      <c r="K5" s="12">
        <v>12468.590000000002</v>
      </c>
      <c r="L5" s="12">
        <v>186541.27000000002</v>
      </c>
      <c r="M5" s="12">
        <v>361463.05000000005</v>
      </c>
    </row>
    <row r="6" spans="1:13" x14ac:dyDescent="0.35">
      <c r="A6" s="11" t="s">
        <v>3146</v>
      </c>
      <c r="B6" s="12">
        <v>127132.90000000002</v>
      </c>
      <c r="C6" s="12">
        <v>124476.17</v>
      </c>
      <c r="D6" s="12">
        <v>91772.65</v>
      </c>
      <c r="E6" s="12">
        <v>189565.39</v>
      </c>
      <c r="F6" s="12">
        <v>64572.83</v>
      </c>
      <c r="G6" s="12">
        <v>335708.93000000005</v>
      </c>
      <c r="H6" s="12">
        <v>191158.19999999995</v>
      </c>
      <c r="I6" s="12">
        <v>196206.35999999996</v>
      </c>
      <c r="J6" s="12">
        <v>70517.359999999986</v>
      </c>
      <c r="K6" s="12">
        <v>326484.6599999998</v>
      </c>
      <c r="L6" s="12">
        <v>330812.21999999997</v>
      </c>
      <c r="M6" s="12">
        <v>2048407.6699999992</v>
      </c>
    </row>
    <row r="7" spans="1:13" x14ac:dyDescent="0.35">
      <c r="A7" s="11" t="s">
        <v>3127</v>
      </c>
      <c r="B7" s="12">
        <v>127352.16999999997</v>
      </c>
      <c r="C7" s="12">
        <v>1057233.3899999999</v>
      </c>
      <c r="D7" s="12">
        <v>2188696.2300000004</v>
      </c>
      <c r="E7" s="12">
        <v>3841210.310000001</v>
      </c>
      <c r="F7" s="12">
        <v>616754.84999999974</v>
      </c>
      <c r="G7" s="12">
        <v>6044092.0900000017</v>
      </c>
      <c r="H7" s="12">
        <v>10295286.790000001</v>
      </c>
      <c r="I7" s="12">
        <v>13729138.940000003</v>
      </c>
      <c r="J7" s="12">
        <v>286133.2</v>
      </c>
      <c r="K7" s="12">
        <v>8676838.0899999999</v>
      </c>
      <c r="L7" s="12">
        <v>4787728.37</v>
      </c>
      <c r="M7" s="12">
        <v>51650464.430000015</v>
      </c>
    </row>
    <row r="8" spans="1:13" x14ac:dyDescent="0.35">
      <c r="A8" s="11" t="s">
        <v>3129</v>
      </c>
      <c r="B8" s="12"/>
      <c r="C8" s="12"/>
      <c r="D8" s="12"/>
      <c r="E8" s="12">
        <v>219899.16999999998</v>
      </c>
      <c r="F8" s="12"/>
      <c r="G8" s="12"/>
      <c r="H8" s="12"/>
      <c r="I8" s="12"/>
      <c r="J8" s="12"/>
      <c r="K8" s="12">
        <v>6050</v>
      </c>
      <c r="L8" s="12"/>
      <c r="M8" s="12">
        <v>225949.16999999998</v>
      </c>
    </row>
    <row r="9" spans="1:13" x14ac:dyDescent="0.35">
      <c r="A9" s="11" t="s">
        <v>3130</v>
      </c>
      <c r="B9" s="12"/>
      <c r="C9" s="12"/>
      <c r="D9" s="12"/>
      <c r="E9" s="12"/>
      <c r="F9" s="12"/>
      <c r="G9" s="12"/>
      <c r="H9" s="12"/>
      <c r="I9" s="12">
        <v>910107.59</v>
      </c>
      <c r="J9" s="12"/>
      <c r="K9" s="12"/>
      <c r="L9" s="12"/>
      <c r="M9" s="12">
        <v>910107.59</v>
      </c>
    </row>
    <row r="10" spans="1:13" ht="10.5" x14ac:dyDescent="0.35">
      <c r="A10" s="11" t="s">
        <v>676</v>
      </c>
      <c r="B10" s="12">
        <v>255042.82</v>
      </c>
      <c r="C10" s="12">
        <v>1209828.27</v>
      </c>
      <c r="D10" s="12">
        <v>2287805.2900000005</v>
      </c>
      <c r="E10" s="12">
        <v>4258840.6400000015</v>
      </c>
      <c r="F10" s="12">
        <v>732835.09999999974</v>
      </c>
      <c r="G10" s="12">
        <v>6399270.7600000016</v>
      </c>
      <c r="H10" s="12">
        <v>10509993.25</v>
      </c>
      <c r="I10" s="12">
        <v>14859202.020000003</v>
      </c>
      <c r="J10" s="12">
        <v>356650.56</v>
      </c>
      <c r="K10" s="12">
        <v>9021841.3399999999</v>
      </c>
      <c r="L10" s="12">
        <v>5305081.8600000003</v>
      </c>
      <c r="M10" s="12">
        <v>55196391.910000019</v>
      </c>
    </row>
    <row r="14" spans="1:13" x14ac:dyDescent="0.35">
      <c r="A14" s="7" t="s">
        <v>673</v>
      </c>
      <c r="B14" s="8" t="s">
        <v>674</v>
      </c>
    </row>
    <row r="16" spans="1:13" ht="21" x14ac:dyDescent="0.35">
      <c r="A16" s="9" t="s">
        <v>675</v>
      </c>
      <c r="B16" s="10" t="s">
        <v>678</v>
      </c>
      <c r="C16" s="27" t="s">
        <v>921</v>
      </c>
      <c r="D16"/>
      <c r="E16"/>
      <c r="F16"/>
      <c r="G16"/>
      <c r="H16"/>
      <c r="I16"/>
      <c r="J16"/>
      <c r="K16"/>
    </row>
    <row r="17" spans="1:11" ht="14.5" x14ac:dyDescent="0.35">
      <c r="A17" s="11" t="s">
        <v>3145</v>
      </c>
      <c r="B17" s="12">
        <v>361463.05000000022</v>
      </c>
      <c r="C17" s="28">
        <f>GETPIVOTDATA("Importe",$A$16,"PROCEDIMIENTO","Acuerdo Marco")/GETPIVOTDATA("Importe",$A$16)</f>
        <v>6.5486717064655361E-3</v>
      </c>
      <c r="D17"/>
      <c r="E17"/>
      <c r="F17" s="13"/>
      <c r="G17"/>
      <c r="H17"/>
      <c r="I17"/>
      <c r="J17"/>
      <c r="K17"/>
    </row>
    <row r="18" spans="1:11" ht="14.5" x14ac:dyDescent="0.35">
      <c r="A18" s="11" t="s">
        <v>3146</v>
      </c>
      <c r="B18" s="12">
        <v>2048407.6699999995</v>
      </c>
      <c r="C18" s="28">
        <f>GETPIVOTDATA("Importe",$A$16,"PROCEDIMIENTO","Contratación Menor")/GETPIVOTDATA("Importe",$A$16)</f>
        <v>3.711126033998767E-2</v>
      </c>
      <c r="D18"/>
      <c r="E18"/>
      <c r="F18" s="13"/>
      <c r="G18"/>
      <c r="H18"/>
      <c r="I18"/>
      <c r="J18"/>
      <c r="K18"/>
    </row>
    <row r="19" spans="1:11" ht="14.5" x14ac:dyDescent="0.35">
      <c r="A19" s="11" t="s">
        <v>3127</v>
      </c>
      <c r="B19" s="12">
        <v>51650464.43</v>
      </c>
      <c r="C19" s="28">
        <f>GETPIVOTDATA("Importe",$A$16,"PROCEDIMIENTO","Procedimiento Abierto")/GETPIVOTDATA("Importe",$A$16)</f>
        <v>0.93575798422147261</v>
      </c>
      <c r="D19"/>
      <c r="E19"/>
      <c r="F19" s="13"/>
      <c r="G19"/>
      <c r="H19"/>
      <c r="I19"/>
      <c r="J19"/>
      <c r="K19"/>
    </row>
    <row r="20" spans="1:11" ht="14.5" x14ac:dyDescent="0.35">
      <c r="A20" s="11" t="s">
        <v>3129</v>
      </c>
      <c r="B20" s="12">
        <v>225949.16999999998</v>
      </c>
      <c r="C20" s="28">
        <f>GETPIVOTDATA("Importe",$A$16,"PROCEDIMIENTO","Procedimiento Negociado sin Publicidad")/GETPIVOTDATA("Importe",$A$16)</f>
        <v>4.0935496357881402E-3</v>
      </c>
      <c r="D20"/>
      <c r="E20"/>
      <c r="F20" s="13"/>
      <c r="G20"/>
      <c r="H20"/>
      <c r="I20"/>
      <c r="J20"/>
      <c r="K20"/>
    </row>
    <row r="21" spans="1:11" ht="14.5" x14ac:dyDescent="0.35">
      <c r="A21" s="11" t="s">
        <v>3130</v>
      </c>
      <c r="B21" s="12">
        <v>910107.59</v>
      </c>
      <c r="C21" s="28">
        <f>GETPIVOTDATA("Importe",$A$16,"PROCEDIMIENTO","Procedimiento Restringido")/GETPIVOTDATA("Importe",$A$16)</f>
        <v>1.6488534096286003E-2</v>
      </c>
      <c r="D21"/>
      <c r="E21"/>
      <c r="F21" s="13"/>
      <c r="G21"/>
      <c r="H21"/>
      <c r="I21"/>
      <c r="J21"/>
      <c r="K21"/>
    </row>
    <row r="22" spans="1:11" ht="14.5" x14ac:dyDescent="0.35">
      <c r="A22" s="11" t="s">
        <v>676</v>
      </c>
      <c r="B22" s="12">
        <v>55196391.910000004</v>
      </c>
      <c r="C22"/>
      <c r="D22"/>
      <c r="E22"/>
      <c r="F22"/>
      <c r="G22"/>
      <c r="H22"/>
      <c r="I22"/>
      <c r="J22"/>
      <c r="K22"/>
    </row>
    <row r="23" spans="1:11" ht="14.5" x14ac:dyDescent="0.35">
      <c r="A23"/>
      <c r="B23"/>
      <c r="C23"/>
      <c r="D23"/>
      <c r="E23"/>
      <c r="F23"/>
      <c r="G23"/>
      <c r="H23"/>
      <c r="I23"/>
      <c r="J23"/>
      <c r="K23"/>
    </row>
  </sheetData>
  <printOptions horizontalCentered="1"/>
  <pageMargins left="0.31496062992125984" right="0.31496062992125984" top="1.24" bottom="0.35433070866141736" header="0.31496062992125984" footer="0.31496062992125984"/>
  <pageSetup paperSize="9" scale="98" fitToHeight="0" orientation="landscape" r:id="rId3"/>
  <headerFooter>
    <oddHeader>&amp;C&amp;"Arial Narrow,Negrita"&amp;14&amp;UCONTRATACION AYUNTAMIENTO DE VALLADOLID - PRIMER TRIMESTRE EJERCICIO 2020&amp;"-,Normal"&amp;11&amp;U
&amp;G</oddHeader>
    <oddFooter>&amp;R&amp;P / &amp;N</oddFooter>
  </headerFooter>
  <legacyDrawingHF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491"/>
  <sheetViews>
    <sheetView view="pageLayout" zoomScaleNormal="100" workbookViewId="0"/>
  </sheetViews>
  <sheetFormatPr baseColWidth="10" defaultColWidth="9" defaultRowHeight="10.5" x14ac:dyDescent="0.35"/>
  <cols>
    <col min="1" max="1" width="31.36328125" style="15" customWidth="1"/>
    <col min="2" max="13" width="9.36328125" style="15" customWidth="1"/>
    <col min="14" max="14" width="28.1796875" style="15" customWidth="1"/>
    <col min="15" max="16384" width="9" style="15"/>
  </cols>
  <sheetData>
    <row r="1" spans="1:13" x14ac:dyDescent="0.35">
      <c r="A1" s="14" t="s">
        <v>673</v>
      </c>
      <c r="B1" s="15" t="s">
        <v>674</v>
      </c>
    </row>
    <row r="2" spans="1:13" x14ac:dyDescent="0.35">
      <c r="A2" s="14" t="s">
        <v>6</v>
      </c>
      <c r="B2" s="15" t="s">
        <v>3131</v>
      </c>
    </row>
    <row r="3" spans="1:13" ht="21" x14ac:dyDescent="0.35">
      <c r="A3" s="14" t="s">
        <v>357</v>
      </c>
      <c r="B3" s="15" t="s">
        <v>3146</v>
      </c>
    </row>
    <row r="4" spans="1:13" x14ac:dyDescent="0.2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</row>
    <row r="5" spans="1:13" s="17" customFormat="1" ht="21" x14ac:dyDescent="0.35">
      <c r="A5" s="14" t="s">
        <v>678</v>
      </c>
      <c r="B5" s="14" t="s">
        <v>677</v>
      </c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</row>
    <row r="6" spans="1:13" ht="52.5" x14ac:dyDescent="0.35">
      <c r="A6" s="18" t="s">
        <v>675</v>
      </c>
      <c r="B6" s="19" t="s">
        <v>488</v>
      </c>
      <c r="C6" s="19" t="s">
        <v>3135</v>
      </c>
      <c r="D6" s="19" t="s">
        <v>3136</v>
      </c>
      <c r="E6" s="19" t="s">
        <v>3137</v>
      </c>
      <c r="F6" s="19" t="s">
        <v>3111</v>
      </c>
      <c r="G6" s="19" t="s">
        <v>3138</v>
      </c>
      <c r="H6" s="19" t="s">
        <v>3139</v>
      </c>
      <c r="I6" s="19" t="s">
        <v>3140</v>
      </c>
      <c r="J6" s="19" t="s">
        <v>496</v>
      </c>
      <c r="K6" s="19" t="s">
        <v>3141</v>
      </c>
      <c r="L6" s="19" t="s">
        <v>3109</v>
      </c>
      <c r="M6" s="19" t="s">
        <v>676</v>
      </c>
    </row>
    <row r="7" spans="1:13" s="21" customFormat="1" x14ac:dyDescent="0.35">
      <c r="A7" s="53" t="s">
        <v>2643</v>
      </c>
      <c r="B7" s="20"/>
      <c r="C7" s="20"/>
      <c r="D7" s="20"/>
      <c r="E7" s="20"/>
      <c r="F7" s="20"/>
      <c r="G7" s="20">
        <v>726</v>
      </c>
      <c r="H7" s="20"/>
      <c r="I7" s="20">
        <v>2323.1999999999998</v>
      </c>
      <c r="J7" s="20"/>
      <c r="K7" s="20"/>
      <c r="L7" s="20"/>
      <c r="M7" s="20">
        <v>3049.2</v>
      </c>
    </row>
    <row r="8" spans="1:13" s="21" customFormat="1" x14ac:dyDescent="0.35">
      <c r="A8" s="54" t="s">
        <v>2787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>
        <v>7235.8</v>
      </c>
      <c r="M8" s="20">
        <v>7235.8</v>
      </c>
    </row>
    <row r="9" spans="1:13" s="21" customFormat="1" x14ac:dyDescent="0.35">
      <c r="A9" s="22" t="s">
        <v>417</v>
      </c>
      <c r="B9" s="20">
        <v>1999.63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>
        <v>1999.63</v>
      </c>
    </row>
    <row r="10" spans="1:13" s="21" customFormat="1" x14ac:dyDescent="0.35">
      <c r="A10" s="22" t="s">
        <v>468</v>
      </c>
      <c r="B10" s="20"/>
      <c r="C10" s="20"/>
      <c r="D10" s="20"/>
      <c r="E10" s="20">
        <v>242</v>
      </c>
      <c r="F10" s="20"/>
      <c r="G10" s="20"/>
      <c r="H10" s="20"/>
      <c r="I10" s="20"/>
      <c r="J10" s="20"/>
      <c r="K10" s="20"/>
      <c r="L10" s="20"/>
      <c r="M10" s="20">
        <v>242</v>
      </c>
    </row>
    <row r="11" spans="1:13" s="21" customFormat="1" x14ac:dyDescent="0.35">
      <c r="A11" s="54" t="s">
        <v>813</v>
      </c>
      <c r="B11" s="20">
        <v>600</v>
      </c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>
        <v>600</v>
      </c>
    </row>
    <row r="12" spans="1:13" s="21" customFormat="1" x14ac:dyDescent="0.35">
      <c r="A12" s="22" t="s">
        <v>116</v>
      </c>
      <c r="B12" s="20"/>
      <c r="C12" s="20">
        <v>483.54</v>
      </c>
      <c r="D12" s="20"/>
      <c r="E12" s="20"/>
      <c r="F12" s="20"/>
      <c r="G12" s="20"/>
      <c r="H12" s="20"/>
      <c r="I12" s="20"/>
      <c r="J12" s="20"/>
      <c r="K12" s="20"/>
      <c r="L12" s="20"/>
      <c r="M12" s="20">
        <v>483.54</v>
      </c>
    </row>
    <row r="13" spans="1:13" s="21" customFormat="1" x14ac:dyDescent="0.35">
      <c r="A13" s="54" t="s">
        <v>129</v>
      </c>
      <c r="B13" s="20">
        <v>9275.67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>
        <v>9275.67</v>
      </c>
    </row>
    <row r="14" spans="1:13" s="21" customFormat="1" x14ac:dyDescent="0.35">
      <c r="A14" s="22" t="s">
        <v>128</v>
      </c>
      <c r="B14" s="20">
        <v>10529.61</v>
      </c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>
        <v>10529.61</v>
      </c>
    </row>
    <row r="15" spans="1:13" s="21" customFormat="1" x14ac:dyDescent="0.35">
      <c r="A15" s="54" t="s">
        <v>1556</v>
      </c>
      <c r="B15" s="20"/>
      <c r="C15" s="20"/>
      <c r="D15" s="20"/>
      <c r="E15" s="20">
        <v>484</v>
      </c>
      <c r="F15" s="20"/>
      <c r="G15" s="20"/>
      <c r="H15" s="20"/>
      <c r="I15" s="20"/>
      <c r="J15" s="20"/>
      <c r="K15" s="20"/>
      <c r="L15" s="20"/>
      <c r="M15" s="20">
        <v>484</v>
      </c>
    </row>
    <row r="16" spans="1:13" s="21" customFormat="1" x14ac:dyDescent="0.35">
      <c r="A16" s="54" t="s">
        <v>755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>
        <v>4000</v>
      </c>
      <c r="M16" s="20">
        <v>4000</v>
      </c>
    </row>
    <row r="17" spans="1:13" s="21" customFormat="1" ht="21" x14ac:dyDescent="0.35">
      <c r="A17" s="54" t="s">
        <v>3093</v>
      </c>
      <c r="B17" s="20"/>
      <c r="C17" s="20"/>
      <c r="D17" s="20"/>
      <c r="E17" s="20"/>
      <c r="F17" s="20">
        <v>6050</v>
      </c>
      <c r="G17" s="20"/>
      <c r="H17" s="20"/>
      <c r="I17" s="20"/>
      <c r="J17" s="20"/>
      <c r="K17" s="20"/>
      <c r="L17" s="20"/>
      <c r="M17" s="20">
        <v>6050</v>
      </c>
    </row>
    <row r="18" spans="1:13" s="21" customFormat="1" x14ac:dyDescent="0.35">
      <c r="A18" s="54" t="s">
        <v>177</v>
      </c>
      <c r="B18" s="20"/>
      <c r="C18" s="20"/>
      <c r="D18" s="20"/>
      <c r="E18" s="20"/>
      <c r="F18" s="20">
        <v>520</v>
      </c>
      <c r="G18" s="20"/>
      <c r="H18" s="20"/>
      <c r="I18" s="20"/>
      <c r="J18" s="20"/>
      <c r="K18" s="20"/>
      <c r="L18" s="20"/>
      <c r="M18" s="20">
        <v>520</v>
      </c>
    </row>
    <row r="19" spans="1:13" s="21" customFormat="1" x14ac:dyDescent="0.35">
      <c r="A19" s="54" t="s">
        <v>1260</v>
      </c>
      <c r="B19" s="20"/>
      <c r="C19" s="20"/>
      <c r="D19" s="20"/>
      <c r="E19" s="20"/>
      <c r="F19" s="20"/>
      <c r="G19" s="20"/>
      <c r="H19" s="20"/>
      <c r="I19" s="20"/>
      <c r="J19" s="20"/>
      <c r="K19" s="20">
        <v>25327.64</v>
      </c>
      <c r="L19" s="20"/>
      <c r="M19" s="20">
        <v>25327.64</v>
      </c>
    </row>
    <row r="20" spans="1:13" s="21" customFormat="1" x14ac:dyDescent="0.35">
      <c r="A20" s="54" t="s">
        <v>907</v>
      </c>
      <c r="B20" s="20"/>
      <c r="C20" s="20"/>
      <c r="D20" s="20"/>
      <c r="E20" s="20"/>
      <c r="F20" s="20"/>
      <c r="G20" s="20"/>
      <c r="H20" s="20">
        <v>39361.910000000003</v>
      </c>
      <c r="I20" s="20"/>
      <c r="J20" s="20"/>
      <c r="K20" s="20"/>
      <c r="L20" s="20"/>
      <c r="M20" s="20">
        <v>39361.910000000003</v>
      </c>
    </row>
    <row r="21" spans="1:13" s="21" customFormat="1" x14ac:dyDescent="0.35">
      <c r="A21" s="54" t="s">
        <v>439</v>
      </c>
      <c r="B21" s="20"/>
      <c r="C21" s="20"/>
      <c r="D21" s="20"/>
      <c r="E21" s="20"/>
      <c r="F21" s="20"/>
      <c r="G21" s="20">
        <v>293.76</v>
      </c>
      <c r="H21" s="20"/>
      <c r="I21" s="20"/>
      <c r="J21" s="20"/>
      <c r="K21" s="20"/>
      <c r="L21" s="20"/>
      <c r="M21" s="20">
        <v>293.76</v>
      </c>
    </row>
    <row r="22" spans="1:13" s="21" customFormat="1" x14ac:dyDescent="0.35">
      <c r="A22" s="22" t="s">
        <v>132</v>
      </c>
      <c r="B22" s="20"/>
      <c r="C22" s="20"/>
      <c r="D22" s="20">
        <v>440</v>
      </c>
      <c r="E22" s="20"/>
      <c r="F22" s="20"/>
      <c r="G22" s="20"/>
      <c r="H22" s="20"/>
      <c r="I22" s="20"/>
      <c r="J22" s="20"/>
      <c r="K22" s="20"/>
      <c r="L22" s="20"/>
      <c r="M22" s="20">
        <v>440</v>
      </c>
    </row>
    <row r="23" spans="1:13" s="21" customFormat="1" x14ac:dyDescent="0.35">
      <c r="A23" s="54" t="s">
        <v>2246</v>
      </c>
      <c r="B23" s="20"/>
      <c r="C23" s="20"/>
      <c r="D23" s="20"/>
      <c r="E23" s="20"/>
      <c r="F23" s="20"/>
      <c r="G23" s="20"/>
      <c r="H23" s="20"/>
      <c r="I23" s="20">
        <v>3630</v>
      </c>
      <c r="J23" s="20"/>
      <c r="K23" s="20"/>
      <c r="L23" s="20"/>
      <c r="M23" s="20">
        <v>3630</v>
      </c>
    </row>
    <row r="24" spans="1:13" s="21" customFormat="1" x14ac:dyDescent="0.35">
      <c r="A24" s="54" t="s">
        <v>814</v>
      </c>
      <c r="B24" s="20"/>
      <c r="C24" s="20">
        <v>113.38</v>
      </c>
      <c r="D24" s="20">
        <v>1682.51</v>
      </c>
      <c r="E24" s="20"/>
      <c r="F24" s="20"/>
      <c r="G24" s="20">
        <v>100</v>
      </c>
      <c r="H24" s="20"/>
      <c r="I24" s="20"/>
      <c r="J24" s="20"/>
      <c r="K24" s="20"/>
      <c r="L24" s="20"/>
      <c r="M24" s="20">
        <v>1895.8899999999999</v>
      </c>
    </row>
    <row r="25" spans="1:13" s="21" customFormat="1" x14ac:dyDescent="0.35">
      <c r="A25" s="22" t="s">
        <v>459</v>
      </c>
      <c r="B25" s="20"/>
      <c r="C25" s="20"/>
      <c r="D25" s="20"/>
      <c r="E25" s="20"/>
      <c r="F25" s="20"/>
      <c r="G25" s="20"/>
      <c r="H25" s="20"/>
      <c r="I25" s="20">
        <v>1100</v>
      </c>
      <c r="J25" s="20"/>
      <c r="K25" s="20"/>
      <c r="L25" s="20"/>
      <c r="M25" s="20">
        <v>1100</v>
      </c>
    </row>
    <row r="26" spans="1:13" s="21" customFormat="1" x14ac:dyDescent="0.35">
      <c r="A26" s="22" t="s">
        <v>454</v>
      </c>
      <c r="B26" s="20"/>
      <c r="C26" s="20"/>
      <c r="D26" s="20"/>
      <c r="E26" s="20"/>
      <c r="F26" s="20">
        <v>454.96</v>
      </c>
      <c r="G26" s="20"/>
      <c r="H26" s="20"/>
      <c r="I26" s="20"/>
      <c r="J26" s="20"/>
      <c r="K26" s="20"/>
      <c r="L26" s="20"/>
      <c r="M26" s="20">
        <v>454.96</v>
      </c>
    </row>
    <row r="27" spans="1:13" s="21" customFormat="1" x14ac:dyDescent="0.35">
      <c r="A27" s="54" t="s">
        <v>1997</v>
      </c>
      <c r="B27" s="20"/>
      <c r="C27" s="20"/>
      <c r="D27" s="20"/>
      <c r="E27" s="20"/>
      <c r="F27" s="20"/>
      <c r="G27" s="20">
        <v>196</v>
      </c>
      <c r="H27" s="20"/>
      <c r="I27" s="20"/>
      <c r="J27" s="20"/>
      <c r="K27" s="20"/>
      <c r="L27" s="20"/>
      <c r="M27" s="20">
        <v>196</v>
      </c>
    </row>
    <row r="28" spans="1:13" s="21" customFormat="1" x14ac:dyDescent="0.35">
      <c r="A28" s="54" t="s">
        <v>158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>
        <v>7247.9</v>
      </c>
      <c r="M28" s="20">
        <v>7247.9</v>
      </c>
    </row>
    <row r="29" spans="1:13" s="21" customFormat="1" x14ac:dyDescent="0.35">
      <c r="A29" s="54" t="s">
        <v>1714</v>
      </c>
      <c r="B29" s="20"/>
      <c r="C29" s="20"/>
      <c r="D29" s="20">
        <v>1936</v>
      </c>
      <c r="E29" s="20"/>
      <c r="F29" s="20"/>
      <c r="G29" s="20"/>
      <c r="H29" s="20"/>
      <c r="I29" s="20"/>
      <c r="J29" s="20"/>
      <c r="K29" s="20"/>
      <c r="L29" s="20"/>
      <c r="M29" s="20">
        <v>1936</v>
      </c>
    </row>
    <row r="30" spans="1:13" s="21" customFormat="1" x14ac:dyDescent="0.35">
      <c r="A30" s="54" t="s">
        <v>477</v>
      </c>
      <c r="B30" s="20"/>
      <c r="C30" s="20"/>
      <c r="D30" s="20">
        <v>1936</v>
      </c>
      <c r="E30" s="20"/>
      <c r="F30" s="20"/>
      <c r="G30" s="20"/>
      <c r="H30" s="20"/>
      <c r="I30" s="20"/>
      <c r="J30" s="20"/>
      <c r="K30" s="20"/>
      <c r="L30" s="20"/>
      <c r="M30" s="20">
        <v>1936</v>
      </c>
    </row>
    <row r="31" spans="1:13" s="21" customFormat="1" x14ac:dyDescent="0.35">
      <c r="A31" s="22" t="s">
        <v>390</v>
      </c>
      <c r="B31" s="20"/>
      <c r="C31" s="20"/>
      <c r="D31" s="20"/>
      <c r="E31" s="20"/>
      <c r="F31" s="20"/>
      <c r="G31" s="20"/>
      <c r="H31" s="20"/>
      <c r="I31" s="20">
        <v>3025</v>
      </c>
      <c r="J31" s="20"/>
      <c r="K31" s="20"/>
      <c r="L31" s="20"/>
      <c r="M31" s="20">
        <v>3025</v>
      </c>
    </row>
    <row r="32" spans="1:13" s="21" customFormat="1" x14ac:dyDescent="0.35">
      <c r="A32" s="54" t="s">
        <v>143</v>
      </c>
      <c r="B32" s="20"/>
      <c r="C32" s="20"/>
      <c r="D32" s="20"/>
      <c r="E32" s="20"/>
      <c r="F32" s="20">
        <v>1947.37</v>
      </c>
      <c r="G32" s="20"/>
      <c r="H32" s="20"/>
      <c r="I32" s="20"/>
      <c r="J32" s="20"/>
      <c r="K32" s="20"/>
      <c r="L32" s="20"/>
      <c r="M32" s="20">
        <v>1947.37</v>
      </c>
    </row>
    <row r="33" spans="1:13" s="21" customFormat="1" x14ac:dyDescent="0.35">
      <c r="A33" s="54" t="s">
        <v>1815</v>
      </c>
      <c r="B33" s="20"/>
      <c r="C33" s="20"/>
      <c r="D33" s="20"/>
      <c r="E33" s="20">
        <v>7240.64</v>
      </c>
      <c r="F33" s="20"/>
      <c r="G33" s="20"/>
      <c r="H33" s="20"/>
      <c r="I33" s="20"/>
      <c r="J33" s="20"/>
      <c r="K33" s="20"/>
      <c r="L33" s="20"/>
      <c r="M33" s="20">
        <v>7240.64</v>
      </c>
    </row>
    <row r="34" spans="1:13" s="21" customFormat="1" x14ac:dyDescent="0.35">
      <c r="A34" s="22" t="s">
        <v>136</v>
      </c>
      <c r="B34" s="20"/>
      <c r="C34" s="20"/>
      <c r="D34" s="20">
        <v>1760</v>
      </c>
      <c r="E34" s="20"/>
      <c r="F34" s="20"/>
      <c r="G34" s="20"/>
      <c r="H34" s="20"/>
      <c r="I34" s="20"/>
      <c r="J34" s="20"/>
      <c r="K34" s="20"/>
      <c r="L34" s="20"/>
      <c r="M34" s="20">
        <v>1760</v>
      </c>
    </row>
    <row r="35" spans="1:13" s="21" customFormat="1" x14ac:dyDescent="0.35">
      <c r="A35" s="54" t="s">
        <v>426</v>
      </c>
      <c r="B35" s="20">
        <v>6026.74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>
        <v>6026.74</v>
      </c>
    </row>
    <row r="36" spans="1:13" s="21" customFormat="1" x14ac:dyDescent="0.35">
      <c r="A36" s="54" t="s">
        <v>790</v>
      </c>
      <c r="B36" s="20"/>
      <c r="C36" s="20"/>
      <c r="D36" s="20"/>
      <c r="E36" s="20">
        <v>1091.42</v>
      </c>
      <c r="F36" s="20"/>
      <c r="G36" s="20"/>
      <c r="H36" s="20"/>
      <c r="I36" s="20"/>
      <c r="J36" s="20"/>
      <c r="K36" s="20"/>
      <c r="L36" s="20"/>
      <c r="M36" s="20">
        <v>1091.42</v>
      </c>
    </row>
    <row r="37" spans="1:13" s="21" customFormat="1" x14ac:dyDescent="0.35">
      <c r="A37" s="55" t="s">
        <v>727</v>
      </c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>
        <v>7260</v>
      </c>
      <c r="M37" s="20">
        <v>7260</v>
      </c>
    </row>
    <row r="38" spans="1:13" s="21" customFormat="1" x14ac:dyDescent="0.35">
      <c r="A38" s="53" t="s">
        <v>764</v>
      </c>
      <c r="B38" s="20"/>
      <c r="C38" s="20"/>
      <c r="D38" s="20"/>
      <c r="E38" s="20"/>
      <c r="F38" s="20">
        <v>2165</v>
      </c>
      <c r="G38" s="20"/>
      <c r="H38" s="20"/>
      <c r="I38" s="20"/>
      <c r="J38" s="20"/>
      <c r="K38" s="20"/>
      <c r="L38" s="20">
        <v>445.5</v>
      </c>
      <c r="M38" s="20">
        <v>2610.5</v>
      </c>
    </row>
    <row r="39" spans="1:13" s="21" customFormat="1" x14ac:dyDescent="0.35">
      <c r="A39" s="54" t="s">
        <v>1303</v>
      </c>
      <c r="B39" s="20"/>
      <c r="C39" s="20"/>
      <c r="D39" s="20"/>
      <c r="E39" s="20">
        <v>13940</v>
      </c>
      <c r="F39" s="20"/>
      <c r="G39" s="20"/>
      <c r="H39" s="20"/>
      <c r="I39" s="20"/>
      <c r="J39" s="20"/>
      <c r="K39" s="20"/>
      <c r="L39" s="20"/>
      <c r="M39" s="20">
        <v>13940</v>
      </c>
    </row>
    <row r="40" spans="1:13" s="21" customFormat="1" x14ac:dyDescent="0.35">
      <c r="A40" s="22" t="s">
        <v>192</v>
      </c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>
        <v>2000</v>
      </c>
      <c r="M40" s="20">
        <v>2000</v>
      </c>
    </row>
    <row r="41" spans="1:13" s="21" customFormat="1" x14ac:dyDescent="0.35">
      <c r="A41" s="22" t="s">
        <v>151</v>
      </c>
      <c r="B41" s="20"/>
      <c r="C41" s="20"/>
      <c r="D41" s="20"/>
      <c r="E41" s="20"/>
      <c r="F41" s="20"/>
      <c r="G41" s="20"/>
      <c r="H41" s="20">
        <v>2333.36</v>
      </c>
      <c r="I41" s="20"/>
      <c r="J41" s="20"/>
      <c r="K41" s="20"/>
      <c r="L41" s="20">
        <v>4518.63</v>
      </c>
      <c r="M41" s="20">
        <v>6851.99</v>
      </c>
    </row>
    <row r="42" spans="1:13" s="21" customFormat="1" x14ac:dyDescent="0.35">
      <c r="A42" s="54" t="s">
        <v>103</v>
      </c>
      <c r="B42" s="20"/>
      <c r="C42" s="20">
        <v>5304.6399999999994</v>
      </c>
      <c r="D42" s="20"/>
      <c r="E42" s="20">
        <v>3475.12</v>
      </c>
      <c r="F42" s="20"/>
      <c r="G42" s="20"/>
      <c r="H42" s="20"/>
      <c r="I42" s="20"/>
      <c r="J42" s="20"/>
      <c r="K42" s="20">
        <v>6706.8200000000006</v>
      </c>
      <c r="L42" s="20"/>
      <c r="M42" s="20">
        <v>15486.579999999998</v>
      </c>
    </row>
    <row r="43" spans="1:13" s="21" customFormat="1" x14ac:dyDescent="0.35">
      <c r="A43" s="54" t="s">
        <v>1277</v>
      </c>
      <c r="B43" s="20"/>
      <c r="C43" s="20"/>
      <c r="D43" s="20"/>
      <c r="E43" s="20"/>
      <c r="F43" s="20"/>
      <c r="G43" s="20">
        <v>9758.57</v>
      </c>
      <c r="H43" s="20"/>
      <c r="I43" s="20"/>
      <c r="J43" s="20"/>
      <c r="K43" s="20"/>
      <c r="L43" s="20"/>
      <c r="M43" s="20">
        <v>9758.57</v>
      </c>
    </row>
    <row r="44" spans="1:13" s="21" customFormat="1" ht="21" x14ac:dyDescent="0.35">
      <c r="A44" s="54" t="s">
        <v>1671</v>
      </c>
      <c r="B44" s="20"/>
      <c r="C44" s="20"/>
      <c r="D44" s="20">
        <v>400</v>
      </c>
      <c r="E44" s="20"/>
      <c r="F44" s="20"/>
      <c r="G44" s="20"/>
      <c r="H44" s="20"/>
      <c r="I44" s="20"/>
      <c r="J44" s="20"/>
      <c r="K44" s="20"/>
      <c r="L44" s="20"/>
      <c r="M44" s="20">
        <v>400</v>
      </c>
    </row>
    <row r="45" spans="1:13" s="21" customFormat="1" x14ac:dyDescent="0.35">
      <c r="A45" s="22" t="s">
        <v>154</v>
      </c>
      <c r="B45" s="20"/>
      <c r="C45" s="20"/>
      <c r="D45" s="20">
        <v>400</v>
      </c>
      <c r="E45" s="20"/>
      <c r="F45" s="20"/>
      <c r="G45" s="20"/>
      <c r="H45" s="20"/>
      <c r="I45" s="20"/>
      <c r="J45" s="20"/>
      <c r="K45" s="20">
        <v>400</v>
      </c>
      <c r="L45" s="20"/>
      <c r="M45" s="20">
        <v>800</v>
      </c>
    </row>
    <row r="46" spans="1:13" s="21" customFormat="1" x14ac:dyDescent="0.35">
      <c r="A46" s="22" t="s">
        <v>452</v>
      </c>
      <c r="B46" s="20"/>
      <c r="C46" s="20"/>
      <c r="D46" s="20">
        <v>400</v>
      </c>
      <c r="E46" s="20"/>
      <c r="F46" s="20"/>
      <c r="G46" s="20"/>
      <c r="H46" s="20"/>
      <c r="I46" s="20"/>
      <c r="J46" s="20"/>
      <c r="K46" s="20"/>
      <c r="L46" s="20"/>
      <c r="M46" s="20">
        <v>400</v>
      </c>
    </row>
    <row r="47" spans="1:13" s="21" customFormat="1" ht="21" x14ac:dyDescent="0.35">
      <c r="A47" s="54" t="s">
        <v>752</v>
      </c>
      <c r="B47" s="20"/>
      <c r="C47" s="20"/>
      <c r="D47" s="20">
        <v>1600</v>
      </c>
      <c r="E47" s="20"/>
      <c r="F47" s="20"/>
      <c r="G47" s="20"/>
      <c r="H47" s="20"/>
      <c r="I47" s="20"/>
      <c r="J47" s="20"/>
      <c r="K47" s="20"/>
      <c r="L47" s="20"/>
      <c r="M47" s="20">
        <v>1600</v>
      </c>
    </row>
    <row r="48" spans="1:13" s="21" customFormat="1" x14ac:dyDescent="0.35">
      <c r="A48" s="22" t="s">
        <v>443</v>
      </c>
      <c r="B48" s="20"/>
      <c r="C48" s="20"/>
      <c r="D48" s="20"/>
      <c r="E48" s="20"/>
      <c r="F48" s="20"/>
      <c r="G48" s="20">
        <v>101.98</v>
      </c>
      <c r="H48" s="20"/>
      <c r="I48" s="20"/>
      <c r="J48" s="20"/>
      <c r="K48" s="20"/>
      <c r="L48" s="20"/>
      <c r="M48" s="20">
        <v>101.98</v>
      </c>
    </row>
    <row r="49" spans="1:13" s="21" customFormat="1" ht="21" x14ac:dyDescent="0.35">
      <c r="A49" s="54" t="s">
        <v>721</v>
      </c>
      <c r="B49" s="20"/>
      <c r="C49" s="20"/>
      <c r="D49" s="20">
        <v>800</v>
      </c>
      <c r="E49" s="20"/>
      <c r="F49" s="20"/>
      <c r="G49" s="20"/>
      <c r="H49" s="20"/>
      <c r="I49" s="20"/>
      <c r="J49" s="20"/>
      <c r="K49" s="20"/>
      <c r="L49" s="20"/>
      <c r="M49" s="20">
        <v>800</v>
      </c>
    </row>
    <row r="50" spans="1:13" s="21" customFormat="1" x14ac:dyDescent="0.35">
      <c r="A50" s="54" t="s">
        <v>1664</v>
      </c>
      <c r="B50" s="20"/>
      <c r="C50" s="20"/>
      <c r="D50" s="20">
        <v>600</v>
      </c>
      <c r="E50" s="20"/>
      <c r="F50" s="20">
        <v>1500</v>
      </c>
      <c r="G50" s="20"/>
      <c r="H50" s="20"/>
      <c r="I50" s="20"/>
      <c r="J50" s="20"/>
      <c r="K50" s="20"/>
      <c r="L50" s="20"/>
      <c r="M50" s="20">
        <v>2100</v>
      </c>
    </row>
    <row r="51" spans="1:13" s="21" customFormat="1" ht="21" x14ac:dyDescent="0.35">
      <c r="A51" s="54" t="s">
        <v>766</v>
      </c>
      <c r="B51" s="20"/>
      <c r="C51" s="20"/>
      <c r="D51" s="20"/>
      <c r="E51" s="20"/>
      <c r="F51" s="20">
        <v>200</v>
      </c>
      <c r="G51" s="20"/>
      <c r="H51" s="20"/>
      <c r="I51" s="20"/>
      <c r="J51" s="20"/>
      <c r="K51" s="20"/>
      <c r="L51" s="20"/>
      <c r="M51" s="20">
        <v>200</v>
      </c>
    </row>
    <row r="52" spans="1:13" s="21" customFormat="1" x14ac:dyDescent="0.35">
      <c r="A52" s="54" t="s">
        <v>914</v>
      </c>
      <c r="B52" s="20"/>
      <c r="C52" s="20"/>
      <c r="D52" s="20"/>
      <c r="E52" s="20"/>
      <c r="F52" s="20">
        <v>1767.87</v>
      </c>
      <c r="G52" s="20"/>
      <c r="H52" s="20"/>
      <c r="I52" s="20"/>
      <c r="J52" s="20"/>
      <c r="K52" s="20"/>
      <c r="L52" s="20"/>
      <c r="M52" s="20">
        <v>1767.87</v>
      </c>
    </row>
    <row r="53" spans="1:13" s="21" customFormat="1" ht="21" x14ac:dyDescent="0.35">
      <c r="A53" s="54" t="s">
        <v>729</v>
      </c>
      <c r="B53" s="20"/>
      <c r="C53" s="20"/>
      <c r="D53" s="20">
        <v>1936</v>
      </c>
      <c r="E53" s="20"/>
      <c r="F53" s="20"/>
      <c r="G53" s="20"/>
      <c r="H53" s="20"/>
      <c r="I53" s="20"/>
      <c r="J53" s="20"/>
      <c r="K53" s="20"/>
      <c r="L53" s="20"/>
      <c r="M53" s="20">
        <v>1936</v>
      </c>
    </row>
    <row r="54" spans="1:13" s="21" customFormat="1" x14ac:dyDescent="0.35">
      <c r="A54" s="54" t="s">
        <v>709</v>
      </c>
      <c r="B54" s="20"/>
      <c r="C54" s="20"/>
      <c r="D54" s="20">
        <v>400</v>
      </c>
      <c r="E54" s="20"/>
      <c r="F54" s="20"/>
      <c r="G54" s="20"/>
      <c r="H54" s="20"/>
      <c r="I54" s="20"/>
      <c r="J54" s="20"/>
      <c r="K54" s="20"/>
      <c r="L54" s="20"/>
      <c r="M54" s="20">
        <v>400</v>
      </c>
    </row>
    <row r="55" spans="1:13" s="21" customFormat="1" x14ac:dyDescent="0.35">
      <c r="A55" s="54" t="s">
        <v>705</v>
      </c>
      <c r="B55" s="20"/>
      <c r="C55" s="20"/>
      <c r="D55" s="20"/>
      <c r="E55" s="20"/>
      <c r="F55" s="20">
        <v>427.61</v>
      </c>
      <c r="G55" s="20"/>
      <c r="H55" s="20"/>
      <c r="I55" s="20"/>
      <c r="J55" s="20"/>
      <c r="K55" s="20"/>
      <c r="L55" s="20"/>
      <c r="M55" s="20">
        <v>427.61</v>
      </c>
    </row>
    <row r="56" spans="1:13" s="21" customFormat="1" x14ac:dyDescent="0.35">
      <c r="A56" s="22" t="s">
        <v>141</v>
      </c>
      <c r="B56" s="20"/>
      <c r="C56" s="20"/>
      <c r="D56" s="20">
        <v>800</v>
      </c>
      <c r="E56" s="20"/>
      <c r="F56" s="20"/>
      <c r="G56" s="20"/>
      <c r="H56" s="20"/>
      <c r="I56" s="20"/>
      <c r="J56" s="20"/>
      <c r="K56" s="20"/>
      <c r="L56" s="20"/>
      <c r="M56" s="20">
        <v>800</v>
      </c>
    </row>
    <row r="57" spans="1:13" s="21" customFormat="1" x14ac:dyDescent="0.35">
      <c r="A57" s="54" t="s">
        <v>302</v>
      </c>
      <c r="B57" s="20"/>
      <c r="C57" s="20"/>
      <c r="D57" s="20"/>
      <c r="E57" s="20">
        <v>18149.939999999999</v>
      </c>
      <c r="F57" s="20"/>
      <c r="G57" s="20"/>
      <c r="H57" s="20"/>
      <c r="I57" s="20"/>
      <c r="J57" s="20"/>
      <c r="K57" s="20"/>
      <c r="L57" s="20"/>
      <c r="M57" s="20">
        <v>18149.939999999999</v>
      </c>
    </row>
    <row r="58" spans="1:13" s="21" customFormat="1" x14ac:dyDescent="0.35">
      <c r="A58" s="54" t="s">
        <v>1102</v>
      </c>
      <c r="B58" s="20">
        <v>614.5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>
        <v>614.5</v>
      </c>
    </row>
    <row r="59" spans="1:13" s="21" customFormat="1" x14ac:dyDescent="0.35">
      <c r="A59" s="22" t="s">
        <v>165</v>
      </c>
      <c r="B59" s="20"/>
      <c r="C59" s="20"/>
      <c r="D59" s="20"/>
      <c r="E59" s="20"/>
      <c r="F59" s="20"/>
      <c r="G59" s="20">
        <v>499.68</v>
      </c>
      <c r="H59" s="20"/>
      <c r="I59" s="20"/>
      <c r="J59" s="20"/>
      <c r="K59" s="20"/>
      <c r="L59" s="20"/>
      <c r="M59" s="20">
        <v>499.68</v>
      </c>
    </row>
    <row r="60" spans="1:13" s="21" customFormat="1" x14ac:dyDescent="0.35">
      <c r="A60" s="22" t="s">
        <v>456</v>
      </c>
      <c r="B60" s="20"/>
      <c r="C60" s="20"/>
      <c r="D60" s="20"/>
      <c r="E60" s="20"/>
      <c r="F60" s="20"/>
      <c r="G60" s="20"/>
      <c r="H60" s="20"/>
      <c r="I60" s="20"/>
      <c r="J60" s="20"/>
      <c r="K60" s="20">
        <v>412.5</v>
      </c>
      <c r="L60" s="20"/>
      <c r="M60" s="20">
        <v>412.5</v>
      </c>
    </row>
    <row r="61" spans="1:13" s="21" customFormat="1" x14ac:dyDescent="0.35">
      <c r="A61" s="54" t="s">
        <v>470</v>
      </c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>
        <v>2885.9900000000002</v>
      </c>
      <c r="M61" s="20">
        <v>2885.9900000000002</v>
      </c>
    </row>
    <row r="62" spans="1:13" s="21" customFormat="1" x14ac:dyDescent="0.35">
      <c r="A62" s="54" t="s">
        <v>362</v>
      </c>
      <c r="B62" s="20">
        <v>116.3</v>
      </c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>
        <v>116.3</v>
      </c>
    </row>
    <row r="63" spans="1:13" s="21" customFormat="1" x14ac:dyDescent="0.35">
      <c r="A63" s="54" t="s">
        <v>745</v>
      </c>
      <c r="B63" s="20"/>
      <c r="C63" s="20"/>
      <c r="D63" s="20"/>
      <c r="E63" s="20"/>
      <c r="F63" s="20"/>
      <c r="G63" s="20">
        <v>486</v>
      </c>
      <c r="H63" s="20"/>
      <c r="I63" s="20"/>
      <c r="J63" s="20"/>
      <c r="K63" s="20"/>
      <c r="L63" s="20"/>
      <c r="M63" s="20">
        <v>486</v>
      </c>
    </row>
    <row r="64" spans="1:13" s="21" customFormat="1" x14ac:dyDescent="0.35">
      <c r="A64" s="54" t="s">
        <v>776</v>
      </c>
      <c r="B64" s="20">
        <v>496.1</v>
      </c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>
        <v>496.1</v>
      </c>
    </row>
    <row r="65" spans="1:13" s="21" customFormat="1" x14ac:dyDescent="0.35">
      <c r="A65" s="22" t="s">
        <v>168</v>
      </c>
      <c r="B65" s="20"/>
      <c r="C65" s="20"/>
      <c r="D65" s="20"/>
      <c r="E65" s="20"/>
      <c r="F65" s="20"/>
      <c r="G65" s="20">
        <v>4062.58</v>
      </c>
      <c r="H65" s="20"/>
      <c r="I65" s="20"/>
      <c r="J65" s="20"/>
      <c r="K65" s="20"/>
      <c r="L65" s="20"/>
      <c r="M65" s="20">
        <v>4062.58</v>
      </c>
    </row>
    <row r="66" spans="1:13" s="21" customFormat="1" x14ac:dyDescent="0.35">
      <c r="A66" s="54" t="s">
        <v>692</v>
      </c>
      <c r="B66" s="20"/>
      <c r="C66" s="20"/>
      <c r="D66" s="20">
        <v>750.68</v>
      </c>
      <c r="E66" s="20"/>
      <c r="F66" s="20"/>
      <c r="G66" s="20"/>
      <c r="H66" s="20"/>
      <c r="I66" s="20"/>
      <c r="J66" s="20"/>
      <c r="K66" s="20"/>
      <c r="L66" s="20"/>
      <c r="M66" s="20">
        <v>750.68</v>
      </c>
    </row>
    <row r="67" spans="1:13" s="21" customFormat="1" x14ac:dyDescent="0.35">
      <c r="A67" s="54" t="s">
        <v>449</v>
      </c>
      <c r="B67" s="20"/>
      <c r="C67" s="20"/>
      <c r="D67" s="20"/>
      <c r="E67" s="20">
        <v>2043.45</v>
      </c>
      <c r="F67" s="20"/>
      <c r="G67" s="20"/>
      <c r="H67" s="20"/>
      <c r="I67" s="20"/>
      <c r="J67" s="20"/>
      <c r="K67" s="20"/>
      <c r="L67" s="20"/>
      <c r="M67" s="20">
        <v>2043.45</v>
      </c>
    </row>
    <row r="68" spans="1:13" s="21" customFormat="1" x14ac:dyDescent="0.35">
      <c r="A68" s="54" t="s">
        <v>482</v>
      </c>
      <c r="B68" s="20"/>
      <c r="C68" s="20"/>
      <c r="D68" s="20"/>
      <c r="E68" s="20">
        <v>5074.38</v>
      </c>
      <c r="F68" s="20"/>
      <c r="G68" s="20"/>
      <c r="H68" s="20"/>
      <c r="I68" s="20"/>
      <c r="J68" s="20"/>
      <c r="K68" s="20"/>
      <c r="L68" s="20"/>
      <c r="M68" s="20">
        <v>5074.38</v>
      </c>
    </row>
    <row r="69" spans="1:13" s="21" customFormat="1" x14ac:dyDescent="0.35">
      <c r="A69" s="22" t="s">
        <v>472</v>
      </c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>
        <v>2468.4</v>
      </c>
      <c r="M69" s="20">
        <v>2468.4</v>
      </c>
    </row>
    <row r="70" spans="1:13" s="21" customFormat="1" x14ac:dyDescent="0.35">
      <c r="A70" s="22" t="s">
        <v>464</v>
      </c>
      <c r="B70" s="20"/>
      <c r="C70" s="20"/>
      <c r="D70" s="20">
        <v>1020.97</v>
      </c>
      <c r="E70" s="20"/>
      <c r="F70" s="20"/>
      <c r="G70" s="20">
        <v>1500</v>
      </c>
      <c r="H70" s="20"/>
      <c r="I70" s="20"/>
      <c r="J70" s="20"/>
      <c r="K70" s="20"/>
      <c r="L70" s="20"/>
      <c r="M70" s="20">
        <v>2520.9700000000003</v>
      </c>
    </row>
    <row r="71" spans="1:13" s="21" customFormat="1" x14ac:dyDescent="0.35">
      <c r="A71" s="54" t="s">
        <v>2702</v>
      </c>
      <c r="B71" s="20"/>
      <c r="C71" s="20"/>
      <c r="D71" s="20"/>
      <c r="E71" s="20"/>
      <c r="F71" s="20"/>
      <c r="G71" s="20"/>
      <c r="H71" s="20">
        <v>2012.21</v>
      </c>
      <c r="I71" s="20"/>
      <c r="J71" s="20"/>
      <c r="K71" s="20"/>
      <c r="L71" s="20"/>
      <c r="M71" s="20">
        <v>2012.21</v>
      </c>
    </row>
    <row r="72" spans="1:13" s="21" customFormat="1" x14ac:dyDescent="0.35">
      <c r="A72" s="54" t="s">
        <v>410</v>
      </c>
      <c r="B72" s="20"/>
      <c r="C72" s="20"/>
      <c r="D72" s="20"/>
      <c r="E72" s="20"/>
      <c r="F72" s="20"/>
      <c r="G72" s="20"/>
      <c r="H72" s="20">
        <v>1500</v>
      </c>
      <c r="I72" s="20">
        <v>1815</v>
      </c>
      <c r="J72" s="20"/>
      <c r="K72" s="20"/>
      <c r="L72" s="20"/>
      <c r="M72" s="20">
        <v>3315</v>
      </c>
    </row>
    <row r="73" spans="1:13" s="21" customFormat="1" x14ac:dyDescent="0.35">
      <c r="A73" s="22" t="s">
        <v>457</v>
      </c>
      <c r="B73" s="20"/>
      <c r="C73" s="20"/>
      <c r="D73" s="20"/>
      <c r="E73" s="20"/>
      <c r="F73" s="20"/>
      <c r="G73" s="20"/>
      <c r="H73" s="20"/>
      <c r="I73" s="20">
        <v>786.5</v>
      </c>
      <c r="J73" s="20"/>
      <c r="K73" s="20"/>
      <c r="L73" s="20"/>
      <c r="M73" s="20">
        <v>786.5</v>
      </c>
    </row>
    <row r="74" spans="1:13" s="21" customFormat="1" x14ac:dyDescent="0.35">
      <c r="A74" s="54" t="s">
        <v>685</v>
      </c>
      <c r="B74" s="20"/>
      <c r="C74" s="20"/>
      <c r="D74" s="20"/>
      <c r="E74" s="20"/>
      <c r="F74" s="20">
        <v>17281.22</v>
      </c>
      <c r="G74" s="20"/>
      <c r="H74" s="20"/>
      <c r="I74" s="20"/>
      <c r="J74" s="20"/>
      <c r="K74" s="20"/>
      <c r="L74" s="20"/>
      <c r="M74" s="20">
        <v>17281.22</v>
      </c>
    </row>
    <row r="75" spans="1:13" s="21" customFormat="1" x14ac:dyDescent="0.35">
      <c r="A75" s="55" t="s">
        <v>3081</v>
      </c>
      <c r="B75" s="20"/>
      <c r="C75" s="20"/>
      <c r="D75" s="20"/>
      <c r="E75" s="20"/>
      <c r="F75" s="20"/>
      <c r="G75" s="20">
        <v>7260</v>
      </c>
      <c r="H75" s="20"/>
      <c r="I75" s="20"/>
      <c r="J75" s="20"/>
      <c r="K75" s="20"/>
      <c r="L75" s="20"/>
      <c r="M75" s="20">
        <v>7260</v>
      </c>
    </row>
    <row r="76" spans="1:13" s="21" customFormat="1" x14ac:dyDescent="0.35">
      <c r="A76" s="53" t="s">
        <v>182</v>
      </c>
      <c r="B76" s="20"/>
      <c r="C76" s="20"/>
      <c r="D76" s="20"/>
      <c r="E76" s="20"/>
      <c r="F76" s="20"/>
      <c r="G76" s="20"/>
      <c r="H76" s="20"/>
      <c r="I76" s="20">
        <v>2275.56</v>
      </c>
      <c r="J76" s="20"/>
      <c r="K76" s="20"/>
      <c r="L76" s="20"/>
      <c r="M76" s="20">
        <v>2275.56</v>
      </c>
    </row>
    <row r="77" spans="1:13" s="21" customFormat="1" x14ac:dyDescent="0.35">
      <c r="A77" s="22" t="s">
        <v>429</v>
      </c>
      <c r="B77" s="20"/>
      <c r="C77" s="20"/>
      <c r="D77" s="20"/>
      <c r="E77" s="20">
        <v>771.13</v>
      </c>
      <c r="F77" s="20"/>
      <c r="G77" s="20"/>
      <c r="H77" s="20"/>
      <c r="I77" s="20"/>
      <c r="J77" s="20"/>
      <c r="K77" s="20"/>
      <c r="L77" s="20"/>
      <c r="M77" s="20">
        <v>771.13</v>
      </c>
    </row>
    <row r="78" spans="1:13" s="21" customFormat="1" x14ac:dyDescent="0.35">
      <c r="A78" s="54" t="s">
        <v>159</v>
      </c>
      <c r="B78" s="20"/>
      <c r="C78" s="20"/>
      <c r="D78" s="20"/>
      <c r="E78" s="20"/>
      <c r="F78" s="20"/>
      <c r="G78" s="20">
        <v>19143.95</v>
      </c>
      <c r="H78" s="20"/>
      <c r="I78" s="20"/>
      <c r="J78" s="20"/>
      <c r="K78" s="20">
        <v>1500</v>
      </c>
      <c r="L78" s="20"/>
      <c r="M78" s="20">
        <v>20643.95</v>
      </c>
    </row>
    <row r="79" spans="1:13" s="21" customFormat="1" x14ac:dyDescent="0.35">
      <c r="A79" s="22" t="s">
        <v>171</v>
      </c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>
        <v>7260</v>
      </c>
      <c r="M79" s="20">
        <v>7260</v>
      </c>
    </row>
    <row r="80" spans="1:13" s="21" customFormat="1" x14ac:dyDescent="0.35">
      <c r="A80" s="54" t="s">
        <v>329</v>
      </c>
      <c r="B80" s="20"/>
      <c r="C80" s="20"/>
      <c r="D80" s="20">
        <v>844.58</v>
      </c>
      <c r="E80" s="20"/>
      <c r="F80" s="20"/>
      <c r="G80" s="20"/>
      <c r="H80" s="20"/>
      <c r="I80" s="20"/>
      <c r="J80" s="20"/>
      <c r="K80" s="20"/>
      <c r="L80" s="20"/>
      <c r="M80" s="20">
        <v>844.58</v>
      </c>
    </row>
    <row r="81" spans="1:13" s="21" customFormat="1" x14ac:dyDescent="0.35">
      <c r="A81" s="22" t="s">
        <v>399</v>
      </c>
      <c r="B81" s="20"/>
      <c r="C81" s="20"/>
      <c r="D81" s="20"/>
      <c r="E81" s="20"/>
      <c r="F81" s="20"/>
      <c r="G81" s="20"/>
      <c r="H81" s="20">
        <v>1133.67</v>
      </c>
      <c r="I81" s="20"/>
      <c r="J81" s="20"/>
      <c r="K81" s="20"/>
      <c r="L81" s="20"/>
      <c r="M81" s="20">
        <v>1133.67</v>
      </c>
    </row>
    <row r="82" spans="1:13" s="21" customFormat="1" x14ac:dyDescent="0.35">
      <c r="A82" s="54" t="s">
        <v>331</v>
      </c>
      <c r="B82" s="20"/>
      <c r="C82" s="20"/>
      <c r="D82" s="20"/>
      <c r="E82" s="20"/>
      <c r="F82" s="20"/>
      <c r="G82" s="20"/>
      <c r="H82" s="20"/>
      <c r="I82" s="20"/>
      <c r="J82" s="20"/>
      <c r="K82" s="20">
        <v>618.99</v>
      </c>
      <c r="L82" s="20"/>
      <c r="M82" s="20">
        <v>618.99</v>
      </c>
    </row>
    <row r="83" spans="1:13" s="21" customFormat="1" ht="21" x14ac:dyDescent="0.35">
      <c r="A83" s="54" t="s">
        <v>2289</v>
      </c>
      <c r="B83" s="20"/>
      <c r="C83" s="20"/>
      <c r="D83" s="20"/>
      <c r="E83" s="20"/>
      <c r="F83" s="20"/>
      <c r="G83" s="20"/>
      <c r="H83" s="20">
        <v>7169.25</v>
      </c>
      <c r="I83" s="20"/>
      <c r="J83" s="20"/>
      <c r="K83" s="20"/>
      <c r="L83" s="20"/>
      <c r="M83" s="20">
        <v>7169.25</v>
      </c>
    </row>
    <row r="84" spans="1:13" s="21" customFormat="1" x14ac:dyDescent="0.35">
      <c r="A84" s="54" t="s">
        <v>148</v>
      </c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>
        <v>9884.84</v>
      </c>
      <c r="M84" s="20">
        <v>9884.84</v>
      </c>
    </row>
    <row r="85" spans="1:13" s="21" customFormat="1" x14ac:dyDescent="0.35">
      <c r="A85" s="54" t="s">
        <v>438</v>
      </c>
      <c r="B85" s="20"/>
      <c r="C85" s="20"/>
      <c r="D85" s="20"/>
      <c r="E85" s="20"/>
      <c r="F85" s="20">
        <v>6435</v>
      </c>
      <c r="G85" s="20"/>
      <c r="H85" s="20"/>
      <c r="I85" s="20"/>
      <c r="J85" s="20"/>
      <c r="K85" s="20"/>
      <c r="L85" s="20"/>
      <c r="M85" s="20">
        <v>6435</v>
      </c>
    </row>
    <row r="86" spans="1:13" s="21" customFormat="1" x14ac:dyDescent="0.35">
      <c r="A86" s="54" t="s">
        <v>2449</v>
      </c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>
        <v>8950</v>
      </c>
      <c r="M86" s="20">
        <v>8950</v>
      </c>
    </row>
    <row r="87" spans="1:13" s="21" customFormat="1" x14ac:dyDescent="0.35">
      <c r="A87" s="54" t="s">
        <v>741</v>
      </c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>
        <v>529.53</v>
      </c>
      <c r="M87" s="20">
        <v>529.53</v>
      </c>
    </row>
    <row r="88" spans="1:13" s="21" customFormat="1" x14ac:dyDescent="0.35">
      <c r="A88" s="54" t="s">
        <v>2972</v>
      </c>
      <c r="B88" s="20"/>
      <c r="C88" s="20"/>
      <c r="D88" s="20"/>
      <c r="E88" s="20">
        <v>2000</v>
      </c>
      <c r="F88" s="20"/>
      <c r="G88" s="20"/>
      <c r="H88" s="20"/>
      <c r="I88" s="20"/>
      <c r="J88" s="20"/>
      <c r="K88" s="20"/>
      <c r="L88" s="20"/>
      <c r="M88" s="20">
        <v>2000</v>
      </c>
    </row>
    <row r="89" spans="1:13" s="21" customFormat="1" x14ac:dyDescent="0.35">
      <c r="A89" s="54" t="s">
        <v>2034</v>
      </c>
      <c r="B89" s="20"/>
      <c r="C89" s="20"/>
      <c r="D89" s="20"/>
      <c r="E89" s="20"/>
      <c r="F89" s="20"/>
      <c r="G89" s="20"/>
      <c r="H89" s="20"/>
      <c r="I89" s="20">
        <v>2656.8999999999996</v>
      </c>
      <c r="J89" s="20"/>
      <c r="K89" s="20"/>
      <c r="L89" s="20"/>
      <c r="M89" s="20">
        <v>2656.8999999999996</v>
      </c>
    </row>
    <row r="90" spans="1:13" s="21" customFormat="1" x14ac:dyDescent="0.35">
      <c r="A90" s="22" t="s">
        <v>462</v>
      </c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>
        <v>2881.21</v>
      </c>
      <c r="M90" s="20">
        <v>2881.21</v>
      </c>
    </row>
    <row r="91" spans="1:13" s="21" customFormat="1" x14ac:dyDescent="0.35">
      <c r="A91" s="54" t="s">
        <v>2282</v>
      </c>
      <c r="B91" s="20">
        <v>198.2</v>
      </c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>
        <v>198.2</v>
      </c>
    </row>
    <row r="92" spans="1:13" s="21" customFormat="1" x14ac:dyDescent="0.35">
      <c r="A92" s="54" t="s">
        <v>733</v>
      </c>
      <c r="B92" s="20"/>
      <c r="C92" s="20"/>
      <c r="D92" s="20"/>
      <c r="E92" s="20"/>
      <c r="F92" s="20"/>
      <c r="G92" s="20"/>
      <c r="H92" s="20">
        <v>3000</v>
      </c>
      <c r="I92" s="20"/>
      <c r="J92" s="20"/>
      <c r="K92" s="20"/>
      <c r="L92" s="20"/>
      <c r="M92" s="20">
        <v>3000</v>
      </c>
    </row>
    <row r="93" spans="1:13" s="21" customFormat="1" x14ac:dyDescent="0.35">
      <c r="A93" s="54" t="s">
        <v>744</v>
      </c>
      <c r="B93" s="20"/>
      <c r="C93" s="20"/>
      <c r="D93" s="20">
        <v>447.7</v>
      </c>
      <c r="E93" s="20"/>
      <c r="F93" s="20"/>
      <c r="G93" s="20"/>
      <c r="H93" s="20"/>
      <c r="I93" s="20"/>
      <c r="J93" s="20"/>
      <c r="K93" s="20"/>
      <c r="L93" s="20"/>
      <c r="M93" s="20">
        <v>447.7</v>
      </c>
    </row>
    <row r="94" spans="1:13" s="21" customFormat="1" x14ac:dyDescent="0.35">
      <c r="A94" s="22" t="s">
        <v>371</v>
      </c>
      <c r="B94" s="20"/>
      <c r="C94" s="20"/>
      <c r="D94" s="20"/>
      <c r="E94" s="20"/>
      <c r="F94" s="20"/>
      <c r="G94" s="20">
        <v>600</v>
      </c>
      <c r="H94" s="20"/>
      <c r="I94" s="20"/>
      <c r="J94" s="20"/>
      <c r="K94" s="20"/>
      <c r="L94" s="20"/>
      <c r="M94" s="20">
        <v>600</v>
      </c>
    </row>
    <row r="95" spans="1:13" s="21" customFormat="1" x14ac:dyDescent="0.35">
      <c r="A95" s="54" t="s">
        <v>169</v>
      </c>
      <c r="B95" s="20"/>
      <c r="C95" s="20"/>
      <c r="D95" s="20"/>
      <c r="E95" s="20"/>
      <c r="F95" s="20"/>
      <c r="G95" s="20">
        <v>3500</v>
      </c>
      <c r="H95" s="20"/>
      <c r="I95" s="20"/>
      <c r="J95" s="20"/>
      <c r="K95" s="20">
        <v>10000</v>
      </c>
      <c r="L95" s="20"/>
      <c r="M95" s="20">
        <v>13500</v>
      </c>
    </row>
    <row r="96" spans="1:13" s="21" customFormat="1" x14ac:dyDescent="0.35">
      <c r="A96" s="54" t="s">
        <v>866</v>
      </c>
      <c r="B96" s="20"/>
      <c r="C96" s="20">
        <v>9496.59</v>
      </c>
      <c r="D96" s="20"/>
      <c r="E96" s="20"/>
      <c r="F96" s="20"/>
      <c r="G96" s="20"/>
      <c r="H96" s="20"/>
      <c r="I96" s="20"/>
      <c r="J96" s="20"/>
      <c r="K96" s="20"/>
      <c r="L96" s="20"/>
      <c r="M96" s="20">
        <v>9496.59</v>
      </c>
    </row>
    <row r="97" spans="1:13" s="21" customFormat="1" x14ac:dyDescent="0.35">
      <c r="A97" s="54" t="s">
        <v>724</v>
      </c>
      <c r="B97" s="20"/>
      <c r="C97" s="20"/>
      <c r="D97" s="20"/>
      <c r="E97" s="20">
        <v>1500</v>
      </c>
      <c r="F97" s="20"/>
      <c r="G97" s="20"/>
      <c r="H97" s="20"/>
      <c r="I97" s="20"/>
      <c r="J97" s="20"/>
      <c r="K97" s="20"/>
      <c r="L97" s="20"/>
      <c r="M97" s="20">
        <v>1500</v>
      </c>
    </row>
    <row r="98" spans="1:13" s="21" customFormat="1" x14ac:dyDescent="0.35">
      <c r="A98" s="22" t="s">
        <v>157</v>
      </c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>
        <v>3000</v>
      </c>
      <c r="M98" s="20">
        <v>3000</v>
      </c>
    </row>
    <row r="99" spans="1:13" s="21" customFormat="1" x14ac:dyDescent="0.35">
      <c r="A99" s="54" t="s">
        <v>2136</v>
      </c>
      <c r="B99" s="20"/>
      <c r="C99" s="20"/>
      <c r="D99" s="20"/>
      <c r="E99" s="20"/>
      <c r="F99" s="20"/>
      <c r="G99" s="20"/>
      <c r="H99" s="20"/>
      <c r="I99" s="20"/>
      <c r="J99" s="20"/>
      <c r="K99" s="20">
        <v>47.03</v>
      </c>
      <c r="L99" s="20"/>
      <c r="M99" s="20">
        <v>47.03</v>
      </c>
    </row>
    <row r="100" spans="1:13" s="21" customFormat="1" x14ac:dyDescent="0.35">
      <c r="A100" s="22" t="s">
        <v>219</v>
      </c>
      <c r="B100" s="20"/>
      <c r="C100" s="20"/>
      <c r="D100" s="20"/>
      <c r="E100" s="20">
        <v>2933</v>
      </c>
      <c r="F100" s="20"/>
      <c r="G100" s="20"/>
      <c r="H100" s="20"/>
      <c r="I100" s="20"/>
      <c r="J100" s="20"/>
      <c r="K100" s="20"/>
      <c r="L100" s="20"/>
      <c r="M100" s="20">
        <v>2933</v>
      </c>
    </row>
    <row r="101" spans="1:13" s="21" customFormat="1" ht="21" x14ac:dyDescent="0.35">
      <c r="A101" s="54" t="s">
        <v>122</v>
      </c>
      <c r="B101" s="20">
        <v>4351.9399999999996</v>
      </c>
      <c r="C101" s="20"/>
      <c r="D101" s="20"/>
      <c r="E101" s="20"/>
      <c r="F101" s="20"/>
      <c r="G101" s="20"/>
      <c r="H101" s="20"/>
      <c r="I101" s="20">
        <v>1800</v>
      </c>
      <c r="J101" s="20"/>
      <c r="K101" s="20"/>
      <c r="L101" s="20"/>
      <c r="M101" s="20">
        <v>6151.94</v>
      </c>
    </row>
    <row r="102" spans="1:13" s="21" customFormat="1" x14ac:dyDescent="0.35">
      <c r="A102" s="54" t="s">
        <v>894</v>
      </c>
      <c r="B102" s="20"/>
      <c r="C102" s="20"/>
      <c r="D102" s="20"/>
      <c r="E102" s="20"/>
      <c r="F102" s="20"/>
      <c r="G102" s="20">
        <v>256.51</v>
      </c>
      <c r="H102" s="20"/>
      <c r="I102" s="20"/>
      <c r="J102" s="20"/>
      <c r="K102" s="20"/>
      <c r="L102" s="20"/>
      <c r="M102" s="20">
        <v>256.51</v>
      </c>
    </row>
    <row r="103" spans="1:13" s="21" customFormat="1" x14ac:dyDescent="0.35">
      <c r="A103" s="54" t="s">
        <v>844</v>
      </c>
      <c r="B103" s="20"/>
      <c r="C103" s="20"/>
      <c r="D103" s="20"/>
      <c r="E103" s="20"/>
      <c r="F103" s="20"/>
      <c r="G103" s="20">
        <v>7200</v>
      </c>
      <c r="H103" s="20"/>
      <c r="I103" s="20"/>
      <c r="J103" s="20"/>
      <c r="K103" s="20">
        <v>32179.260000000002</v>
      </c>
      <c r="L103" s="20"/>
      <c r="M103" s="20">
        <v>39379.26</v>
      </c>
    </row>
    <row r="104" spans="1:13" s="21" customFormat="1" x14ac:dyDescent="0.35">
      <c r="A104" s="54" t="s">
        <v>878</v>
      </c>
      <c r="B104" s="20"/>
      <c r="C104" s="20"/>
      <c r="D104" s="20"/>
      <c r="E104" s="20"/>
      <c r="F104" s="20"/>
      <c r="G104" s="20"/>
      <c r="H104" s="20"/>
      <c r="I104" s="20">
        <v>7260</v>
      </c>
      <c r="J104" s="20"/>
      <c r="K104" s="20"/>
      <c r="L104" s="20"/>
      <c r="M104" s="20">
        <v>7260</v>
      </c>
    </row>
    <row r="105" spans="1:13" s="21" customFormat="1" x14ac:dyDescent="0.35">
      <c r="A105" s="53" t="s">
        <v>458</v>
      </c>
      <c r="B105" s="20"/>
      <c r="C105" s="20">
        <v>1149.5</v>
      </c>
      <c r="D105" s="20"/>
      <c r="E105" s="20"/>
      <c r="F105" s="20"/>
      <c r="G105" s="20">
        <v>7260</v>
      </c>
      <c r="H105" s="20"/>
      <c r="I105" s="20">
        <v>1815</v>
      </c>
      <c r="J105" s="20"/>
      <c r="K105" s="20"/>
      <c r="L105" s="20"/>
      <c r="M105" s="20">
        <v>10224.5</v>
      </c>
    </row>
    <row r="106" spans="1:13" s="21" customFormat="1" x14ac:dyDescent="0.35">
      <c r="A106" s="54" t="s">
        <v>191</v>
      </c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>
        <v>13034</v>
      </c>
      <c r="M106" s="20">
        <v>13034</v>
      </c>
    </row>
    <row r="107" spans="1:13" s="21" customFormat="1" x14ac:dyDescent="0.35">
      <c r="A107" s="54" t="s">
        <v>135</v>
      </c>
      <c r="B107" s="20"/>
      <c r="C107" s="20"/>
      <c r="D107" s="20"/>
      <c r="E107" s="20"/>
      <c r="F107" s="20"/>
      <c r="G107" s="20"/>
      <c r="H107" s="20"/>
      <c r="I107" s="20"/>
      <c r="J107" s="20">
        <v>1802</v>
      </c>
      <c r="K107" s="20"/>
      <c r="L107" s="20"/>
      <c r="M107" s="20">
        <v>1802</v>
      </c>
    </row>
    <row r="108" spans="1:13" s="21" customFormat="1" x14ac:dyDescent="0.35">
      <c r="A108" s="54" t="s">
        <v>862</v>
      </c>
      <c r="B108" s="20"/>
      <c r="C108" s="20"/>
      <c r="D108" s="20"/>
      <c r="E108" s="20"/>
      <c r="F108" s="20">
        <v>1000</v>
      </c>
      <c r="G108" s="20"/>
      <c r="H108" s="20"/>
      <c r="I108" s="20"/>
      <c r="J108" s="20"/>
      <c r="K108" s="20"/>
      <c r="L108" s="20"/>
      <c r="M108" s="20">
        <v>1000</v>
      </c>
    </row>
    <row r="109" spans="1:13" s="21" customFormat="1" x14ac:dyDescent="0.35">
      <c r="A109" s="54" t="s">
        <v>113</v>
      </c>
      <c r="B109" s="20"/>
      <c r="C109" s="20"/>
      <c r="D109" s="20"/>
      <c r="E109" s="20"/>
      <c r="F109" s="20"/>
      <c r="G109" s="20"/>
      <c r="H109" s="20"/>
      <c r="I109" s="20"/>
      <c r="J109" s="20"/>
      <c r="K109" s="20">
        <v>4160</v>
      </c>
      <c r="L109" s="20"/>
      <c r="M109" s="20">
        <v>4160</v>
      </c>
    </row>
    <row r="110" spans="1:13" s="21" customFormat="1" ht="21" x14ac:dyDescent="0.35">
      <c r="A110" s="54" t="s">
        <v>114</v>
      </c>
      <c r="B110" s="20"/>
      <c r="C110" s="20">
        <v>1851.7799999999997</v>
      </c>
      <c r="D110" s="20"/>
      <c r="E110" s="20">
        <v>1074.48</v>
      </c>
      <c r="F110" s="20"/>
      <c r="G110" s="20">
        <v>10021.17</v>
      </c>
      <c r="H110" s="20">
        <v>1100</v>
      </c>
      <c r="I110" s="20"/>
      <c r="J110" s="20"/>
      <c r="K110" s="20"/>
      <c r="L110" s="20">
        <v>8949.64</v>
      </c>
      <c r="M110" s="20">
        <v>22997.07</v>
      </c>
    </row>
    <row r="111" spans="1:13" s="21" customFormat="1" x14ac:dyDescent="0.35">
      <c r="A111" s="54" t="s">
        <v>704</v>
      </c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>
        <v>7000</v>
      </c>
      <c r="M111" s="20">
        <v>7000</v>
      </c>
    </row>
    <row r="112" spans="1:13" s="21" customFormat="1" x14ac:dyDescent="0.35">
      <c r="A112" s="54" t="s">
        <v>863</v>
      </c>
      <c r="B112" s="20"/>
      <c r="C112" s="20"/>
      <c r="D112" s="20"/>
      <c r="E112" s="20"/>
      <c r="F112" s="20"/>
      <c r="G112" s="20"/>
      <c r="H112" s="20">
        <v>260</v>
      </c>
      <c r="I112" s="20"/>
      <c r="J112" s="20"/>
      <c r="K112" s="20"/>
      <c r="L112" s="20"/>
      <c r="M112" s="20">
        <v>260</v>
      </c>
    </row>
    <row r="113" spans="1:13" s="21" customFormat="1" x14ac:dyDescent="0.35">
      <c r="A113" s="54" t="s">
        <v>788</v>
      </c>
      <c r="B113" s="20"/>
      <c r="C113" s="20">
        <v>139.76</v>
      </c>
      <c r="D113" s="20"/>
      <c r="E113" s="20"/>
      <c r="F113" s="20"/>
      <c r="G113" s="20"/>
      <c r="H113" s="20"/>
      <c r="I113" s="20">
        <v>1523.06</v>
      </c>
      <c r="J113" s="20"/>
      <c r="K113" s="20"/>
      <c r="L113" s="20"/>
      <c r="M113" s="20">
        <v>1662.82</v>
      </c>
    </row>
    <row r="114" spans="1:13" s="21" customFormat="1" x14ac:dyDescent="0.35">
      <c r="A114" s="22" t="s">
        <v>475</v>
      </c>
      <c r="B114" s="20"/>
      <c r="C114" s="20"/>
      <c r="D114" s="20"/>
      <c r="E114" s="20"/>
      <c r="F114" s="20"/>
      <c r="G114" s="20">
        <v>170</v>
      </c>
      <c r="H114" s="20"/>
      <c r="I114" s="20"/>
      <c r="J114" s="20"/>
      <c r="K114" s="20"/>
      <c r="L114" s="20"/>
      <c r="M114" s="20">
        <v>170</v>
      </c>
    </row>
    <row r="115" spans="1:13" s="21" customFormat="1" x14ac:dyDescent="0.35">
      <c r="A115" s="54" t="s">
        <v>775</v>
      </c>
      <c r="B115" s="20"/>
      <c r="C115" s="20"/>
      <c r="D115" s="20"/>
      <c r="E115" s="20">
        <v>7247.9</v>
      </c>
      <c r="F115" s="20"/>
      <c r="G115" s="20"/>
      <c r="H115" s="20"/>
      <c r="I115" s="20"/>
      <c r="J115" s="20"/>
      <c r="K115" s="20"/>
      <c r="L115" s="20"/>
      <c r="M115" s="20">
        <v>7247.9</v>
      </c>
    </row>
    <row r="116" spans="1:13" s="21" customFormat="1" x14ac:dyDescent="0.35">
      <c r="A116" s="22" t="s">
        <v>416</v>
      </c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>
        <v>1500</v>
      </c>
      <c r="M116" s="20">
        <v>1500</v>
      </c>
    </row>
    <row r="117" spans="1:13" s="21" customFormat="1" x14ac:dyDescent="0.35">
      <c r="A117" s="54" t="s">
        <v>868</v>
      </c>
      <c r="B117" s="20"/>
      <c r="C117" s="20">
        <v>609.84</v>
      </c>
      <c r="D117" s="20">
        <v>609.84</v>
      </c>
      <c r="E117" s="20"/>
      <c r="F117" s="20"/>
      <c r="G117" s="20">
        <v>100</v>
      </c>
      <c r="H117" s="20"/>
      <c r="I117" s="20">
        <v>834.9</v>
      </c>
      <c r="J117" s="20"/>
      <c r="K117" s="20"/>
      <c r="L117" s="20"/>
      <c r="M117" s="20">
        <v>2154.58</v>
      </c>
    </row>
    <row r="118" spans="1:13" s="21" customFormat="1" x14ac:dyDescent="0.35">
      <c r="A118" s="54" t="s">
        <v>170</v>
      </c>
      <c r="B118" s="20"/>
      <c r="C118" s="20"/>
      <c r="D118" s="20"/>
      <c r="E118" s="20"/>
      <c r="F118" s="20"/>
      <c r="G118" s="20"/>
      <c r="H118" s="20"/>
      <c r="I118" s="20">
        <v>4235</v>
      </c>
      <c r="J118" s="20"/>
      <c r="K118" s="20"/>
      <c r="L118" s="20"/>
      <c r="M118" s="20">
        <v>4235</v>
      </c>
    </row>
    <row r="119" spans="1:13" s="21" customFormat="1" x14ac:dyDescent="0.35">
      <c r="A119" s="54" t="s">
        <v>746</v>
      </c>
      <c r="B119" s="20"/>
      <c r="C119" s="20"/>
      <c r="D119" s="20"/>
      <c r="E119" s="20"/>
      <c r="F119" s="20"/>
      <c r="G119" s="20"/>
      <c r="H119" s="20">
        <v>3000</v>
      </c>
      <c r="I119" s="20"/>
      <c r="J119" s="20"/>
      <c r="K119" s="20"/>
      <c r="L119" s="20"/>
      <c r="M119" s="20">
        <v>3000</v>
      </c>
    </row>
    <row r="120" spans="1:13" s="21" customFormat="1" x14ac:dyDescent="0.35">
      <c r="A120" s="54" t="s">
        <v>448</v>
      </c>
      <c r="B120" s="20"/>
      <c r="C120" s="20"/>
      <c r="D120" s="20">
        <v>800</v>
      </c>
      <c r="E120" s="20"/>
      <c r="F120" s="20"/>
      <c r="G120" s="20"/>
      <c r="H120" s="20"/>
      <c r="I120" s="20"/>
      <c r="J120" s="20"/>
      <c r="K120" s="20"/>
      <c r="L120" s="20"/>
      <c r="M120" s="20">
        <v>800</v>
      </c>
    </row>
    <row r="121" spans="1:13" s="21" customFormat="1" x14ac:dyDescent="0.35">
      <c r="A121" s="54" t="s">
        <v>367</v>
      </c>
      <c r="B121" s="20">
        <v>686</v>
      </c>
      <c r="C121" s="20"/>
      <c r="D121" s="20"/>
      <c r="E121" s="20"/>
      <c r="F121" s="20"/>
      <c r="G121" s="20">
        <v>3537</v>
      </c>
      <c r="H121" s="20"/>
      <c r="I121" s="20"/>
      <c r="J121" s="20"/>
      <c r="K121" s="20"/>
      <c r="L121" s="20"/>
      <c r="M121" s="20">
        <v>4223</v>
      </c>
    </row>
    <row r="122" spans="1:13" s="21" customFormat="1" x14ac:dyDescent="0.35">
      <c r="A122" s="54" t="s">
        <v>749</v>
      </c>
      <c r="B122" s="20"/>
      <c r="C122" s="20"/>
      <c r="D122" s="20"/>
      <c r="E122" s="20"/>
      <c r="F122" s="20"/>
      <c r="G122" s="20">
        <v>181</v>
      </c>
      <c r="H122" s="20"/>
      <c r="I122" s="20"/>
      <c r="J122" s="20"/>
      <c r="K122" s="20"/>
      <c r="L122" s="20"/>
      <c r="M122" s="20">
        <v>181</v>
      </c>
    </row>
    <row r="123" spans="1:13" s="21" customFormat="1" x14ac:dyDescent="0.35">
      <c r="A123" s="54" t="s">
        <v>125</v>
      </c>
      <c r="B123" s="20"/>
      <c r="C123" s="20"/>
      <c r="D123" s="20">
        <v>2102.84</v>
      </c>
      <c r="E123" s="20"/>
      <c r="F123" s="20"/>
      <c r="G123" s="20"/>
      <c r="H123" s="20"/>
      <c r="I123" s="20"/>
      <c r="J123" s="20"/>
      <c r="K123" s="20"/>
      <c r="L123" s="20"/>
      <c r="M123" s="20">
        <v>2102.84</v>
      </c>
    </row>
    <row r="124" spans="1:13" s="21" customFormat="1" x14ac:dyDescent="0.35">
      <c r="A124" s="54" t="s">
        <v>380</v>
      </c>
      <c r="B124" s="20"/>
      <c r="C124" s="20"/>
      <c r="D124" s="20"/>
      <c r="E124" s="20"/>
      <c r="F124" s="20"/>
      <c r="G124" s="20">
        <v>320.58999999999997</v>
      </c>
      <c r="H124" s="20"/>
      <c r="I124" s="20"/>
      <c r="J124" s="20"/>
      <c r="K124" s="20"/>
      <c r="L124" s="20"/>
      <c r="M124" s="20">
        <v>320.58999999999997</v>
      </c>
    </row>
    <row r="125" spans="1:13" s="21" customFormat="1" x14ac:dyDescent="0.35">
      <c r="A125" s="22" t="s">
        <v>372</v>
      </c>
      <c r="B125" s="20"/>
      <c r="C125" s="20"/>
      <c r="D125" s="20"/>
      <c r="E125" s="20"/>
      <c r="F125" s="20"/>
      <c r="G125" s="20">
        <v>280</v>
      </c>
      <c r="H125" s="20"/>
      <c r="I125" s="20"/>
      <c r="J125" s="20"/>
      <c r="K125" s="20"/>
      <c r="L125" s="20"/>
      <c r="M125" s="20">
        <v>280</v>
      </c>
    </row>
    <row r="126" spans="1:13" s="21" customFormat="1" x14ac:dyDescent="0.35">
      <c r="A126" s="54" t="s">
        <v>146</v>
      </c>
      <c r="B126" s="20"/>
      <c r="C126" s="20"/>
      <c r="D126" s="20">
        <v>4800</v>
      </c>
      <c r="E126" s="20"/>
      <c r="F126" s="20"/>
      <c r="G126" s="20">
        <v>7000</v>
      </c>
      <c r="H126" s="20"/>
      <c r="I126" s="20"/>
      <c r="J126" s="20"/>
      <c r="K126" s="20"/>
      <c r="L126" s="20"/>
      <c r="M126" s="20">
        <v>11800</v>
      </c>
    </row>
    <row r="127" spans="1:13" s="21" customFormat="1" x14ac:dyDescent="0.35">
      <c r="A127" s="54" t="s">
        <v>1872</v>
      </c>
      <c r="B127" s="20"/>
      <c r="C127" s="20"/>
      <c r="D127" s="20"/>
      <c r="E127" s="20">
        <v>3327.5</v>
      </c>
      <c r="F127" s="20"/>
      <c r="G127" s="20"/>
      <c r="H127" s="20"/>
      <c r="I127" s="20"/>
      <c r="J127" s="20"/>
      <c r="K127" s="20"/>
      <c r="L127" s="20"/>
      <c r="M127" s="20">
        <v>3327.5</v>
      </c>
    </row>
    <row r="128" spans="1:13" s="21" customFormat="1" x14ac:dyDescent="0.35">
      <c r="A128" s="54" t="s">
        <v>160</v>
      </c>
      <c r="B128" s="20">
        <v>6755.43</v>
      </c>
      <c r="C128" s="20"/>
      <c r="D128" s="20">
        <v>822.24</v>
      </c>
      <c r="E128" s="20"/>
      <c r="F128" s="20"/>
      <c r="G128" s="20">
        <v>3832.79</v>
      </c>
      <c r="H128" s="20"/>
      <c r="I128" s="20"/>
      <c r="J128" s="20"/>
      <c r="K128" s="20">
        <v>43.72</v>
      </c>
      <c r="L128" s="20"/>
      <c r="M128" s="20">
        <v>11454.179999999998</v>
      </c>
    </row>
    <row r="129" spans="1:13" s="21" customFormat="1" x14ac:dyDescent="0.35">
      <c r="A129" s="54" t="s">
        <v>190</v>
      </c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>
        <v>6000</v>
      </c>
      <c r="M129" s="20">
        <v>6000</v>
      </c>
    </row>
    <row r="130" spans="1:13" s="21" customFormat="1" x14ac:dyDescent="0.35">
      <c r="A130" s="54" t="s">
        <v>734</v>
      </c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>
        <v>5000</v>
      </c>
      <c r="M130" s="20">
        <v>5000</v>
      </c>
    </row>
    <row r="131" spans="1:13" s="21" customFormat="1" x14ac:dyDescent="0.35">
      <c r="A131" s="54" t="s">
        <v>2443</v>
      </c>
      <c r="B131" s="20"/>
      <c r="C131" s="20"/>
      <c r="D131" s="20"/>
      <c r="E131" s="20"/>
      <c r="F131" s="20"/>
      <c r="G131" s="20"/>
      <c r="H131" s="20">
        <v>2104.2199999999998</v>
      </c>
      <c r="I131" s="20"/>
      <c r="J131" s="20"/>
      <c r="K131" s="20"/>
      <c r="L131" s="20"/>
      <c r="M131" s="20">
        <v>2104.2199999999998</v>
      </c>
    </row>
    <row r="132" spans="1:13" s="21" customFormat="1" x14ac:dyDescent="0.35">
      <c r="A132" s="54" t="s">
        <v>780</v>
      </c>
      <c r="B132" s="20"/>
      <c r="C132" s="20"/>
      <c r="D132" s="20">
        <v>1964.52</v>
      </c>
      <c r="E132" s="20"/>
      <c r="F132" s="20"/>
      <c r="G132" s="20"/>
      <c r="H132" s="20"/>
      <c r="I132" s="20"/>
      <c r="J132" s="20"/>
      <c r="K132" s="20"/>
      <c r="L132" s="20"/>
      <c r="M132" s="20">
        <v>1964.52</v>
      </c>
    </row>
    <row r="133" spans="1:13" s="21" customFormat="1" x14ac:dyDescent="0.35">
      <c r="A133" s="54" t="s">
        <v>864</v>
      </c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>
        <v>7260</v>
      </c>
      <c r="M133" s="20">
        <v>7260</v>
      </c>
    </row>
    <row r="134" spans="1:13" s="21" customFormat="1" x14ac:dyDescent="0.35">
      <c r="A134" s="22" t="s">
        <v>441</v>
      </c>
      <c r="B134" s="20"/>
      <c r="C134" s="20"/>
      <c r="D134" s="20"/>
      <c r="E134" s="20"/>
      <c r="F134" s="20"/>
      <c r="G134" s="20">
        <v>120</v>
      </c>
      <c r="H134" s="20"/>
      <c r="I134" s="20"/>
      <c r="J134" s="20"/>
      <c r="K134" s="20"/>
      <c r="L134" s="20"/>
      <c r="M134" s="20">
        <v>120</v>
      </c>
    </row>
    <row r="135" spans="1:13" s="21" customFormat="1" x14ac:dyDescent="0.35">
      <c r="A135" s="22" t="s">
        <v>149</v>
      </c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>
        <v>725</v>
      </c>
      <c r="M135" s="20">
        <v>725</v>
      </c>
    </row>
    <row r="136" spans="1:13" s="21" customFormat="1" x14ac:dyDescent="0.35">
      <c r="A136" s="22" t="s">
        <v>419</v>
      </c>
      <c r="B136" s="20"/>
      <c r="C136" s="20"/>
      <c r="D136" s="20"/>
      <c r="E136" s="20"/>
      <c r="F136" s="20"/>
      <c r="G136" s="20">
        <v>195</v>
      </c>
      <c r="H136" s="20"/>
      <c r="I136" s="20"/>
      <c r="J136" s="20"/>
      <c r="K136" s="20"/>
      <c r="L136" s="20"/>
      <c r="M136" s="20">
        <v>195</v>
      </c>
    </row>
    <row r="137" spans="1:13" s="21" customFormat="1" x14ac:dyDescent="0.35">
      <c r="A137" s="22" t="s">
        <v>418</v>
      </c>
      <c r="B137" s="20">
        <v>880.06</v>
      </c>
      <c r="C137" s="20"/>
      <c r="D137" s="20"/>
      <c r="E137" s="20"/>
      <c r="F137" s="20">
        <v>380</v>
      </c>
      <c r="G137" s="20">
        <v>4250</v>
      </c>
      <c r="H137" s="20"/>
      <c r="I137" s="20"/>
      <c r="J137" s="20"/>
      <c r="K137" s="20"/>
      <c r="L137" s="20"/>
      <c r="M137" s="20">
        <v>5510.0599999999995</v>
      </c>
    </row>
    <row r="138" spans="1:13" s="21" customFormat="1" x14ac:dyDescent="0.35">
      <c r="A138" s="22" t="s">
        <v>440</v>
      </c>
      <c r="B138" s="20"/>
      <c r="C138" s="20"/>
      <c r="D138" s="20"/>
      <c r="E138" s="20"/>
      <c r="F138" s="20"/>
      <c r="G138" s="20">
        <v>315</v>
      </c>
      <c r="H138" s="20"/>
      <c r="I138" s="20"/>
      <c r="J138" s="20"/>
      <c r="K138" s="20"/>
      <c r="L138" s="20"/>
      <c r="M138" s="20">
        <v>315</v>
      </c>
    </row>
    <row r="139" spans="1:13" s="21" customFormat="1" x14ac:dyDescent="0.35">
      <c r="A139" s="22" t="s">
        <v>370</v>
      </c>
      <c r="B139" s="20"/>
      <c r="C139" s="20"/>
      <c r="D139" s="20"/>
      <c r="E139" s="20"/>
      <c r="F139" s="20"/>
      <c r="G139" s="20">
        <v>280</v>
      </c>
      <c r="H139" s="20"/>
      <c r="I139" s="20"/>
      <c r="J139" s="20"/>
      <c r="K139" s="20"/>
      <c r="L139" s="20"/>
      <c r="M139" s="20">
        <v>280</v>
      </c>
    </row>
    <row r="140" spans="1:13" s="21" customFormat="1" x14ac:dyDescent="0.35">
      <c r="A140" s="53" t="s">
        <v>684</v>
      </c>
      <c r="B140" s="20"/>
      <c r="C140" s="20"/>
      <c r="D140" s="20"/>
      <c r="E140" s="20"/>
      <c r="F140" s="20"/>
      <c r="G140" s="20"/>
      <c r="H140" s="20"/>
      <c r="I140" s="20">
        <v>5172.8</v>
      </c>
      <c r="J140" s="20"/>
      <c r="K140" s="20"/>
      <c r="L140" s="20"/>
      <c r="M140" s="20">
        <v>5172.8</v>
      </c>
    </row>
    <row r="141" spans="1:13" s="21" customFormat="1" x14ac:dyDescent="0.35">
      <c r="A141" s="54" t="s">
        <v>288</v>
      </c>
      <c r="B141" s="20"/>
      <c r="C141" s="20">
        <v>3912</v>
      </c>
      <c r="D141" s="20"/>
      <c r="E141" s="20"/>
      <c r="F141" s="20"/>
      <c r="G141" s="20"/>
      <c r="H141" s="20"/>
      <c r="I141" s="20"/>
      <c r="J141" s="20">
        <v>1040.8900000000001</v>
      </c>
      <c r="K141" s="20"/>
      <c r="L141" s="20"/>
      <c r="M141" s="20">
        <v>4952.8900000000003</v>
      </c>
    </row>
    <row r="142" spans="1:13" s="21" customFormat="1" x14ac:dyDescent="0.35">
      <c r="A142" s="54" t="s">
        <v>206</v>
      </c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>
        <v>1500</v>
      </c>
      <c r="M142" s="20">
        <v>1500</v>
      </c>
    </row>
    <row r="143" spans="1:13" s="21" customFormat="1" x14ac:dyDescent="0.35">
      <c r="A143" s="54" t="s">
        <v>391</v>
      </c>
      <c r="B143" s="20">
        <v>1886.86</v>
      </c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>
        <v>1886.86</v>
      </c>
    </row>
    <row r="144" spans="1:13" s="21" customFormat="1" x14ac:dyDescent="0.35">
      <c r="A144" s="54" t="s">
        <v>130</v>
      </c>
      <c r="B144" s="20">
        <v>9616</v>
      </c>
      <c r="C144" s="20"/>
      <c r="D144" s="20"/>
      <c r="E144" s="20"/>
      <c r="F144" s="20">
        <v>603</v>
      </c>
      <c r="G144" s="20">
        <v>8800</v>
      </c>
      <c r="H144" s="20"/>
      <c r="I144" s="20"/>
      <c r="J144" s="20">
        <v>4235</v>
      </c>
      <c r="K144" s="20">
        <v>37457.839999999997</v>
      </c>
      <c r="L144" s="20"/>
      <c r="M144" s="20">
        <v>60711.839999999997</v>
      </c>
    </row>
    <row r="145" spans="1:13" s="21" customFormat="1" x14ac:dyDescent="0.35">
      <c r="A145" s="54" t="s">
        <v>107</v>
      </c>
      <c r="B145" s="20"/>
      <c r="C145" s="20">
        <v>270.16000000000003</v>
      </c>
      <c r="D145" s="20"/>
      <c r="E145" s="20"/>
      <c r="F145" s="20"/>
      <c r="G145" s="20"/>
      <c r="H145" s="20">
        <v>3618.17</v>
      </c>
      <c r="I145" s="20"/>
      <c r="J145" s="20"/>
      <c r="K145" s="20"/>
      <c r="L145" s="20"/>
      <c r="M145" s="20">
        <v>3888.33</v>
      </c>
    </row>
    <row r="146" spans="1:13" s="21" customFormat="1" x14ac:dyDescent="0.35">
      <c r="A146" s="22" t="s">
        <v>352</v>
      </c>
      <c r="B146" s="20"/>
      <c r="C146" s="20"/>
      <c r="D146" s="20"/>
      <c r="E146" s="20"/>
      <c r="F146" s="20"/>
      <c r="G146" s="20"/>
      <c r="H146" s="20">
        <v>645.30999999999995</v>
      </c>
      <c r="I146" s="20">
        <v>6965.46</v>
      </c>
      <c r="J146" s="20"/>
      <c r="K146" s="20"/>
      <c r="L146" s="20"/>
      <c r="M146" s="20">
        <v>7610.77</v>
      </c>
    </row>
    <row r="147" spans="1:13" s="21" customFormat="1" x14ac:dyDescent="0.35">
      <c r="A147" s="54" t="s">
        <v>732</v>
      </c>
      <c r="B147" s="20"/>
      <c r="C147" s="20"/>
      <c r="D147" s="20"/>
      <c r="E147" s="20"/>
      <c r="F147" s="20"/>
      <c r="G147" s="20"/>
      <c r="H147" s="20">
        <v>700</v>
      </c>
      <c r="I147" s="20"/>
      <c r="J147" s="20"/>
      <c r="K147" s="20"/>
      <c r="L147" s="20"/>
      <c r="M147" s="20">
        <v>700</v>
      </c>
    </row>
    <row r="148" spans="1:13" s="21" customFormat="1" x14ac:dyDescent="0.35">
      <c r="A148" s="54" t="s">
        <v>2696</v>
      </c>
      <c r="B148" s="20"/>
      <c r="C148" s="20"/>
      <c r="D148" s="20"/>
      <c r="E148" s="20"/>
      <c r="F148" s="20"/>
      <c r="G148" s="20"/>
      <c r="H148" s="20">
        <v>3495.38</v>
      </c>
      <c r="I148" s="20"/>
      <c r="J148" s="20"/>
      <c r="K148" s="20"/>
      <c r="L148" s="20"/>
      <c r="M148" s="20">
        <v>3495.38</v>
      </c>
    </row>
    <row r="149" spans="1:13" s="21" customFormat="1" x14ac:dyDescent="0.35">
      <c r="A149" s="54" t="s">
        <v>2297</v>
      </c>
      <c r="B149" s="20"/>
      <c r="C149" s="20"/>
      <c r="D149" s="20"/>
      <c r="E149" s="20"/>
      <c r="F149" s="20"/>
      <c r="G149" s="20">
        <v>1990</v>
      </c>
      <c r="H149" s="20"/>
      <c r="I149" s="20"/>
      <c r="J149" s="20"/>
      <c r="K149" s="20"/>
      <c r="L149" s="20"/>
      <c r="M149" s="20">
        <v>1990</v>
      </c>
    </row>
    <row r="150" spans="1:13" s="21" customFormat="1" x14ac:dyDescent="0.35">
      <c r="A150" s="54" t="s">
        <v>700</v>
      </c>
      <c r="B150" s="20"/>
      <c r="C150" s="20"/>
      <c r="D150" s="20"/>
      <c r="E150" s="20"/>
      <c r="F150" s="20"/>
      <c r="G150" s="20"/>
      <c r="H150" s="20"/>
      <c r="I150" s="20">
        <v>2662</v>
      </c>
      <c r="J150" s="20"/>
      <c r="K150" s="20"/>
      <c r="L150" s="20"/>
      <c r="M150" s="20">
        <v>2662</v>
      </c>
    </row>
    <row r="151" spans="1:13" s="21" customFormat="1" x14ac:dyDescent="0.35">
      <c r="A151" s="54" t="s">
        <v>2834</v>
      </c>
      <c r="B151" s="20"/>
      <c r="C151" s="20"/>
      <c r="D151" s="20">
        <v>400</v>
      </c>
      <c r="E151" s="20"/>
      <c r="F151" s="20"/>
      <c r="G151" s="20"/>
      <c r="H151" s="20"/>
      <c r="I151" s="20"/>
      <c r="J151" s="20"/>
      <c r="K151" s="20"/>
      <c r="L151" s="20"/>
      <c r="M151" s="20">
        <v>400</v>
      </c>
    </row>
    <row r="152" spans="1:13" s="21" customFormat="1" x14ac:dyDescent="0.35">
      <c r="A152" s="54" t="s">
        <v>1692</v>
      </c>
      <c r="B152" s="20"/>
      <c r="C152" s="20"/>
      <c r="D152" s="20"/>
      <c r="E152" s="20"/>
      <c r="F152" s="20"/>
      <c r="G152" s="20">
        <v>600</v>
      </c>
      <c r="H152" s="20"/>
      <c r="I152" s="20"/>
      <c r="J152" s="20"/>
      <c r="K152" s="20"/>
      <c r="L152" s="20"/>
      <c r="M152" s="20">
        <v>600</v>
      </c>
    </row>
    <row r="153" spans="1:13" s="21" customFormat="1" x14ac:dyDescent="0.35">
      <c r="A153" s="22" t="s">
        <v>463</v>
      </c>
      <c r="B153" s="20"/>
      <c r="C153" s="20"/>
      <c r="D153" s="20"/>
      <c r="E153" s="20"/>
      <c r="F153" s="20"/>
      <c r="G153" s="20"/>
      <c r="H153" s="20">
        <v>952.27</v>
      </c>
      <c r="I153" s="20"/>
      <c r="J153" s="20"/>
      <c r="K153" s="20"/>
      <c r="L153" s="20"/>
      <c r="M153" s="20">
        <v>952.27</v>
      </c>
    </row>
    <row r="154" spans="1:13" s="21" customFormat="1" x14ac:dyDescent="0.35">
      <c r="A154" s="54" t="s">
        <v>893</v>
      </c>
      <c r="B154" s="20"/>
      <c r="C154" s="20"/>
      <c r="D154" s="20">
        <v>406.56</v>
      </c>
      <c r="E154" s="20"/>
      <c r="F154" s="20"/>
      <c r="G154" s="20">
        <v>7253.95</v>
      </c>
      <c r="H154" s="20"/>
      <c r="I154" s="20"/>
      <c r="J154" s="20"/>
      <c r="K154" s="20"/>
      <c r="L154" s="20"/>
      <c r="M154" s="20">
        <v>7660.51</v>
      </c>
    </row>
    <row r="155" spans="1:13" s="21" customFormat="1" x14ac:dyDescent="0.35">
      <c r="A155" s="54" t="s">
        <v>351</v>
      </c>
      <c r="B155" s="20"/>
      <c r="C155" s="20"/>
      <c r="D155" s="20"/>
      <c r="E155" s="20"/>
      <c r="F155" s="20"/>
      <c r="G155" s="20"/>
      <c r="H155" s="20">
        <v>5130.3999999999996</v>
      </c>
      <c r="I155" s="20"/>
      <c r="J155" s="20"/>
      <c r="K155" s="20"/>
      <c r="L155" s="20"/>
      <c r="M155" s="20">
        <v>5130.3999999999996</v>
      </c>
    </row>
    <row r="156" spans="1:13" s="21" customFormat="1" x14ac:dyDescent="0.35">
      <c r="A156" s="54" t="s">
        <v>1610</v>
      </c>
      <c r="B156" s="20"/>
      <c r="C156" s="20"/>
      <c r="D156" s="20"/>
      <c r="E156" s="20"/>
      <c r="F156" s="20"/>
      <c r="G156" s="20"/>
      <c r="H156" s="20"/>
      <c r="I156" s="20">
        <v>638.20000000000005</v>
      </c>
      <c r="J156" s="20"/>
      <c r="K156" s="20"/>
      <c r="L156" s="20"/>
      <c r="M156" s="20">
        <v>638.20000000000005</v>
      </c>
    </row>
    <row r="157" spans="1:13" s="21" customFormat="1" x14ac:dyDescent="0.35">
      <c r="A157" s="22" t="s">
        <v>195</v>
      </c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>
        <v>676.59</v>
      </c>
      <c r="M157" s="20">
        <v>676.59</v>
      </c>
    </row>
    <row r="158" spans="1:13" s="21" customFormat="1" ht="21" x14ac:dyDescent="0.35">
      <c r="A158" s="54" t="s">
        <v>450</v>
      </c>
      <c r="B158" s="20"/>
      <c r="C158" s="20"/>
      <c r="D158" s="20"/>
      <c r="E158" s="20"/>
      <c r="F158" s="20"/>
      <c r="G158" s="20"/>
      <c r="H158" s="20"/>
      <c r="I158" s="20"/>
      <c r="J158" s="20"/>
      <c r="K158" s="20">
        <v>605</v>
      </c>
      <c r="L158" s="20"/>
      <c r="M158" s="20">
        <v>605</v>
      </c>
    </row>
    <row r="159" spans="1:13" s="21" customFormat="1" x14ac:dyDescent="0.35">
      <c r="A159" s="54" t="s">
        <v>2301</v>
      </c>
      <c r="B159" s="20"/>
      <c r="C159" s="20"/>
      <c r="D159" s="20"/>
      <c r="E159" s="20"/>
      <c r="F159" s="20"/>
      <c r="G159" s="20"/>
      <c r="H159" s="20">
        <v>7247.9</v>
      </c>
      <c r="I159" s="20"/>
      <c r="J159" s="20"/>
      <c r="K159" s="20"/>
      <c r="L159" s="20"/>
      <c r="M159" s="20">
        <v>7247.9</v>
      </c>
    </row>
    <row r="160" spans="1:13" s="21" customFormat="1" x14ac:dyDescent="0.35">
      <c r="A160" s="54" t="s">
        <v>2099</v>
      </c>
      <c r="B160" s="20"/>
      <c r="C160" s="20">
        <v>4815.8</v>
      </c>
      <c r="D160" s="20"/>
      <c r="E160" s="20"/>
      <c r="F160" s="20"/>
      <c r="G160" s="20"/>
      <c r="H160" s="20"/>
      <c r="I160" s="20"/>
      <c r="J160" s="20"/>
      <c r="K160" s="20"/>
      <c r="L160" s="20"/>
      <c r="M160" s="20">
        <v>4815.8</v>
      </c>
    </row>
    <row r="161" spans="1:13" s="21" customFormat="1" x14ac:dyDescent="0.35">
      <c r="A161" s="54" t="s">
        <v>2827</v>
      </c>
      <c r="B161" s="20"/>
      <c r="C161" s="20"/>
      <c r="D161" s="20">
        <v>350.9</v>
      </c>
      <c r="E161" s="20"/>
      <c r="F161" s="20"/>
      <c r="G161" s="20"/>
      <c r="H161" s="20"/>
      <c r="I161" s="20"/>
      <c r="J161" s="20"/>
      <c r="K161" s="20"/>
      <c r="L161" s="20"/>
      <c r="M161" s="20">
        <v>350.9</v>
      </c>
    </row>
    <row r="162" spans="1:13" s="21" customFormat="1" ht="21" x14ac:dyDescent="0.35">
      <c r="A162" s="54" t="s">
        <v>930</v>
      </c>
      <c r="B162" s="20"/>
      <c r="C162" s="20"/>
      <c r="D162" s="20"/>
      <c r="E162" s="20"/>
      <c r="F162" s="20"/>
      <c r="G162" s="20"/>
      <c r="H162" s="20"/>
      <c r="I162" s="20">
        <v>3267</v>
      </c>
      <c r="J162" s="20"/>
      <c r="K162" s="20"/>
      <c r="L162" s="20"/>
      <c r="M162" s="20">
        <v>3267</v>
      </c>
    </row>
    <row r="163" spans="1:13" s="21" customFormat="1" x14ac:dyDescent="0.35">
      <c r="A163" s="54" t="s">
        <v>2366</v>
      </c>
      <c r="B163" s="20"/>
      <c r="C163" s="20"/>
      <c r="D163" s="20"/>
      <c r="E163" s="20"/>
      <c r="F163" s="20"/>
      <c r="G163" s="20"/>
      <c r="H163" s="20"/>
      <c r="I163" s="20">
        <v>1210</v>
      </c>
      <c r="J163" s="20"/>
      <c r="K163" s="20"/>
      <c r="L163" s="20"/>
      <c r="M163" s="20">
        <v>1210</v>
      </c>
    </row>
    <row r="164" spans="1:13" s="21" customFormat="1" x14ac:dyDescent="0.35">
      <c r="A164" s="22" t="s">
        <v>127</v>
      </c>
      <c r="B164" s="20">
        <v>16526.52</v>
      </c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>
        <v>16526.52</v>
      </c>
    </row>
    <row r="165" spans="1:13" s="21" customFormat="1" x14ac:dyDescent="0.35">
      <c r="A165" s="54" t="s">
        <v>178</v>
      </c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>
        <v>1584</v>
      </c>
      <c r="M165" s="20">
        <v>1584</v>
      </c>
    </row>
    <row r="166" spans="1:13" s="21" customFormat="1" x14ac:dyDescent="0.35">
      <c r="A166" s="54" t="s">
        <v>156</v>
      </c>
      <c r="B166" s="20"/>
      <c r="C166" s="20"/>
      <c r="D166" s="20"/>
      <c r="E166" s="20"/>
      <c r="F166" s="20"/>
      <c r="G166" s="20">
        <v>495</v>
      </c>
      <c r="H166" s="20"/>
      <c r="I166" s="20"/>
      <c r="J166" s="20"/>
      <c r="K166" s="20"/>
      <c r="L166" s="20"/>
      <c r="M166" s="20">
        <v>495</v>
      </c>
    </row>
    <row r="167" spans="1:13" s="21" customFormat="1" x14ac:dyDescent="0.35">
      <c r="A167" s="54" t="s">
        <v>754</v>
      </c>
      <c r="B167" s="20"/>
      <c r="C167" s="20"/>
      <c r="D167" s="20"/>
      <c r="E167" s="20"/>
      <c r="F167" s="20"/>
      <c r="G167" s="20"/>
      <c r="H167" s="20"/>
      <c r="I167" s="20"/>
      <c r="J167" s="20">
        <v>4690.9299999999994</v>
      </c>
      <c r="K167" s="20"/>
      <c r="L167" s="20"/>
      <c r="M167" s="20">
        <v>4690.9299999999994</v>
      </c>
    </row>
    <row r="168" spans="1:13" s="21" customFormat="1" x14ac:dyDescent="0.35">
      <c r="A168" s="54" t="s">
        <v>723</v>
      </c>
      <c r="B168" s="20">
        <v>2323.1999999999998</v>
      </c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>
        <v>2323.1999999999998</v>
      </c>
    </row>
    <row r="169" spans="1:13" s="21" customFormat="1" x14ac:dyDescent="0.35">
      <c r="A169" s="54" t="s">
        <v>2181</v>
      </c>
      <c r="B169" s="20"/>
      <c r="C169" s="20">
        <v>3392</v>
      </c>
      <c r="D169" s="20"/>
      <c r="E169" s="20"/>
      <c r="F169" s="20"/>
      <c r="G169" s="20"/>
      <c r="H169" s="20"/>
      <c r="I169" s="20"/>
      <c r="J169" s="20"/>
      <c r="K169" s="20"/>
      <c r="L169" s="20"/>
      <c r="M169" s="20">
        <v>3392</v>
      </c>
    </row>
    <row r="170" spans="1:13" s="21" customFormat="1" x14ac:dyDescent="0.35">
      <c r="A170" s="54" t="s">
        <v>2232</v>
      </c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>
        <v>7018</v>
      </c>
      <c r="M170" s="20">
        <v>7018</v>
      </c>
    </row>
    <row r="171" spans="1:13" s="21" customFormat="1" x14ac:dyDescent="0.35">
      <c r="A171" s="55" t="s">
        <v>874</v>
      </c>
      <c r="B171" s="20"/>
      <c r="C171" s="20"/>
      <c r="D171" s="20"/>
      <c r="E171" s="20"/>
      <c r="F171" s="20"/>
      <c r="G171" s="20"/>
      <c r="H171" s="20"/>
      <c r="I171" s="20">
        <v>157.30000000000001</v>
      </c>
      <c r="J171" s="20"/>
      <c r="K171" s="20"/>
      <c r="L171" s="20"/>
      <c r="M171" s="20">
        <v>157.30000000000001</v>
      </c>
    </row>
    <row r="172" spans="1:13" s="21" customFormat="1" x14ac:dyDescent="0.35">
      <c r="A172" s="22" t="s">
        <v>383</v>
      </c>
      <c r="B172" s="20">
        <v>393.59</v>
      </c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>
        <v>393.59</v>
      </c>
    </row>
    <row r="173" spans="1:13" s="21" customFormat="1" x14ac:dyDescent="0.35">
      <c r="A173" s="54" t="s">
        <v>2725</v>
      </c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>
        <v>6000</v>
      </c>
      <c r="M173" s="20">
        <v>6000</v>
      </c>
    </row>
    <row r="174" spans="1:13" s="21" customFormat="1" x14ac:dyDescent="0.35">
      <c r="A174" s="54" t="s">
        <v>722</v>
      </c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>
        <v>200</v>
      </c>
      <c r="M174" s="20">
        <v>200</v>
      </c>
    </row>
    <row r="175" spans="1:13" s="21" customFormat="1" x14ac:dyDescent="0.35">
      <c r="A175" s="22" t="s">
        <v>471</v>
      </c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>
        <v>2000</v>
      </c>
      <c r="M175" s="20">
        <v>2000</v>
      </c>
    </row>
    <row r="176" spans="1:13" s="21" customFormat="1" x14ac:dyDescent="0.35">
      <c r="A176" s="54" t="s">
        <v>2811</v>
      </c>
      <c r="B176" s="20"/>
      <c r="C176" s="20"/>
      <c r="D176" s="20"/>
      <c r="E176" s="20"/>
      <c r="F176" s="20"/>
      <c r="G176" s="20"/>
      <c r="H176" s="20"/>
      <c r="I176" s="20">
        <v>2032.8</v>
      </c>
      <c r="J176" s="20"/>
      <c r="K176" s="20"/>
      <c r="L176" s="20"/>
      <c r="M176" s="20">
        <v>2032.8</v>
      </c>
    </row>
    <row r="177" spans="1:13" s="21" customFormat="1" x14ac:dyDescent="0.35">
      <c r="A177" s="54" t="s">
        <v>731</v>
      </c>
      <c r="B177" s="20"/>
      <c r="C177" s="20"/>
      <c r="D177" s="20">
        <v>484</v>
      </c>
      <c r="E177" s="20"/>
      <c r="F177" s="20"/>
      <c r="G177" s="20"/>
      <c r="H177" s="20"/>
      <c r="I177" s="20"/>
      <c r="J177" s="20"/>
      <c r="K177" s="20"/>
      <c r="L177" s="20"/>
      <c r="M177" s="20">
        <v>484</v>
      </c>
    </row>
    <row r="178" spans="1:13" s="21" customFormat="1" x14ac:dyDescent="0.35">
      <c r="A178" s="54" t="s">
        <v>697</v>
      </c>
      <c r="B178" s="20"/>
      <c r="C178" s="20"/>
      <c r="D178" s="20"/>
      <c r="E178" s="20"/>
      <c r="F178" s="20"/>
      <c r="G178" s="20"/>
      <c r="H178" s="20"/>
      <c r="I178" s="20"/>
      <c r="J178" s="20"/>
      <c r="K178" s="20">
        <v>326.7</v>
      </c>
      <c r="L178" s="20"/>
      <c r="M178" s="20">
        <v>326.7</v>
      </c>
    </row>
    <row r="179" spans="1:13" s="21" customFormat="1" x14ac:dyDescent="0.35">
      <c r="A179" s="22" t="s">
        <v>444</v>
      </c>
      <c r="B179" s="20"/>
      <c r="C179" s="20">
        <v>121</v>
      </c>
      <c r="D179" s="20"/>
      <c r="E179" s="20"/>
      <c r="F179" s="20"/>
      <c r="G179" s="20">
        <v>203.28</v>
      </c>
      <c r="H179" s="20"/>
      <c r="I179" s="20"/>
      <c r="J179" s="20"/>
      <c r="K179" s="20">
        <v>1073.1099999999999</v>
      </c>
      <c r="L179" s="20"/>
      <c r="M179" s="20">
        <v>1397.3899999999999</v>
      </c>
    </row>
    <row r="180" spans="1:13" s="21" customFormat="1" x14ac:dyDescent="0.35">
      <c r="A180" s="54" t="s">
        <v>179</v>
      </c>
      <c r="B180" s="20"/>
      <c r="C180" s="20"/>
      <c r="D180" s="20"/>
      <c r="E180" s="20">
        <v>5942.3099999999995</v>
      </c>
      <c r="F180" s="20"/>
      <c r="G180" s="20"/>
      <c r="H180" s="20">
        <v>2199.35</v>
      </c>
      <c r="I180" s="20"/>
      <c r="J180" s="20"/>
      <c r="K180" s="20"/>
      <c r="L180" s="20">
        <v>2000</v>
      </c>
      <c r="M180" s="20">
        <v>10141.66</v>
      </c>
    </row>
    <row r="181" spans="1:13" s="21" customFormat="1" x14ac:dyDescent="0.35">
      <c r="A181" s="54" t="s">
        <v>719</v>
      </c>
      <c r="B181" s="20"/>
      <c r="C181" s="20"/>
      <c r="D181" s="20"/>
      <c r="E181" s="20"/>
      <c r="F181" s="20"/>
      <c r="G181" s="20">
        <v>45790.16</v>
      </c>
      <c r="H181" s="20"/>
      <c r="I181" s="20"/>
      <c r="J181" s="20"/>
      <c r="K181" s="20"/>
      <c r="L181" s="20"/>
      <c r="M181" s="20">
        <v>45790.16</v>
      </c>
    </row>
    <row r="182" spans="1:13" s="21" customFormat="1" x14ac:dyDescent="0.35">
      <c r="A182" s="54" t="s">
        <v>98</v>
      </c>
      <c r="B182" s="20"/>
      <c r="C182" s="20"/>
      <c r="D182" s="20"/>
      <c r="E182" s="20"/>
      <c r="F182" s="20"/>
      <c r="G182" s="20"/>
      <c r="H182" s="20"/>
      <c r="I182" s="20"/>
      <c r="J182" s="20"/>
      <c r="K182" s="20">
        <v>4320</v>
      </c>
      <c r="L182" s="20"/>
      <c r="M182" s="20">
        <v>4320</v>
      </c>
    </row>
    <row r="183" spans="1:13" s="21" customFormat="1" x14ac:dyDescent="0.35">
      <c r="A183" s="22" t="s">
        <v>445</v>
      </c>
      <c r="B183" s="20"/>
      <c r="C183" s="20"/>
      <c r="D183" s="20"/>
      <c r="E183" s="20"/>
      <c r="F183" s="20"/>
      <c r="G183" s="20">
        <v>264.01</v>
      </c>
      <c r="H183" s="20"/>
      <c r="I183" s="20"/>
      <c r="J183" s="20"/>
      <c r="K183" s="20"/>
      <c r="L183" s="20"/>
      <c r="M183" s="20">
        <v>264.01</v>
      </c>
    </row>
    <row r="184" spans="1:13" s="21" customFormat="1" x14ac:dyDescent="0.35">
      <c r="A184" s="54" t="s">
        <v>695</v>
      </c>
      <c r="B184" s="20"/>
      <c r="C184" s="20"/>
      <c r="D184" s="20"/>
      <c r="E184" s="20"/>
      <c r="F184" s="20"/>
      <c r="G184" s="20"/>
      <c r="H184" s="20"/>
      <c r="I184" s="20"/>
      <c r="J184" s="20"/>
      <c r="K184" s="20">
        <v>5800</v>
      </c>
      <c r="L184" s="20"/>
      <c r="M184" s="20">
        <v>5800</v>
      </c>
    </row>
    <row r="185" spans="1:13" s="21" customFormat="1" x14ac:dyDescent="0.35">
      <c r="A185" s="54" t="s">
        <v>184</v>
      </c>
      <c r="B185" s="20"/>
      <c r="C185" s="20"/>
      <c r="D185" s="20"/>
      <c r="E185" s="20"/>
      <c r="F185" s="20">
        <v>631.73</v>
      </c>
      <c r="G185" s="20"/>
      <c r="H185" s="20"/>
      <c r="I185" s="20"/>
      <c r="J185" s="20"/>
      <c r="K185" s="20"/>
      <c r="L185" s="20"/>
      <c r="M185" s="20">
        <v>631.73</v>
      </c>
    </row>
    <row r="186" spans="1:13" s="21" customFormat="1" x14ac:dyDescent="0.35">
      <c r="A186" s="54" t="s">
        <v>431</v>
      </c>
      <c r="B186" s="20"/>
      <c r="C186" s="20"/>
      <c r="D186" s="20"/>
      <c r="E186" s="20"/>
      <c r="F186" s="20">
        <v>1210</v>
      </c>
      <c r="G186" s="20">
        <v>600</v>
      </c>
      <c r="H186" s="20"/>
      <c r="I186" s="20"/>
      <c r="J186" s="20"/>
      <c r="K186" s="20"/>
      <c r="L186" s="20"/>
      <c r="M186" s="20">
        <v>1810</v>
      </c>
    </row>
    <row r="187" spans="1:13" s="21" customFormat="1" x14ac:dyDescent="0.35">
      <c r="A187" s="54" t="s">
        <v>485</v>
      </c>
      <c r="B187" s="20"/>
      <c r="C187" s="20"/>
      <c r="D187" s="20">
        <v>120</v>
      </c>
      <c r="E187" s="20"/>
      <c r="F187" s="20"/>
      <c r="G187" s="20"/>
      <c r="H187" s="20"/>
      <c r="I187" s="20"/>
      <c r="J187" s="20"/>
      <c r="K187" s="20"/>
      <c r="L187" s="20"/>
      <c r="M187" s="20">
        <v>120</v>
      </c>
    </row>
    <row r="188" spans="1:13" s="21" customFormat="1" ht="21" x14ac:dyDescent="0.35">
      <c r="A188" s="54" t="s">
        <v>687</v>
      </c>
      <c r="B188" s="20"/>
      <c r="C188" s="20">
        <v>8203.34</v>
      </c>
      <c r="D188" s="20"/>
      <c r="E188" s="20"/>
      <c r="F188" s="20"/>
      <c r="G188" s="20"/>
      <c r="H188" s="20"/>
      <c r="I188" s="20"/>
      <c r="J188" s="20"/>
      <c r="K188" s="20"/>
      <c r="L188" s="20"/>
      <c r="M188" s="20">
        <v>8203.34</v>
      </c>
    </row>
    <row r="189" spans="1:13" s="21" customFormat="1" x14ac:dyDescent="0.35">
      <c r="A189" s="54" t="s">
        <v>194</v>
      </c>
      <c r="B189" s="20"/>
      <c r="C189" s="20"/>
      <c r="D189" s="20"/>
      <c r="E189" s="20">
        <v>5000</v>
      </c>
      <c r="F189" s="20"/>
      <c r="G189" s="20"/>
      <c r="H189" s="20"/>
      <c r="I189" s="20"/>
      <c r="J189" s="20"/>
      <c r="K189" s="20"/>
      <c r="L189" s="20"/>
      <c r="M189" s="20">
        <v>5000</v>
      </c>
    </row>
    <row r="190" spans="1:13" s="21" customFormat="1" x14ac:dyDescent="0.35">
      <c r="A190" s="54" t="s">
        <v>1245</v>
      </c>
      <c r="B190" s="20"/>
      <c r="C190" s="20"/>
      <c r="D190" s="20"/>
      <c r="E190" s="20"/>
      <c r="F190" s="20"/>
      <c r="G190" s="20"/>
      <c r="H190" s="20"/>
      <c r="I190" s="20">
        <v>12300</v>
      </c>
      <c r="J190" s="20"/>
      <c r="K190" s="20"/>
      <c r="L190" s="20"/>
      <c r="M190" s="20">
        <v>12300</v>
      </c>
    </row>
    <row r="191" spans="1:13" s="21" customFormat="1" x14ac:dyDescent="0.35">
      <c r="A191" s="54" t="s">
        <v>2095</v>
      </c>
      <c r="B191" s="20"/>
      <c r="C191" s="20"/>
      <c r="D191" s="20"/>
      <c r="E191" s="20"/>
      <c r="F191" s="20"/>
      <c r="G191" s="20"/>
      <c r="H191" s="20">
        <v>2000</v>
      </c>
      <c r="I191" s="20"/>
      <c r="J191" s="20"/>
      <c r="K191" s="20"/>
      <c r="L191" s="20"/>
      <c r="M191" s="20">
        <v>2000</v>
      </c>
    </row>
    <row r="192" spans="1:13" s="21" customFormat="1" x14ac:dyDescent="0.35">
      <c r="A192" s="54" t="s">
        <v>104</v>
      </c>
      <c r="B192" s="20"/>
      <c r="C192" s="20"/>
      <c r="D192" s="20"/>
      <c r="E192" s="20"/>
      <c r="F192" s="20"/>
      <c r="G192" s="20">
        <v>1500</v>
      </c>
      <c r="H192" s="20"/>
      <c r="I192" s="20"/>
      <c r="J192" s="20"/>
      <c r="K192" s="20"/>
      <c r="L192" s="20"/>
      <c r="M192" s="20">
        <v>1500</v>
      </c>
    </row>
    <row r="193" spans="1:13" s="21" customFormat="1" x14ac:dyDescent="0.35">
      <c r="A193" s="54" t="s">
        <v>186</v>
      </c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>
        <v>2500</v>
      </c>
      <c r="M193" s="20">
        <v>2500</v>
      </c>
    </row>
    <row r="194" spans="1:13" s="21" customFormat="1" x14ac:dyDescent="0.35">
      <c r="A194" s="22" t="s">
        <v>167</v>
      </c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>
        <v>7260</v>
      </c>
      <c r="M194" s="20">
        <v>7260</v>
      </c>
    </row>
    <row r="195" spans="1:13" s="21" customFormat="1" x14ac:dyDescent="0.35">
      <c r="A195" s="54" t="s">
        <v>196</v>
      </c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>
        <v>3000</v>
      </c>
      <c r="M195" s="20">
        <v>3000</v>
      </c>
    </row>
    <row r="196" spans="1:13" s="21" customFormat="1" x14ac:dyDescent="0.35">
      <c r="A196" s="54" t="s">
        <v>2620</v>
      </c>
      <c r="B196" s="20"/>
      <c r="C196" s="20"/>
      <c r="D196" s="20"/>
      <c r="E196" s="20"/>
      <c r="F196" s="20"/>
      <c r="G196" s="20">
        <v>92</v>
      </c>
      <c r="H196" s="20"/>
      <c r="I196" s="20"/>
      <c r="J196" s="20"/>
      <c r="K196" s="20"/>
      <c r="L196" s="20"/>
      <c r="M196" s="20">
        <v>92</v>
      </c>
    </row>
    <row r="197" spans="1:13" s="21" customFormat="1" x14ac:dyDescent="0.35">
      <c r="A197" s="54" t="s">
        <v>229</v>
      </c>
      <c r="B197" s="20"/>
      <c r="C197" s="20"/>
      <c r="D197" s="20"/>
      <c r="E197" s="20">
        <v>6045</v>
      </c>
      <c r="F197" s="20"/>
      <c r="G197" s="20"/>
      <c r="H197" s="20"/>
      <c r="I197" s="20"/>
      <c r="J197" s="20"/>
      <c r="K197" s="20"/>
      <c r="L197" s="20"/>
      <c r="M197" s="20">
        <v>6045</v>
      </c>
    </row>
    <row r="198" spans="1:13" s="21" customFormat="1" x14ac:dyDescent="0.35">
      <c r="A198" s="54" t="s">
        <v>2435</v>
      </c>
      <c r="B198" s="20"/>
      <c r="C198" s="20"/>
      <c r="D198" s="20"/>
      <c r="E198" s="20"/>
      <c r="F198" s="20"/>
      <c r="G198" s="20"/>
      <c r="H198" s="20">
        <v>6303.19</v>
      </c>
      <c r="I198" s="20"/>
      <c r="J198" s="20"/>
      <c r="K198" s="20"/>
      <c r="L198" s="20"/>
      <c r="M198" s="20">
        <v>6303.19</v>
      </c>
    </row>
    <row r="199" spans="1:13" s="21" customFormat="1" x14ac:dyDescent="0.35">
      <c r="A199" s="54" t="s">
        <v>726</v>
      </c>
      <c r="B199" s="20"/>
      <c r="C199" s="20"/>
      <c r="D199" s="20"/>
      <c r="E199" s="20">
        <v>2000</v>
      </c>
      <c r="F199" s="20"/>
      <c r="G199" s="20"/>
      <c r="H199" s="20"/>
      <c r="I199" s="20"/>
      <c r="J199" s="20"/>
      <c r="K199" s="20"/>
      <c r="L199" s="20"/>
      <c r="M199" s="20">
        <v>2000</v>
      </c>
    </row>
    <row r="200" spans="1:13" s="21" customFormat="1" x14ac:dyDescent="0.35">
      <c r="A200" s="22" t="s">
        <v>427</v>
      </c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>
        <v>6136.88</v>
      </c>
      <c r="M200" s="20">
        <v>6136.88</v>
      </c>
    </row>
    <row r="201" spans="1:13" s="21" customFormat="1" x14ac:dyDescent="0.35">
      <c r="A201" s="54" t="s">
        <v>949</v>
      </c>
      <c r="B201" s="20"/>
      <c r="C201" s="20"/>
      <c r="D201" s="20"/>
      <c r="E201" s="20"/>
      <c r="F201" s="20"/>
      <c r="G201" s="20"/>
      <c r="H201" s="20"/>
      <c r="I201" s="20"/>
      <c r="J201" s="20"/>
      <c r="K201" s="20">
        <v>15467.97</v>
      </c>
      <c r="L201" s="20"/>
      <c r="M201" s="20">
        <v>15467.97</v>
      </c>
    </row>
    <row r="202" spans="1:13" s="21" customFormat="1" x14ac:dyDescent="0.35">
      <c r="A202" s="54" t="s">
        <v>473</v>
      </c>
      <c r="B202" s="20"/>
      <c r="C202" s="20"/>
      <c r="D202" s="20">
        <v>173.66</v>
      </c>
      <c r="E202" s="20">
        <v>1076.9000000000001</v>
      </c>
      <c r="F202" s="20"/>
      <c r="G202" s="20">
        <v>6500</v>
      </c>
      <c r="H202" s="20"/>
      <c r="I202" s="20"/>
      <c r="J202" s="20"/>
      <c r="K202" s="20"/>
      <c r="L202" s="20"/>
      <c r="M202" s="20">
        <v>7750.56</v>
      </c>
    </row>
    <row r="203" spans="1:13" s="21" customFormat="1" x14ac:dyDescent="0.35">
      <c r="A203" s="54" t="s">
        <v>1220</v>
      </c>
      <c r="B203" s="20"/>
      <c r="C203" s="20"/>
      <c r="D203" s="20"/>
      <c r="E203" s="20"/>
      <c r="F203" s="20"/>
      <c r="G203" s="20"/>
      <c r="H203" s="20"/>
      <c r="I203" s="20">
        <v>4234.41</v>
      </c>
      <c r="J203" s="20"/>
      <c r="K203" s="20"/>
      <c r="L203" s="20"/>
      <c r="M203" s="20">
        <v>4234.41</v>
      </c>
    </row>
    <row r="204" spans="1:13" s="21" customFormat="1" x14ac:dyDescent="0.35">
      <c r="A204" s="54" t="s">
        <v>164</v>
      </c>
      <c r="B204" s="20"/>
      <c r="C204" s="20"/>
      <c r="D204" s="20"/>
      <c r="E204" s="20"/>
      <c r="F204" s="20"/>
      <c r="G204" s="20">
        <v>1210</v>
      </c>
      <c r="H204" s="20"/>
      <c r="I204" s="20"/>
      <c r="J204" s="20"/>
      <c r="K204" s="20"/>
      <c r="L204" s="20"/>
      <c r="M204" s="20">
        <v>1210</v>
      </c>
    </row>
    <row r="205" spans="1:13" s="21" customFormat="1" x14ac:dyDescent="0.35">
      <c r="A205" s="22" t="s">
        <v>140</v>
      </c>
      <c r="B205" s="20"/>
      <c r="C205" s="20"/>
      <c r="D205" s="20">
        <v>2000</v>
      </c>
      <c r="E205" s="20"/>
      <c r="F205" s="20"/>
      <c r="G205" s="20"/>
      <c r="H205" s="20"/>
      <c r="I205" s="20"/>
      <c r="J205" s="20"/>
      <c r="K205" s="20"/>
      <c r="L205" s="20"/>
      <c r="M205" s="20">
        <v>2000</v>
      </c>
    </row>
    <row r="206" spans="1:13" s="21" customFormat="1" x14ac:dyDescent="0.35">
      <c r="A206" s="54" t="s">
        <v>181</v>
      </c>
      <c r="B206" s="20">
        <v>1584</v>
      </c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>
        <v>1584</v>
      </c>
    </row>
    <row r="207" spans="1:13" s="21" customFormat="1" x14ac:dyDescent="0.35">
      <c r="A207" s="54" t="s">
        <v>747</v>
      </c>
      <c r="B207" s="20"/>
      <c r="C207" s="20"/>
      <c r="D207" s="20">
        <v>884</v>
      </c>
      <c r="E207" s="20"/>
      <c r="F207" s="20"/>
      <c r="G207" s="20"/>
      <c r="H207" s="20"/>
      <c r="I207" s="20"/>
      <c r="J207" s="20"/>
      <c r="K207" s="20"/>
      <c r="L207" s="20"/>
      <c r="M207" s="20">
        <v>884</v>
      </c>
    </row>
    <row r="208" spans="1:13" s="21" customFormat="1" x14ac:dyDescent="0.35">
      <c r="A208" s="22" t="s">
        <v>368</v>
      </c>
      <c r="B208" s="20"/>
      <c r="C208" s="20"/>
      <c r="D208" s="20"/>
      <c r="E208" s="20"/>
      <c r="F208" s="20"/>
      <c r="G208" s="20">
        <v>165.48</v>
      </c>
      <c r="H208" s="20"/>
      <c r="I208" s="20"/>
      <c r="J208" s="20"/>
      <c r="K208" s="20"/>
      <c r="L208" s="20"/>
      <c r="M208" s="20">
        <v>165.48</v>
      </c>
    </row>
    <row r="209" spans="1:13" s="21" customFormat="1" x14ac:dyDescent="0.35">
      <c r="A209" s="22" t="s">
        <v>126</v>
      </c>
      <c r="B209" s="20"/>
      <c r="C209" s="20"/>
      <c r="D209" s="20"/>
      <c r="E209" s="20"/>
      <c r="F209" s="20"/>
      <c r="G209" s="20">
        <v>11712</v>
      </c>
      <c r="H209" s="20"/>
      <c r="I209" s="20"/>
      <c r="J209" s="20"/>
      <c r="K209" s="20"/>
      <c r="L209" s="20"/>
      <c r="M209" s="20">
        <v>11712</v>
      </c>
    </row>
    <row r="210" spans="1:13" s="21" customFormat="1" x14ac:dyDescent="0.35">
      <c r="A210" s="54" t="s">
        <v>2080</v>
      </c>
      <c r="B210" s="20"/>
      <c r="C210" s="20"/>
      <c r="D210" s="20"/>
      <c r="E210" s="20"/>
      <c r="F210" s="20"/>
      <c r="G210" s="20">
        <v>2977</v>
      </c>
      <c r="H210" s="20"/>
      <c r="I210" s="20"/>
      <c r="J210" s="20"/>
      <c r="K210" s="20"/>
      <c r="L210" s="20"/>
      <c r="M210" s="20">
        <v>2977</v>
      </c>
    </row>
    <row r="211" spans="1:13" s="21" customFormat="1" x14ac:dyDescent="0.35">
      <c r="A211" s="55" t="s">
        <v>324</v>
      </c>
      <c r="B211" s="20"/>
      <c r="C211" s="20"/>
      <c r="D211" s="20"/>
      <c r="E211" s="20"/>
      <c r="F211" s="20"/>
      <c r="G211" s="20"/>
      <c r="H211" s="20"/>
      <c r="I211" s="20"/>
      <c r="J211" s="20"/>
      <c r="K211" s="20">
        <v>6000</v>
      </c>
      <c r="L211" s="20"/>
      <c r="M211" s="20">
        <v>6000</v>
      </c>
    </row>
    <row r="212" spans="1:13" s="21" customFormat="1" x14ac:dyDescent="0.35">
      <c r="A212" s="22" t="s">
        <v>174</v>
      </c>
      <c r="B212" s="20"/>
      <c r="C212" s="20">
        <v>1950.91</v>
      </c>
      <c r="D212" s="20"/>
      <c r="E212" s="20"/>
      <c r="F212" s="20"/>
      <c r="G212" s="20"/>
      <c r="H212" s="20"/>
      <c r="I212" s="20"/>
      <c r="J212" s="20"/>
      <c r="K212" s="20"/>
      <c r="L212" s="20"/>
      <c r="M212" s="20">
        <v>1950.91</v>
      </c>
    </row>
    <row r="213" spans="1:13" s="21" customFormat="1" x14ac:dyDescent="0.35">
      <c r="A213" s="54" t="s">
        <v>750</v>
      </c>
      <c r="B213" s="20"/>
      <c r="C213" s="20"/>
      <c r="D213" s="20"/>
      <c r="E213" s="20"/>
      <c r="F213" s="20"/>
      <c r="G213" s="20">
        <v>322.5</v>
      </c>
      <c r="H213" s="20"/>
      <c r="I213" s="20"/>
      <c r="J213" s="20"/>
      <c r="K213" s="20"/>
      <c r="L213" s="20"/>
      <c r="M213" s="20">
        <v>322.5</v>
      </c>
    </row>
    <row r="214" spans="1:13" s="21" customFormat="1" x14ac:dyDescent="0.35">
      <c r="A214" s="54" t="s">
        <v>421</v>
      </c>
      <c r="B214" s="20"/>
      <c r="C214" s="20"/>
      <c r="D214" s="20"/>
      <c r="E214" s="20"/>
      <c r="F214" s="20"/>
      <c r="G214" s="20"/>
      <c r="H214" s="20">
        <v>1500</v>
      </c>
      <c r="I214" s="20"/>
      <c r="J214" s="20"/>
      <c r="K214" s="20"/>
      <c r="L214" s="20"/>
      <c r="M214" s="20">
        <v>1500</v>
      </c>
    </row>
    <row r="215" spans="1:13" s="21" customFormat="1" ht="21" x14ac:dyDescent="0.35">
      <c r="A215" s="54" t="s">
        <v>1801</v>
      </c>
      <c r="B215" s="20">
        <v>1403.6</v>
      </c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>
        <v>1403.6</v>
      </c>
    </row>
    <row r="216" spans="1:13" s="21" customFormat="1" x14ac:dyDescent="0.35">
      <c r="A216" s="54" t="s">
        <v>1134</v>
      </c>
      <c r="B216" s="20"/>
      <c r="C216" s="20"/>
      <c r="D216" s="20"/>
      <c r="E216" s="20"/>
      <c r="F216" s="20"/>
      <c r="G216" s="20"/>
      <c r="H216" s="20">
        <v>553.45000000000005</v>
      </c>
      <c r="I216" s="20"/>
      <c r="J216" s="20"/>
      <c r="K216" s="20"/>
      <c r="L216" s="20"/>
      <c r="M216" s="20">
        <v>553.45000000000005</v>
      </c>
    </row>
    <row r="217" spans="1:13" s="21" customFormat="1" x14ac:dyDescent="0.35">
      <c r="A217" s="54" t="s">
        <v>466</v>
      </c>
      <c r="B217" s="20"/>
      <c r="C217" s="20"/>
      <c r="D217" s="20"/>
      <c r="E217" s="20"/>
      <c r="F217" s="20"/>
      <c r="G217" s="20"/>
      <c r="H217" s="20"/>
      <c r="I217" s="20">
        <v>13915</v>
      </c>
      <c r="J217" s="20"/>
      <c r="K217" s="20"/>
      <c r="L217" s="20"/>
      <c r="M217" s="20">
        <v>13915</v>
      </c>
    </row>
    <row r="218" spans="1:13" s="21" customFormat="1" x14ac:dyDescent="0.35">
      <c r="A218" s="54" t="s">
        <v>892</v>
      </c>
      <c r="B218" s="20"/>
      <c r="C218" s="20"/>
      <c r="D218" s="20"/>
      <c r="E218" s="20"/>
      <c r="F218" s="20"/>
      <c r="G218" s="20"/>
      <c r="H218" s="20"/>
      <c r="I218" s="20"/>
      <c r="J218" s="20">
        <v>1334.98</v>
      </c>
      <c r="K218" s="20"/>
      <c r="L218" s="20"/>
      <c r="M218" s="20">
        <v>1334.98</v>
      </c>
    </row>
    <row r="219" spans="1:13" s="21" customFormat="1" x14ac:dyDescent="0.35">
      <c r="A219" s="54" t="s">
        <v>683</v>
      </c>
      <c r="B219" s="20"/>
      <c r="C219" s="20"/>
      <c r="D219" s="20"/>
      <c r="E219" s="20"/>
      <c r="F219" s="20"/>
      <c r="G219" s="20"/>
      <c r="H219" s="20"/>
      <c r="I219" s="20"/>
      <c r="J219" s="20">
        <v>8954</v>
      </c>
      <c r="K219" s="20"/>
      <c r="L219" s="20"/>
      <c r="M219" s="20">
        <v>8954</v>
      </c>
    </row>
    <row r="220" spans="1:13" s="21" customFormat="1" x14ac:dyDescent="0.35">
      <c r="A220" s="54" t="s">
        <v>865</v>
      </c>
      <c r="B220" s="20"/>
      <c r="C220" s="20"/>
      <c r="D220" s="20"/>
      <c r="E220" s="20"/>
      <c r="F220" s="20"/>
      <c r="G220" s="20"/>
      <c r="H220" s="20">
        <v>5154.6000000000004</v>
      </c>
      <c r="I220" s="20"/>
      <c r="J220" s="20"/>
      <c r="K220" s="20"/>
      <c r="L220" s="20"/>
      <c r="M220" s="20">
        <v>5154.6000000000004</v>
      </c>
    </row>
    <row r="221" spans="1:13" s="21" customFormat="1" x14ac:dyDescent="0.35">
      <c r="A221" s="54" t="s">
        <v>436</v>
      </c>
      <c r="B221" s="20"/>
      <c r="C221" s="20"/>
      <c r="D221" s="20">
        <v>56.39</v>
      </c>
      <c r="E221" s="20"/>
      <c r="F221" s="20"/>
      <c r="G221" s="20"/>
      <c r="H221" s="20">
        <v>102</v>
      </c>
      <c r="I221" s="20"/>
      <c r="J221" s="20"/>
      <c r="K221" s="20"/>
      <c r="L221" s="20"/>
      <c r="M221" s="20">
        <v>158.38999999999999</v>
      </c>
    </row>
    <row r="222" spans="1:13" s="21" customFormat="1" x14ac:dyDescent="0.35">
      <c r="A222" s="54" t="s">
        <v>1639</v>
      </c>
      <c r="B222" s="20"/>
      <c r="C222" s="20"/>
      <c r="D222" s="20"/>
      <c r="E222" s="20"/>
      <c r="F222" s="20"/>
      <c r="G222" s="20"/>
      <c r="H222" s="20"/>
      <c r="I222" s="20"/>
      <c r="J222" s="20"/>
      <c r="K222" s="20">
        <v>275.88</v>
      </c>
      <c r="L222" s="20"/>
      <c r="M222" s="20">
        <v>275.88</v>
      </c>
    </row>
    <row r="223" spans="1:13" s="21" customFormat="1" x14ac:dyDescent="0.35">
      <c r="A223" s="54" t="s">
        <v>2992</v>
      </c>
      <c r="B223" s="20"/>
      <c r="C223" s="20"/>
      <c r="D223" s="20"/>
      <c r="E223" s="20"/>
      <c r="F223" s="20">
        <v>6050</v>
      </c>
      <c r="G223" s="20"/>
      <c r="H223" s="20"/>
      <c r="I223" s="20"/>
      <c r="J223" s="20"/>
      <c r="K223" s="20"/>
      <c r="L223" s="20"/>
      <c r="M223" s="20">
        <v>6050</v>
      </c>
    </row>
    <row r="224" spans="1:13" s="21" customFormat="1" x14ac:dyDescent="0.35">
      <c r="A224" s="54" t="s">
        <v>1618</v>
      </c>
      <c r="B224" s="20"/>
      <c r="C224" s="20"/>
      <c r="D224" s="20"/>
      <c r="E224" s="20"/>
      <c r="F224" s="20"/>
      <c r="G224" s="20"/>
      <c r="H224" s="20"/>
      <c r="I224" s="20"/>
      <c r="J224" s="20">
        <v>495</v>
      </c>
      <c r="K224" s="20"/>
      <c r="L224" s="20"/>
      <c r="M224" s="20">
        <v>495</v>
      </c>
    </row>
    <row r="225" spans="1:13" s="21" customFormat="1" x14ac:dyDescent="0.35">
      <c r="A225" s="54" t="s">
        <v>2075</v>
      </c>
      <c r="B225" s="20"/>
      <c r="C225" s="20"/>
      <c r="D225" s="20"/>
      <c r="E225" s="20"/>
      <c r="F225" s="20"/>
      <c r="G225" s="20"/>
      <c r="H225" s="20"/>
      <c r="I225" s="20"/>
      <c r="J225" s="20"/>
      <c r="K225" s="20">
        <v>18470.77</v>
      </c>
      <c r="L225" s="20"/>
      <c r="M225" s="20">
        <v>18470.77</v>
      </c>
    </row>
    <row r="226" spans="1:13" s="21" customFormat="1" x14ac:dyDescent="0.35">
      <c r="A226" s="54" t="s">
        <v>469</v>
      </c>
      <c r="B226" s="20"/>
      <c r="C226" s="20"/>
      <c r="D226" s="20"/>
      <c r="E226" s="20"/>
      <c r="F226" s="20"/>
      <c r="G226" s="20"/>
      <c r="H226" s="20"/>
      <c r="I226" s="20"/>
      <c r="J226" s="20"/>
      <c r="K226" s="20">
        <v>499.73</v>
      </c>
      <c r="L226" s="20"/>
      <c r="M226" s="20">
        <v>499.73</v>
      </c>
    </row>
    <row r="227" spans="1:13" s="21" customFormat="1" x14ac:dyDescent="0.35">
      <c r="A227" s="54" t="s">
        <v>772</v>
      </c>
      <c r="B227" s="20"/>
      <c r="C227" s="20"/>
      <c r="D227" s="20"/>
      <c r="E227" s="20"/>
      <c r="F227" s="20"/>
      <c r="G227" s="20"/>
      <c r="H227" s="20">
        <v>1512.5</v>
      </c>
      <c r="I227" s="20"/>
      <c r="J227" s="20"/>
      <c r="K227" s="20"/>
      <c r="L227" s="20"/>
      <c r="M227" s="20">
        <v>1512.5</v>
      </c>
    </row>
    <row r="228" spans="1:13" s="21" customFormat="1" x14ac:dyDescent="0.35">
      <c r="A228" s="54" t="s">
        <v>2051</v>
      </c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>
        <v>2044.72</v>
      </c>
      <c r="M228" s="20">
        <v>2044.72</v>
      </c>
    </row>
    <row r="229" spans="1:13" s="21" customFormat="1" x14ac:dyDescent="0.35">
      <c r="A229" s="22" t="s">
        <v>428</v>
      </c>
      <c r="B229" s="20"/>
      <c r="C229" s="20"/>
      <c r="D229" s="20"/>
      <c r="E229" s="20"/>
      <c r="F229" s="20"/>
      <c r="G229" s="20"/>
      <c r="H229" s="20"/>
      <c r="I229" s="20"/>
      <c r="J229" s="20"/>
      <c r="K229" s="20">
        <v>28269.22</v>
      </c>
      <c r="L229" s="20"/>
      <c r="M229" s="20">
        <v>28269.22</v>
      </c>
    </row>
    <row r="230" spans="1:13" s="21" customFormat="1" x14ac:dyDescent="0.35">
      <c r="A230" s="54" t="s">
        <v>1167</v>
      </c>
      <c r="B230" s="20"/>
      <c r="C230" s="20"/>
      <c r="D230" s="20"/>
      <c r="E230" s="20">
        <v>1311.71</v>
      </c>
      <c r="F230" s="20"/>
      <c r="G230" s="20"/>
      <c r="H230" s="20"/>
      <c r="I230" s="20"/>
      <c r="J230" s="20"/>
      <c r="K230" s="20"/>
      <c r="L230" s="20"/>
      <c r="M230" s="20">
        <v>1311.71</v>
      </c>
    </row>
    <row r="231" spans="1:13" s="21" customFormat="1" x14ac:dyDescent="0.35">
      <c r="A231" s="54" t="s">
        <v>2672</v>
      </c>
      <c r="B231" s="20"/>
      <c r="C231" s="20"/>
      <c r="D231" s="20"/>
      <c r="E231" s="20"/>
      <c r="F231" s="20"/>
      <c r="G231" s="20"/>
      <c r="H231" s="20"/>
      <c r="I231" s="20"/>
      <c r="J231" s="20">
        <v>7078.5</v>
      </c>
      <c r="K231" s="20"/>
      <c r="L231" s="20"/>
      <c r="M231" s="20">
        <v>7078.5</v>
      </c>
    </row>
    <row r="232" spans="1:13" s="21" customFormat="1" x14ac:dyDescent="0.35">
      <c r="A232" s="54" t="s">
        <v>411</v>
      </c>
      <c r="B232" s="20"/>
      <c r="C232" s="20"/>
      <c r="D232" s="20"/>
      <c r="E232" s="20"/>
      <c r="F232" s="20"/>
      <c r="G232" s="20"/>
      <c r="H232" s="20"/>
      <c r="I232" s="20">
        <v>272.25</v>
      </c>
      <c r="J232" s="20"/>
      <c r="K232" s="20"/>
      <c r="L232" s="20">
        <v>1500</v>
      </c>
      <c r="M232" s="20">
        <v>1772.25</v>
      </c>
    </row>
    <row r="233" spans="1:13" s="21" customFormat="1" x14ac:dyDescent="0.35">
      <c r="A233" s="54" t="s">
        <v>1831</v>
      </c>
      <c r="B233" s="20"/>
      <c r="C233" s="20"/>
      <c r="D233" s="20"/>
      <c r="E233" s="20"/>
      <c r="F233" s="20"/>
      <c r="G233" s="20">
        <v>577.9</v>
      </c>
      <c r="H233" s="20"/>
      <c r="I233" s="20"/>
      <c r="J233" s="20"/>
      <c r="K233" s="20"/>
      <c r="L233" s="20"/>
      <c r="M233" s="20">
        <v>577.9</v>
      </c>
    </row>
    <row r="234" spans="1:13" s="21" customFormat="1" x14ac:dyDescent="0.35">
      <c r="A234" s="54" t="s">
        <v>812</v>
      </c>
      <c r="B234" s="20"/>
      <c r="C234" s="20"/>
      <c r="D234" s="20"/>
      <c r="E234" s="20"/>
      <c r="F234" s="20"/>
      <c r="G234" s="20"/>
      <c r="H234" s="20">
        <v>1512.5</v>
      </c>
      <c r="I234" s="20"/>
      <c r="J234" s="20"/>
      <c r="K234" s="20"/>
      <c r="L234" s="20"/>
      <c r="M234" s="20">
        <v>1512.5</v>
      </c>
    </row>
    <row r="235" spans="1:13" s="21" customFormat="1" x14ac:dyDescent="0.35">
      <c r="A235" s="54" t="s">
        <v>285</v>
      </c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>
        <v>1089</v>
      </c>
      <c r="M235" s="20">
        <v>1089</v>
      </c>
    </row>
    <row r="236" spans="1:13" s="21" customFormat="1" x14ac:dyDescent="0.35">
      <c r="A236" s="54" t="s">
        <v>131</v>
      </c>
      <c r="B236" s="20"/>
      <c r="C236" s="20"/>
      <c r="D236" s="20">
        <v>3406.52</v>
      </c>
      <c r="E236" s="20"/>
      <c r="F236" s="20">
        <v>4848.18</v>
      </c>
      <c r="G236" s="20"/>
      <c r="H236" s="20"/>
      <c r="I236" s="20"/>
      <c r="J236" s="20"/>
      <c r="K236" s="20"/>
      <c r="L236" s="20"/>
      <c r="M236" s="20">
        <v>8254.7000000000007</v>
      </c>
    </row>
    <row r="237" spans="1:13" s="21" customFormat="1" ht="21" x14ac:dyDescent="0.35">
      <c r="A237" s="54" t="s">
        <v>891</v>
      </c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>
        <v>3267</v>
      </c>
      <c r="M237" s="20">
        <v>3267</v>
      </c>
    </row>
    <row r="238" spans="1:13" s="21" customFormat="1" x14ac:dyDescent="0.35">
      <c r="A238" s="54" t="s">
        <v>770</v>
      </c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>
        <v>2500</v>
      </c>
      <c r="M238" s="20">
        <v>2500</v>
      </c>
    </row>
    <row r="239" spans="1:13" s="21" customFormat="1" x14ac:dyDescent="0.35">
      <c r="A239" s="54" t="s">
        <v>118</v>
      </c>
      <c r="B239" s="20"/>
      <c r="C239" s="20">
        <v>7137.8099999999995</v>
      </c>
      <c r="D239" s="20">
        <v>4131.2</v>
      </c>
      <c r="E239" s="20"/>
      <c r="F239" s="20"/>
      <c r="G239" s="20">
        <v>1070.27</v>
      </c>
      <c r="H239" s="20">
        <v>4910.05</v>
      </c>
      <c r="I239" s="20">
        <v>884.75</v>
      </c>
      <c r="J239" s="20">
        <v>103.38</v>
      </c>
      <c r="K239" s="20">
        <v>7079.5</v>
      </c>
      <c r="L239" s="20">
        <v>6466.56</v>
      </c>
      <c r="M239" s="20">
        <v>31783.52</v>
      </c>
    </row>
    <row r="240" spans="1:13" s="21" customFormat="1" x14ac:dyDescent="0.35">
      <c r="A240" s="54" t="s">
        <v>330</v>
      </c>
      <c r="B240" s="20"/>
      <c r="C240" s="20">
        <v>9062.9000000000015</v>
      </c>
      <c r="D240" s="20"/>
      <c r="E240" s="20"/>
      <c r="F240" s="20"/>
      <c r="G240" s="20"/>
      <c r="H240" s="20"/>
      <c r="I240" s="20"/>
      <c r="J240" s="20"/>
      <c r="K240" s="20"/>
      <c r="L240" s="20"/>
      <c r="M240" s="20">
        <v>9062.9000000000015</v>
      </c>
    </row>
    <row r="241" spans="1:13" s="21" customFormat="1" x14ac:dyDescent="0.35">
      <c r="A241" s="54" t="s">
        <v>259</v>
      </c>
      <c r="B241" s="20"/>
      <c r="C241" s="20"/>
      <c r="D241" s="20">
        <v>580</v>
      </c>
      <c r="E241" s="20"/>
      <c r="F241" s="20"/>
      <c r="G241" s="20"/>
      <c r="H241" s="20"/>
      <c r="I241" s="20"/>
      <c r="J241" s="20"/>
      <c r="K241" s="20"/>
      <c r="L241" s="20"/>
      <c r="M241" s="20">
        <v>580</v>
      </c>
    </row>
    <row r="242" spans="1:13" s="21" customFormat="1" x14ac:dyDescent="0.35">
      <c r="A242" s="55" t="s">
        <v>185</v>
      </c>
      <c r="B242" s="20"/>
      <c r="C242" s="20"/>
      <c r="D242" s="20"/>
      <c r="E242" s="20"/>
      <c r="F242" s="20"/>
      <c r="G242" s="20">
        <v>2750</v>
      </c>
      <c r="H242" s="20"/>
      <c r="I242" s="20"/>
      <c r="J242" s="20"/>
      <c r="K242" s="20"/>
      <c r="L242" s="20"/>
      <c r="M242" s="20">
        <v>2750</v>
      </c>
    </row>
    <row r="243" spans="1:13" s="21" customFormat="1" x14ac:dyDescent="0.35">
      <c r="A243" s="53" t="s">
        <v>694</v>
      </c>
      <c r="B243" s="20"/>
      <c r="C243" s="20"/>
      <c r="D243" s="20"/>
      <c r="E243" s="20"/>
      <c r="F243" s="20"/>
      <c r="G243" s="20"/>
      <c r="H243" s="20">
        <v>3000</v>
      </c>
      <c r="I243" s="20"/>
      <c r="J243" s="20"/>
      <c r="K243" s="20"/>
      <c r="L243" s="20"/>
      <c r="M243" s="20">
        <v>3000</v>
      </c>
    </row>
    <row r="244" spans="1:13" s="21" customFormat="1" x14ac:dyDescent="0.35">
      <c r="A244" s="54" t="s">
        <v>335</v>
      </c>
      <c r="B244" s="20"/>
      <c r="C244" s="20"/>
      <c r="D244" s="20"/>
      <c r="E244" s="20"/>
      <c r="F244" s="20"/>
      <c r="G244" s="20"/>
      <c r="H244" s="20"/>
      <c r="I244" s="20"/>
      <c r="J244" s="20"/>
      <c r="K244" s="20">
        <v>435.6</v>
      </c>
      <c r="L244" s="20"/>
      <c r="M244" s="20">
        <v>435.6</v>
      </c>
    </row>
    <row r="245" spans="1:13" s="21" customFormat="1" x14ac:dyDescent="0.35">
      <c r="A245" s="54" t="s">
        <v>385</v>
      </c>
      <c r="B245" s="20"/>
      <c r="C245" s="20"/>
      <c r="D245" s="20"/>
      <c r="E245" s="20"/>
      <c r="F245" s="20"/>
      <c r="G245" s="20">
        <v>105.27</v>
      </c>
      <c r="H245" s="20"/>
      <c r="I245" s="20"/>
      <c r="J245" s="20"/>
      <c r="K245" s="20">
        <v>2176.79</v>
      </c>
      <c r="L245" s="20"/>
      <c r="M245" s="20">
        <v>2282.06</v>
      </c>
    </row>
    <row r="246" spans="1:13" s="21" customFormat="1" x14ac:dyDescent="0.35">
      <c r="A246" s="54" t="s">
        <v>707</v>
      </c>
      <c r="B246" s="20"/>
      <c r="C246" s="20"/>
      <c r="D246" s="20"/>
      <c r="E246" s="20"/>
      <c r="F246" s="20"/>
      <c r="G246" s="20">
        <v>6900</v>
      </c>
      <c r="H246" s="20"/>
      <c r="I246" s="20"/>
      <c r="J246" s="20"/>
      <c r="K246" s="20"/>
      <c r="L246" s="20"/>
      <c r="M246" s="20">
        <v>6900</v>
      </c>
    </row>
    <row r="247" spans="1:13" s="21" customFormat="1" x14ac:dyDescent="0.35">
      <c r="A247" s="54" t="s">
        <v>870</v>
      </c>
      <c r="B247" s="20"/>
      <c r="C247" s="20"/>
      <c r="D247" s="20">
        <v>484</v>
      </c>
      <c r="E247" s="20"/>
      <c r="F247" s="20"/>
      <c r="G247" s="20"/>
      <c r="H247" s="20"/>
      <c r="I247" s="20"/>
      <c r="J247" s="20"/>
      <c r="K247" s="20"/>
      <c r="L247" s="20"/>
      <c r="M247" s="20">
        <v>484</v>
      </c>
    </row>
    <row r="248" spans="1:13" s="21" customFormat="1" x14ac:dyDescent="0.35">
      <c r="A248" s="54" t="s">
        <v>800</v>
      </c>
      <c r="B248" s="20"/>
      <c r="C248" s="20"/>
      <c r="D248" s="20"/>
      <c r="E248" s="20"/>
      <c r="F248" s="20"/>
      <c r="G248" s="20"/>
      <c r="H248" s="20"/>
      <c r="I248" s="20"/>
      <c r="J248" s="20"/>
      <c r="K248" s="20">
        <v>46.95</v>
      </c>
      <c r="L248" s="20"/>
      <c r="M248" s="20">
        <v>46.95</v>
      </c>
    </row>
    <row r="249" spans="1:13" s="21" customFormat="1" x14ac:dyDescent="0.35">
      <c r="A249" s="54" t="s">
        <v>2791</v>
      </c>
      <c r="B249" s="20"/>
      <c r="C249" s="20"/>
      <c r="D249" s="20">
        <v>484</v>
      </c>
      <c r="E249" s="20"/>
      <c r="F249" s="20"/>
      <c r="G249" s="20"/>
      <c r="H249" s="20"/>
      <c r="I249" s="20"/>
      <c r="J249" s="20"/>
      <c r="K249" s="20"/>
      <c r="L249" s="20"/>
      <c r="M249" s="20">
        <v>484</v>
      </c>
    </row>
    <row r="250" spans="1:13" s="21" customFormat="1" x14ac:dyDescent="0.35">
      <c r="A250" s="54" t="s">
        <v>2814</v>
      </c>
      <c r="B250" s="20"/>
      <c r="C250" s="20"/>
      <c r="D250" s="20">
        <v>400</v>
      </c>
      <c r="E250" s="20"/>
      <c r="F250" s="20"/>
      <c r="G250" s="20"/>
      <c r="H250" s="20"/>
      <c r="I250" s="20"/>
      <c r="J250" s="20"/>
      <c r="K250" s="20"/>
      <c r="L250" s="20"/>
      <c r="M250" s="20">
        <v>400</v>
      </c>
    </row>
    <row r="251" spans="1:13" s="21" customFormat="1" x14ac:dyDescent="0.35">
      <c r="A251" s="54" t="s">
        <v>796</v>
      </c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>
        <v>2000</v>
      </c>
      <c r="M251" s="20">
        <v>2000</v>
      </c>
    </row>
    <row r="252" spans="1:13" s="21" customFormat="1" x14ac:dyDescent="0.35">
      <c r="A252" s="22" t="s">
        <v>176</v>
      </c>
      <c r="B252" s="20">
        <v>2772</v>
      </c>
      <c r="C252" s="20"/>
      <c r="D252" s="20"/>
      <c r="E252" s="20"/>
      <c r="F252" s="20"/>
      <c r="G252" s="20"/>
      <c r="H252" s="20">
        <v>924</v>
      </c>
      <c r="I252" s="20"/>
      <c r="J252" s="20"/>
      <c r="K252" s="20"/>
      <c r="L252" s="20"/>
      <c r="M252" s="20">
        <v>3696</v>
      </c>
    </row>
    <row r="253" spans="1:13" s="21" customFormat="1" x14ac:dyDescent="0.35">
      <c r="A253" s="22" t="s">
        <v>474</v>
      </c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>
        <v>1240</v>
      </c>
      <c r="M253" s="20">
        <v>1240</v>
      </c>
    </row>
    <row r="254" spans="1:13" s="21" customFormat="1" x14ac:dyDescent="0.35">
      <c r="A254" s="54" t="s">
        <v>183</v>
      </c>
      <c r="B254" s="20"/>
      <c r="C254" s="20">
        <v>968</v>
      </c>
      <c r="D254" s="20">
        <v>360.58</v>
      </c>
      <c r="E254" s="20"/>
      <c r="F254" s="20"/>
      <c r="G254" s="20">
        <v>137.94</v>
      </c>
      <c r="H254" s="20"/>
      <c r="I254" s="20"/>
      <c r="J254" s="20"/>
      <c r="K254" s="20">
        <v>1051.49</v>
      </c>
      <c r="L254" s="20"/>
      <c r="M254" s="20">
        <v>2518.0100000000002</v>
      </c>
    </row>
    <row r="255" spans="1:13" s="21" customFormat="1" x14ac:dyDescent="0.35">
      <c r="A255" s="54" t="s">
        <v>871</v>
      </c>
      <c r="B255" s="20"/>
      <c r="C255" s="20"/>
      <c r="D255" s="20">
        <v>2880</v>
      </c>
      <c r="E255" s="20"/>
      <c r="F255" s="20"/>
      <c r="G255" s="20"/>
      <c r="H255" s="20"/>
      <c r="I255" s="20"/>
      <c r="J255" s="20"/>
      <c r="K255" s="20"/>
      <c r="L255" s="20"/>
      <c r="M255" s="20">
        <v>2880</v>
      </c>
    </row>
    <row r="256" spans="1:13" s="21" customFormat="1" x14ac:dyDescent="0.35">
      <c r="A256" s="54" t="s">
        <v>3084</v>
      </c>
      <c r="B256" s="20"/>
      <c r="C256" s="20"/>
      <c r="D256" s="20"/>
      <c r="E256" s="20"/>
      <c r="F256" s="20">
        <v>3085.5</v>
      </c>
      <c r="G256" s="20"/>
      <c r="H256" s="20"/>
      <c r="I256" s="20"/>
      <c r="J256" s="20"/>
      <c r="K256" s="20"/>
      <c r="L256" s="20"/>
      <c r="M256" s="20">
        <v>3085.5</v>
      </c>
    </row>
    <row r="257" spans="1:13" s="21" customFormat="1" x14ac:dyDescent="0.35">
      <c r="A257" s="22" t="s">
        <v>363</v>
      </c>
      <c r="B257" s="20">
        <v>897</v>
      </c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>
        <v>897</v>
      </c>
    </row>
    <row r="258" spans="1:13" s="21" customFormat="1" x14ac:dyDescent="0.35">
      <c r="A258" s="54" t="s">
        <v>153</v>
      </c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>
        <v>4400</v>
      </c>
      <c r="M258" s="20">
        <v>4400</v>
      </c>
    </row>
    <row r="259" spans="1:13" s="21" customFormat="1" x14ac:dyDescent="0.35">
      <c r="A259" s="22" t="s">
        <v>134</v>
      </c>
      <c r="B259" s="20"/>
      <c r="C259" s="20"/>
      <c r="D259" s="20">
        <v>880</v>
      </c>
      <c r="E259" s="20"/>
      <c r="F259" s="20"/>
      <c r="G259" s="20"/>
      <c r="H259" s="20"/>
      <c r="I259" s="20"/>
      <c r="J259" s="20"/>
      <c r="K259" s="20"/>
      <c r="L259" s="20"/>
      <c r="M259" s="20">
        <v>880</v>
      </c>
    </row>
    <row r="260" spans="1:13" s="21" customFormat="1" x14ac:dyDescent="0.35">
      <c r="A260" s="54" t="s">
        <v>467</v>
      </c>
      <c r="B260" s="20"/>
      <c r="C260" s="20"/>
      <c r="D260" s="20"/>
      <c r="E260" s="20"/>
      <c r="F260" s="20"/>
      <c r="G260" s="20"/>
      <c r="H260" s="20">
        <v>300</v>
      </c>
      <c r="I260" s="20"/>
      <c r="J260" s="20"/>
      <c r="K260" s="20"/>
      <c r="L260" s="20"/>
      <c r="M260" s="20">
        <v>300</v>
      </c>
    </row>
    <row r="261" spans="1:13" s="21" customFormat="1" x14ac:dyDescent="0.35">
      <c r="A261" s="54" t="s">
        <v>3075</v>
      </c>
      <c r="B261" s="20"/>
      <c r="C261" s="20"/>
      <c r="D261" s="20"/>
      <c r="E261" s="20"/>
      <c r="F261" s="20">
        <v>3436.4</v>
      </c>
      <c r="G261" s="20"/>
      <c r="H261" s="20"/>
      <c r="I261" s="20"/>
      <c r="J261" s="20"/>
      <c r="K261" s="20"/>
      <c r="L261" s="20"/>
      <c r="M261" s="20">
        <v>3436.4</v>
      </c>
    </row>
    <row r="262" spans="1:13" s="21" customFormat="1" x14ac:dyDescent="0.35">
      <c r="A262" s="54" t="s">
        <v>740</v>
      </c>
      <c r="B262" s="20"/>
      <c r="C262" s="20"/>
      <c r="D262" s="20"/>
      <c r="E262" s="20"/>
      <c r="F262" s="20"/>
      <c r="G262" s="20">
        <v>200</v>
      </c>
      <c r="H262" s="20"/>
      <c r="I262" s="20"/>
      <c r="J262" s="20"/>
      <c r="K262" s="20">
        <v>1200</v>
      </c>
      <c r="L262" s="20"/>
      <c r="M262" s="20">
        <v>1400</v>
      </c>
    </row>
    <row r="263" spans="1:13" s="21" customFormat="1" x14ac:dyDescent="0.35">
      <c r="A263" s="54" t="s">
        <v>728</v>
      </c>
      <c r="B263" s="20"/>
      <c r="C263" s="20">
        <v>29816.48</v>
      </c>
      <c r="D263" s="20"/>
      <c r="E263" s="20"/>
      <c r="F263" s="20"/>
      <c r="G263" s="20"/>
      <c r="H263" s="20"/>
      <c r="I263" s="20"/>
      <c r="J263" s="20"/>
      <c r="K263" s="20"/>
      <c r="L263" s="20"/>
      <c r="M263" s="20">
        <v>29816.48</v>
      </c>
    </row>
    <row r="264" spans="1:13" s="21" customFormat="1" x14ac:dyDescent="0.35">
      <c r="A264" s="54" t="s">
        <v>903</v>
      </c>
      <c r="B264" s="20"/>
      <c r="C264" s="20"/>
      <c r="D264" s="20">
        <v>400</v>
      </c>
      <c r="E264" s="20"/>
      <c r="F264" s="20"/>
      <c r="G264" s="20"/>
      <c r="H264" s="20"/>
      <c r="I264" s="20"/>
      <c r="J264" s="20"/>
      <c r="K264" s="20"/>
      <c r="L264" s="20"/>
      <c r="M264" s="20">
        <v>400</v>
      </c>
    </row>
    <row r="265" spans="1:13" s="21" customFormat="1" x14ac:dyDescent="0.35">
      <c r="A265" s="54" t="s">
        <v>1300</v>
      </c>
      <c r="B265" s="20"/>
      <c r="C265" s="20"/>
      <c r="D265" s="20"/>
      <c r="E265" s="20"/>
      <c r="F265" s="20"/>
      <c r="G265" s="20"/>
      <c r="H265" s="20"/>
      <c r="I265" s="20"/>
      <c r="J265" s="20">
        <v>5140.96</v>
      </c>
      <c r="K265" s="20"/>
      <c r="L265" s="20"/>
      <c r="M265" s="20">
        <v>5140.96</v>
      </c>
    </row>
    <row r="266" spans="1:13" s="21" customFormat="1" x14ac:dyDescent="0.35">
      <c r="A266" s="54" t="s">
        <v>763</v>
      </c>
      <c r="B266" s="20">
        <v>3000</v>
      </c>
      <c r="C266" s="20"/>
      <c r="D266" s="20"/>
      <c r="E266" s="20"/>
      <c r="F266" s="20"/>
      <c r="G266" s="20">
        <v>600</v>
      </c>
      <c r="H266" s="20"/>
      <c r="I266" s="20"/>
      <c r="J266" s="20"/>
      <c r="K266" s="20"/>
      <c r="L266" s="20"/>
      <c r="M266" s="20">
        <v>3600</v>
      </c>
    </row>
    <row r="267" spans="1:13" s="21" customFormat="1" x14ac:dyDescent="0.35">
      <c r="A267" s="54" t="s">
        <v>2150</v>
      </c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>
        <v>1363.68</v>
      </c>
      <c r="M267" s="20">
        <v>1363.68</v>
      </c>
    </row>
    <row r="268" spans="1:13" s="21" customFormat="1" x14ac:dyDescent="0.35">
      <c r="A268" s="54" t="s">
        <v>455</v>
      </c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>
        <v>600</v>
      </c>
      <c r="M268" s="20">
        <v>600</v>
      </c>
    </row>
    <row r="269" spans="1:13" s="21" customFormat="1" x14ac:dyDescent="0.35">
      <c r="A269" s="54" t="s">
        <v>843</v>
      </c>
      <c r="B269" s="20"/>
      <c r="C269" s="20"/>
      <c r="D269" s="20">
        <v>484</v>
      </c>
      <c r="E269" s="20"/>
      <c r="F269" s="20"/>
      <c r="G269" s="20"/>
      <c r="H269" s="20"/>
      <c r="I269" s="20"/>
      <c r="J269" s="20"/>
      <c r="K269" s="20"/>
      <c r="L269" s="20"/>
      <c r="M269" s="20">
        <v>484</v>
      </c>
    </row>
    <row r="270" spans="1:13" s="21" customFormat="1" x14ac:dyDescent="0.35">
      <c r="A270" s="54" t="s">
        <v>869</v>
      </c>
      <c r="B270" s="20"/>
      <c r="C270" s="20"/>
      <c r="D270" s="20">
        <v>440</v>
      </c>
      <c r="E270" s="20"/>
      <c r="F270" s="20"/>
      <c r="G270" s="20"/>
      <c r="H270" s="20"/>
      <c r="I270" s="20"/>
      <c r="J270" s="20"/>
      <c r="K270" s="20"/>
      <c r="L270" s="20"/>
      <c r="M270" s="20">
        <v>440</v>
      </c>
    </row>
    <row r="271" spans="1:13" s="21" customFormat="1" x14ac:dyDescent="0.35">
      <c r="A271" s="54" t="s">
        <v>384</v>
      </c>
      <c r="B271" s="20"/>
      <c r="C271" s="20"/>
      <c r="D271" s="20"/>
      <c r="E271" s="20"/>
      <c r="F271" s="20"/>
      <c r="G271" s="20"/>
      <c r="H271" s="20">
        <v>1200</v>
      </c>
      <c r="I271" s="20"/>
      <c r="J271" s="20"/>
      <c r="K271" s="20">
        <v>485.74</v>
      </c>
      <c r="L271" s="20"/>
      <c r="M271" s="20">
        <v>1685.74</v>
      </c>
    </row>
    <row r="272" spans="1:13" s="21" customFormat="1" x14ac:dyDescent="0.35">
      <c r="A272" s="54" t="s">
        <v>743</v>
      </c>
      <c r="B272" s="20"/>
      <c r="C272" s="20"/>
      <c r="D272" s="20">
        <v>1046</v>
      </c>
      <c r="E272" s="20"/>
      <c r="F272" s="20"/>
      <c r="G272" s="20"/>
      <c r="H272" s="20"/>
      <c r="I272" s="20"/>
      <c r="J272" s="20"/>
      <c r="K272" s="20"/>
      <c r="L272" s="20"/>
      <c r="M272" s="20">
        <v>1046</v>
      </c>
    </row>
    <row r="273" spans="1:13" s="21" customFormat="1" x14ac:dyDescent="0.35">
      <c r="A273" s="55" t="s">
        <v>199</v>
      </c>
      <c r="B273" s="20"/>
      <c r="C273" s="20"/>
      <c r="D273" s="20"/>
      <c r="E273" s="20">
        <v>1000</v>
      </c>
      <c r="F273" s="20"/>
      <c r="G273" s="20"/>
      <c r="H273" s="20">
        <v>3911</v>
      </c>
      <c r="I273" s="20"/>
      <c r="J273" s="20"/>
      <c r="K273" s="20"/>
      <c r="L273" s="20"/>
      <c r="M273" s="20">
        <v>4911</v>
      </c>
    </row>
    <row r="274" spans="1:13" s="21" customFormat="1" x14ac:dyDescent="0.35">
      <c r="A274" s="22" t="s">
        <v>412</v>
      </c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>
        <v>1000</v>
      </c>
      <c r="M274" s="20">
        <v>1000</v>
      </c>
    </row>
    <row r="275" spans="1:13" s="21" customFormat="1" x14ac:dyDescent="0.35">
      <c r="A275" s="54" t="s">
        <v>751</v>
      </c>
      <c r="B275" s="20"/>
      <c r="C275" s="20"/>
      <c r="D275" s="20">
        <v>440</v>
      </c>
      <c r="E275" s="20"/>
      <c r="F275" s="20"/>
      <c r="G275" s="20"/>
      <c r="H275" s="20"/>
      <c r="I275" s="20"/>
      <c r="J275" s="20"/>
      <c r="K275" s="20"/>
      <c r="L275" s="20"/>
      <c r="M275" s="20">
        <v>440</v>
      </c>
    </row>
    <row r="276" spans="1:13" s="21" customFormat="1" x14ac:dyDescent="0.35">
      <c r="A276" s="54" t="s">
        <v>2315</v>
      </c>
      <c r="B276" s="20"/>
      <c r="C276" s="20"/>
      <c r="D276" s="20"/>
      <c r="E276" s="20"/>
      <c r="F276" s="20"/>
      <c r="G276" s="20"/>
      <c r="H276" s="20"/>
      <c r="I276" s="20">
        <v>735</v>
      </c>
      <c r="J276" s="20"/>
      <c r="K276" s="20"/>
      <c r="L276" s="20"/>
      <c r="M276" s="20">
        <v>735</v>
      </c>
    </row>
    <row r="277" spans="1:13" s="21" customFormat="1" x14ac:dyDescent="0.35">
      <c r="A277" s="54" t="s">
        <v>760</v>
      </c>
      <c r="B277" s="20">
        <v>3000</v>
      </c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>
        <v>3000</v>
      </c>
    </row>
    <row r="278" spans="1:13" s="21" customFormat="1" x14ac:dyDescent="0.35">
      <c r="A278" s="22" t="s">
        <v>142</v>
      </c>
      <c r="B278" s="20"/>
      <c r="C278" s="20"/>
      <c r="D278" s="20">
        <v>880</v>
      </c>
      <c r="E278" s="20"/>
      <c r="F278" s="20"/>
      <c r="G278" s="20"/>
      <c r="H278" s="20"/>
      <c r="I278" s="20"/>
      <c r="J278" s="20"/>
      <c r="K278" s="20"/>
      <c r="L278" s="20"/>
      <c r="M278" s="20">
        <v>880</v>
      </c>
    </row>
    <row r="279" spans="1:13" s="21" customFormat="1" x14ac:dyDescent="0.35">
      <c r="A279" s="54" t="s">
        <v>799</v>
      </c>
      <c r="B279" s="20"/>
      <c r="C279" s="20"/>
      <c r="D279" s="20"/>
      <c r="E279" s="20"/>
      <c r="F279" s="20"/>
      <c r="G279" s="20">
        <v>660</v>
      </c>
      <c r="H279" s="20"/>
      <c r="I279" s="20"/>
      <c r="J279" s="20"/>
      <c r="K279" s="20"/>
      <c r="L279" s="20"/>
      <c r="M279" s="20">
        <v>660</v>
      </c>
    </row>
    <row r="280" spans="1:13" s="21" customFormat="1" x14ac:dyDescent="0.35">
      <c r="A280" s="54" t="s">
        <v>2694</v>
      </c>
      <c r="B280" s="20"/>
      <c r="C280" s="20"/>
      <c r="D280" s="20"/>
      <c r="E280" s="20"/>
      <c r="F280" s="20"/>
      <c r="G280" s="20">
        <v>0</v>
      </c>
      <c r="H280" s="20"/>
      <c r="I280" s="20"/>
      <c r="J280" s="20"/>
      <c r="K280" s="20"/>
      <c r="L280" s="20"/>
      <c r="M280" s="20">
        <v>0</v>
      </c>
    </row>
    <row r="281" spans="1:13" s="21" customFormat="1" x14ac:dyDescent="0.35">
      <c r="A281" s="22" t="s">
        <v>152</v>
      </c>
      <c r="B281" s="20"/>
      <c r="C281" s="20"/>
      <c r="D281" s="20"/>
      <c r="E281" s="20"/>
      <c r="F281" s="20"/>
      <c r="G281" s="20">
        <v>6655</v>
      </c>
      <c r="H281" s="20"/>
      <c r="I281" s="20"/>
      <c r="J281" s="20"/>
      <c r="K281" s="20"/>
      <c r="L281" s="20"/>
      <c r="M281" s="20">
        <v>6655</v>
      </c>
    </row>
    <row r="282" spans="1:13" s="21" customFormat="1" x14ac:dyDescent="0.35">
      <c r="A282" s="22" t="s">
        <v>139</v>
      </c>
      <c r="B282" s="20"/>
      <c r="C282" s="20"/>
      <c r="D282" s="20">
        <v>440</v>
      </c>
      <c r="E282" s="20"/>
      <c r="F282" s="20"/>
      <c r="G282" s="20"/>
      <c r="H282" s="20"/>
      <c r="I282" s="20"/>
      <c r="J282" s="20"/>
      <c r="K282" s="20"/>
      <c r="L282" s="20"/>
      <c r="M282" s="20">
        <v>440</v>
      </c>
    </row>
    <row r="283" spans="1:13" s="21" customFormat="1" x14ac:dyDescent="0.35">
      <c r="A283" s="54" t="s">
        <v>3061</v>
      </c>
      <c r="B283" s="20"/>
      <c r="C283" s="20"/>
      <c r="D283" s="20">
        <v>600</v>
      </c>
      <c r="E283" s="20"/>
      <c r="F283" s="20"/>
      <c r="G283" s="20"/>
      <c r="H283" s="20"/>
      <c r="I283" s="20"/>
      <c r="J283" s="20"/>
      <c r="K283" s="20"/>
      <c r="L283" s="20"/>
      <c r="M283" s="20">
        <v>600</v>
      </c>
    </row>
    <row r="284" spans="1:13" s="21" customFormat="1" x14ac:dyDescent="0.35">
      <c r="A284" s="54" t="s">
        <v>852</v>
      </c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>
        <v>4524.8</v>
      </c>
      <c r="M284" s="20">
        <v>4524.8</v>
      </c>
    </row>
    <row r="285" spans="1:13" s="21" customFormat="1" x14ac:dyDescent="0.35">
      <c r="A285" s="54" t="s">
        <v>447</v>
      </c>
      <c r="B285" s="20"/>
      <c r="C285" s="20"/>
      <c r="D285" s="20"/>
      <c r="E285" s="20"/>
      <c r="F285" s="20"/>
      <c r="G285" s="20">
        <v>4500</v>
      </c>
      <c r="H285" s="20"/>
      <c r="I285" s="20"/>
      <c r="J285" s="20"/>
      <c r="K285" s="20"/>
      <c r="L285" s="20">
        <v>1500</v>
      </c>
      <c r="M285" s="20">
        <v>6000</v>
      </c>
    </row>
    <row r="286" spans="1:13" s="21" customFormat="1" x14ac:dyDescent="0.35">
      <c r="A286" s="54" t="s">
        <v>765</v>
      </c>
      <c r="B286" s="20"/>
      <c r="C286" s="20"/>
      <c r="D286" s="20"/>
      <c r="E286" s="20"/>
      <c r="F286" s="20"/>
      <c r="G286" s="20"/>
      <c r="H286" s="20"/>
      <c r="I286" s="20"/>
      <c r="J286" s="20"/>
      <c r="K286" s="20">
        <v>65.260000000000005</v>
      </c>
      <c r="L286" s="20"/>
      <c r="M286" s="20">
        <v>65.260000000000005</v>
      </c>
    </row>
    <row r="287" spans="1:13" s="21" customFormat="1" x14ac:dyDescent="0.35">
      <c r="A287" s="54" t="s">
        <v>703</v>
      </c>
      <c r="B287" s="20"/>
      <c r="C287" s="20"/>
      <c r="D287" s="20"/>
      <c r="E287" s="20"/>
      <c r="F287" s="20"/>
      <c r="G287" s="20"/>
      <c r="H287" s="20"/>
      <c r="I287" s="20"/>
      <c r="J287" s="20"/>
      <c r="K287" s="20">
        <v>487.35</v>
      </c>
      <c r="L287" s="20"/>
      <c r="M287" s="20">
        <v>487.35</v>
      </c>
    </row>
    <row r="288" spans="1:13" s="21" customFormat="1" x14ac:dyDescent="0.35">
      <c r="A288" s="54" t="s">
        <v>2653</v>
      </c>
      <c r="B288" s="20"/>
      <c r="C288" s="20"/>
      <c r="D288" s="20"/>
      <c r="E288" s="20"/>
      <c r="F288" s="20"/>
      <c r="G288" s="20"/>
      <c r="H288" s="20"/>
      <c r="I288" s="20"/>
      <c r="J288" s="20"/>
      <c r="K288" s="20">
        <v>188.3</v>
      </c>
      <c r="L288" s="20"/>
      <c r="M288" s="20">
        <v>188.3</v>
      </c>
    </row>
    <row r="289" spans="1:13" s="21" customFormat="1" x14ac:dyDescent="0.35">
      <c r="A289" s="22" t="s">
        <v>453</v>
      </c>
      <c r="B289" s="20"/>
      <c r="C289" s="20"/>
      <c r="D289" s="20">
        <v>450</v>
      </c>
      <c r="E289" s="20"/>
      <c r="F289" s="20"/>
      <c r="G289" s="20"/>
      <c r="H289" s="20"/>
      <c r="I289" s="20"/>
      <c r="J289" s="20"/>
      <c r="K289" s="20"/>
      <c r="L289" s="20"/>
      <c r="M289" s="20">
        <v>450</v>
      </c>
    </row>
    <row r="290" spans="1:13" s="21" customFormat="1" x14ac:dyDescent="0.35">
      <c r="A290" s="54" t="s">
        <v>2730</v>
      </c>
      <c r="B290" s="20"/>
      <c r="C290" s="20"/>
      <c r="D290" s="20"/>
      <c r="E290" s="20"/>
      <c r="F290" s="20"/>
      <c r="G290" s="20"/>
      <c r="H290" s="20">
        <v>2339</v>
      </c>
      <c r="I290" s="20"/>
      <c r="J290" s="20"/>
      <c r="K290" s="20"/>
      <c r="L290" s="20"/>
      <c r="M290" s="20">
        <v>2339</v>
      </c>
    </row>
    <row r="291" spans="1:13" s="21" customFormat="1" x14ac:dyDescent="0.35">
      <c r="A291" s="22" t="s">
        <v>446</v>
      </c>
      <c r="B291" s="20"/>
      <c r="C291" s="20"/>
      <c r="D291" s="20"/>
      <c r="E291" s="20">
        <v>3773.26</v>
      </c>
      <c r="F291" s="20"/>
      <c r="G291" s="20"/>
      <c r="H291" s="20"/>
      <c r="I291" s="20"/>
      <c r="J291" s="20"/>
      <c r="K291" s="20"/>
      <c r="L291" s="20"/>
      <c r="M291" s="20">
        <v>3773.26</v>
      </c>
    </row>
    <row r="292" spans="1:13" s="21" customFormat="1" x14ac:dyDescent="0.35">
      <c r="A292" s="54" t="s">
        <v>338</v>
      </c>
      <c r="B292" s="20"/>
      <c r="C292" s="20"/>
      <c r="D292" s="20"/>
      <c r="E292" s="20">
        <v>16000</v>
      </c>
      <c r="F292" s="20"/>
      <c r="G292" s="20"/>
      <c r="H292" s="20">
        <v>650</v>
      </c>
      <c r="I292" s="20"/>
      <c r="J292" s="20"/>
      <c r="K292" s="20"/>
      <c r="L292" s="20">
        <v>2500</v>
      </c>
      <c r="M292" s="20">
        <v>19150</v>
      </c>
    </row>
    <row r="293" spans="1:13" s="21" customFormat="1" x14ac:dyDescent="0.35">
      <c r="A293" s="54" t="s">
        <v>381</v>
      </c>
      <c r="B293" s="20">
        <v>13467.060000000001</v>
      </c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>
        <v>13467.060000000001</v>
      </c>
    </row>
    <row r="294" spans="1:13" s="21" customFormat="1" x14ac:dyDescent="0.35">
      <c r="A294" s="54" t="s">
        <v>2949</v>
      </c>
      <c r="B294" s="20"/>
      <c r="C294" s="20"/>
      <c r="D294" s="20"/>
      <c r="E294" s="20"/>
      <c r="F294" s="20"/>
      <c r="G294" s="20"/>
      <c r="H294" s="20"/>
      <c r="I294" s="20">
        <v>14999.99</v>
      </c>
      <c r="J294" s="20"/>
      <c r="K294" s="20"/>
      <c r="L294" s="20"/>
      <c r="M294" s="20">
        <v>14999.99</v>
      </c>
    </row>
    <row r="295" spans="1:13" s="21" customFormat="1" x14ac:dyDescent="0.35">
      <c r="A295" s="54" t="s">
        <v>774</v>
      </c>
      <c r="B295" s="20"/>
      <c r="C295" s="20"/>
      <c r="D295" s="20"/>
      <c r="E295" s="20">
        <v>658.24</v>
      </c>
      <c r="F295" s="20"/>
      <c r="G295" s="20"/>
      <c r="H295" s="20"/>
      <c r="I295" s="20"/>
      <c r="J295" s="20"/>
      <c r="K295" s="20"/>
      <c r="L295" s="20"/>
      <c r="M295" s="20">
        <v>658.24</v>
      </c>
    </row>
    <row r="296" spans="1:13" s="21" customFormat="1" x14ac:dyDescent="0.35">
      <c r="A296" s="54" t="s">
        <v>256</v>
      </c>
      <c r="B296" s="20"/>
      <c r="C296" s="20">
        <v>1254</v>
      </c>
      <c r="D296" s="20">
        <v>5099.4399999999996</v>
      </c>
      <c r="E296" s="20"/>
      <c r="F296" s="20"/>
      <c r="G296" s="20"/>
      <c r="H296" s="20"/>
      <c r="I296" s="20"/>
      <c r="J296" s="20"/>
      <c r="K296" s="20"/>
      <c r="L296" s="20"/>
      <c r="M296" s="20">
        <v>6353.44</v>
      </c>
    </row>
    <row r="297" spans="1:13" s="21" customFormat="1" x14ac:dyDescent="0.35">
      <c r="A297" s="54" t="s">
        <v>2536</v>
      </c>
      <c r="B297" s="20"/>
      <c r="C297" s="20"/>
      <c r="D297" s="20"/>
      <c r="E297" s="20"/>
      <c r="F297" s="20"/>
      <c r="G297" s="20"/>
      <c r="H297" s="20"/>
      <c r="I297" s="20">
        <v>11308.6</v>
      </c>
      <c r="J297" s="20"/>
      <c r="K297" s="20"/>
      <c r="L297" s="20"/>
      <c r="M297" s="20">
        <v>11308.6</v>
      </c>
    </row>
    <row r="298" spans="1:13" s="21" customFormat="1" x14ac:dyDescent="0.35">
      <c r="A298" s="54" t="s">
        <v>919</v>
      </c>
      <c r="B298" s="20"/>
      <c r="C298" s="20"/>
      <c r="D298" s="20"/>
      <c r="E298" s="20"/>
      <c r="F298" s="20"/>
      <c r="G298" s="20"/>
      <c r="H298" s="20"/>
      <c r="I298" s="20"/>
      <c r="J298" s="20"/>
      <c r="K298" s="20">
        <v>317.14</v>
      </c>
      <c r="L298" s="20"/>
      <c r="M298" s="20">
        <v>317.14</v>
      </c>
    </row>
    <row r="299" spans="1:13" s="21" customFormat="1" x14ac:dyDescent="0.35">
      <c r="A299" s="54" t="s">
        <v>2961</v>
      </c>
      <c r="B299" s="20"/>
      <c r="C299" s="20"/>
      <c r="D299" s="20"/>
      <c r="E299" s="20"/>
      <c r="F299" s="20"/>
      <c r="G299" s="20">
        <v>355.5</v>
      </c>
      <c r="H299" s="20"/>
      <c r="I299" s="20"/>
      <c r="J299" s="20"/>
      <c r="K299" s="20"/>
      <c r="L299" s="20"/>
      <c r="M299" s="20">
        <v>355.5</v>
      </c>
    </row>
    <row r="300" spans="1:13" s="21" customFormat="1" x14ac:dyDescent="0.35">
      <c r="A300" s="22" t="s">
        <v>100</v>
      </c>
      <c r="B300" s="20"/>
      <c r="C300" s="20"/>
      <c r="D300" s="20"/>
      <c r="E300" s="20"/>
      <c r="F300" s="20"/>
      <c r="G300" s="20"/>
      <c r="H300" s="20"/>
      <c r="I300" s="20"/>
      <c r="J300" s="20"/>
      <c r="K300" s="20">
        <v>2400</v>
      </c>
      <c r="L300" s="20"/>
      <c r="M300" s="20">
        <v>2400</v>
      </c>
    </row>
    <row r="301" spans="1:13" s="21" customFormat="1" x14ac:dyDescent="0.35">
      <c r="A301" s="54" t="s">
        <v>782</v>
      </c>
      <c r="B301" s="20"/>
      <c r="C301" s="20"/>
      <c r="D301" s="20"/>
      <c r="E301" s="20"/>
      <c r="F301" s="20"/>
      <c r="G301" s="20"/>
      <c r="H301" s="20"/>
      <c r="I301" s="20"/>
      <c r="J301" s="20"/>
      <c r="K301" s="20">
        <v>111.32</v>
      </c>
      <c r="L301" s="20"/>
      <c r="M301" s="20">
        <v>111.32</v>
      </c>
    </row>
    <row r="302" spans="1:13" s="21" customFormat="1" x14ac:dyDescent="0.35">
      <c r="A302" s="54" t="s">
        <v>478</v>
      </c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>
        <v>1000</v>
      </c>
      <c r="M302" s="20">
        <v>1000</v>
      </c>
    </row>
    <row r="303" spans="1:13" s="21" customFormat="1" x14ac:dyDescent="0.35">
      <c r="A303" s="54" t="s">
        <v>769</v>
      </c>
      <c r="B303" s="20"/>
      <c r="C303" s="20"/>
      <c r="D303" s="20">
        <v>440</v>
      </c>
      <c r="E303" s="20"/>
      <c r="F303" s="20"/>
      <c r="G303" s="20"/>
      <c r="H303" s="20"/>
      <c r="I303" s="20"/>
      <c r="J303" s="20"/>
      <c r="K303" s="20"/>
      <c r="L303" s="20"/>
      <c r="M303" s="20">
        <v>440</v>
      </c>
    </row>
    <row r="304" spans="1:13" s="21" customFormat="1" x14ac:dyDescent="0.35">
      <c r="A304" s="54" t="s">
        <v>2522</v>
      </c>
      <c r="B304" s="20"/>
      <c r="C304" s="20"/>
      <c r="D304" s="20"/>
      <c r="E304" s="20"/>
      <c r="F304" s="20"/>
      <c r="G304" s="20"/>
      <c r="H304" s="20"/>
      <c r="I304" s="20">
        <v>1815</v>
      </c>
      <c r="J304" s="20"/>
      <c r="K304" s="20"/>
      <c r="L304" s="20"/>
      <c r="M304" s="20">
        <v>1815</v>
      </c>
    </row>
    <row r="305" spans="1:13" s="21" customFormat="1" x14ac:dyDescent="0.35">
      <c r="A305" s="54" t="s">
        <v>298</v>
      </c>
      <c r="B305" s="20"/>
      <c r="C305" s="20"/>
      <c r="D305" s="20"/>
      <c r="E305" s="20"/>
      <c r="F305" s="20"/>
      <c r="G305" s="20"/>
      <c r="H305" s="20"/>
      <c r="I305" s="20"/>
      <c r="J305" s="20">
        <v>4461.88</v>
      </c>
      <c r="K305" s="20"/>
      <c r="L305" s="20"/>
      <c r="M305" s="20">
        <v>4461.88</v>
      </c>
    </row>
    <row r="306" spans="1:13" s="21" customFormat="1" x14ac:dyDescent="0.35">
      <c r="A306" s="22" t="s">
        <v>200</v>
      </c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>
        <v>3000</v>
      </c>
      <c r="M306" s="20">
        <v>3000</v>
      </c>
    </row>
    <row r="307" spans="1:13" s="21" customFormat="1" x14ac:dyDescent="0.35">
      <c r="A307" s="54" t="s">
        <v>823</v>
      </c>
      <c r="B307" s="20"/>
      <c r="C307" s="20"/>
      <c r="D307" s="20"/>
      <c r="E307" s="20"/>
      <c r="F307" s="20"/>
      <c r="G307" s="20"/>
      <c r="H307" s="20"/>
      <c r="I307" s="20"/>
      <c r="J307" s="20"/>
      <c r="K307" s="20">
        <v>196.72</v>
      </c>
      <c r="L307" s="20"/>
      <c r="M307" s="20">
        <v>196.72</v>
      </c>
    </row>
    <row r="308" spans="1:13" s="21" customFormat="1" x14ac:dyDescent="0.35">
      <c r="A308" s="54" t="s">
        <v>321</v>
      </c>
      <c r="B308" s="20"/>
      <c r="C308" s="20"/>
      <c r="D308" s="20"/>
      <c r="E308" s="20"/>
      <c r="F308" s="20"/>
      <c r="G308" s="20"/>
      <c r="H308" s="20"/>
      <c r="I308" s="20"/>
      <c r="J308" s="20"/>
      <c r="K308" s="20">
        <v>5445</v>
      </c>
      <c r="L308" s="20"/>
      <c r="M308" s="20">
        <v>5445</v>
      </c>
    </row>
    <row r="309" spans="1:13" s="21" customFormat="1" x14ac:dyDescent="0.35">
      <c r="A309" s="54" t="s">
        <v>1748</v>
      </c>
      <c r="B309" s="20"/>
      <c r="C309" s="20"/>
      <c r="D309" s="20"/>
      <c r="E309" s="20"/>
      <c r="F309" s="20"/>
      <c r="G309" s="20">
        <v>3509</v>
      </c>
      <c r="H309" s="20"/>
      <c r="I309" s="20"/>
      <c r="J309" s="20"/>
      <c r="K309" s="20"/>
      <c r="L309" s="20"/>
      <c r="M309" s="20">
        <v>3509</v>
      </c>
    </row>
    <row r="310" spans="1:13" s="21" customFormat="1" x14ac:dyDescent="0.35">
      <c r="A310" s="54" t="s">
        <v>242</v>
      </c>
      <c r="B310" s="20"/>
      <c r="C310" s="20"/>
      <c r="D310" s="20"/>
      <c r="E310" s="20"/>
      <c r="F310" s="20"/>
      <c r="G310" s="20"/>
      <c r="H310" s="20"/>
      <c r="I310" s="20">
        <v>2180.9</v>
      </c>
      <c r="J310" s="20"/>
      <c r="K310" s="20"/>
      <c r="L310" s="20"/>
      <c r="M310" s="20">
        <v>2180.9</v>
      </c>
    </row>
    <row r="311" spans="1:13" s="21" customFormat="1" x14ac:dyDescent="0.35">
      <c r="A311" s="54" t="s">
        <v>2946</v>
      </c>
      <c r="B311" s="20"/>
      <c r="C311" s="20"/>
      <c r="D311" s="20"/>
      <c r="E311" s="20">
        <v>11035.2</v>
      </c>
      <c r="F311" s="20"/>
      <c r="G311" s="20"/>
      <c r="H311" s="20"/>
      <c r="I311" s="20"/>
      <c r="J311" s="20"/>
      <c r="K311" s="20"/>
      <c r="L311" s="20"/>
      <c r="M311" s="20">
        <v>11035.2</v>
      </c>
    </row>
    <row r="312" spans="1:13" s="21" customFormat="1" x14ac:dyDescent="0.35">
      <c r="A312" s="54" t="s">
        <v>699</v>
      </c>
      <c r="B312" s="20">
        <v>1267</v>
      </c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>
        <v>1267</v>
      </c>
    </row>
    <row r="313" spans="1:13" s="21" customFormat="1" x14ac:dyDescent="0.35">
      <c r="A313" s="54" t="s">
        <v>867</v>
      </c>
      <c r="B313" s="20"/>
      <c r="C313" s="20"/>
      <c r="D313" s="20"/>
      <c r="E313" s="20"/>
      <c r="F313" s="20"/>
      <c r="G313" s="20"/>
      <c r="H313" s="20"/>
      <c r="I313" s="20">
        <v>4040.19</v>
      </c>
      <c r="J313" s="20"/>
      <c r="K313" s="20"/>
      <c r="L313" s="20"/>
      <c r="M313" s="20">
        <v>4040.19</v>
      </c>
    </row>
    <row r="314" spans="1:13" s="21" customFormat="1" x14ac:dyDescent="0.35">
      <c r="A314" s="54" t="s">
        <v>137</v>
      </c>
      <c r="B314" s="20"/>
      <c r="C314" s="20"/>
      <c r="D314" s="20">
        <v>1320</v>
      </c>
      <c r="E314" s="20"/>
      <c r="F314" s="20"/>
      <c r="G314" s="20"/>
      <c r="H314" s="20"/>
      <c r="I314" s="20"/>
      <c r="J314" s="20"/>
      <c r="K314" s="20"/>
      <c r="L314" s="20"/>
      <c r="M314" s="20">
        <v>1320</v>
      </c>
    </row>
    <row r="315" spans="1:13" s="21" customFormat="1" x14ac:dyDescent="0.35">
      <c r="A315" s="54" t="s">
        <v>822</v>
      </c>
      <c r="B315" s="20"/>
      <c r="C315" s="20">
        <v>1270.5</v>
      </c>
      <c r="D315" s="20"/>
      <c r="E315" s="20"/>
      <c r="F315" s="20"/>
      <c r="G315" s="20"/>
      <c r="H315" s="20"/>
      <c r="I315" s="20"/>
      <c r="J315" s="20"/>
      <c r="K315" s="20"/>
      <c r="L315" s="20"/>
      <c r="M315" s="20">
        <v>1270.5</v>
      </c>
    </row>
    <row r="316" spans="1:13" s="21" customFormat="1" x14ac:dyDescent="0.35">
      <c r="A316" s="55" t="s">
        <v>2978</v>
      </c>
      <c r="B316" s="20"/>
      <c r="C316" s="20"/>
      <c r="D316" s="20"/>
      <c r="E316" s="20"/>
      <c r="F316" s="20"/>
      <c r="G316" s="20">
        <v>2332.11</v>
      </c>
      <c r="H316" s="20"/>
      <c r="I316" s="20"/>
      <c r="J316" s="20"/>
      <c r="K316" s="20"/>
      <c r="L316" s="20"/>
      <c r="M316" s="20">
        <v>2332.11</v>
      </c>
    </row>
    <row r="317" spans="1:13" s="21" customFormat="1" x14ac:dyDescent="0.35">
      <c r="A317" s="53" t="s">
        <v>861</v>
      </c>
      <c r="B317" s="20"/>
      <c r="C317" s="20"/>
      <c r="D317" s="20">
        <v>440</v>
      </c>
      <c r="E317" s="20"/>
      <c r="F317" s="20"/>
      <c r="G317" s="20"/>
      <c r="H317" s="20"/>
      <c r="I317" s="20"/>
      <c r="J317" s="20"/>
      <c r="K317" s="20"/>
      <c r="L317" s="20"/>
      <c r="M317" s="20">
        <v>440</v>
      </c>
    </row>
    <row r="318" spans="1:13" s="21" customFormat="1" x14ac:dyDescent="0.35">
      <c r="A318" s="54" t="s">
        <v>138</v>
      </c>
      <c r="B318" s="20"/>
      <c r="C318" s="20"/>
      <c r="D318" s="20"/>
      <c r="E318" s="20">
        <v>617.1</v>
      </c>
      <c r="F318" s="20"/>
      <c r="G318" s="20"/>
      <c r="H318" s="20"/>
      <c r="I318" s="20"/>
      <c r="J318" s="20"/>
      <c r="K318" s="20"/>
      <c r="L318" s="20">
        <v>4647.28</v>
      </c>
      <c r="M318" s="20">
        <v>5264.38</v>
      </c>
    </row>
    <row r="319" spans="1:13" s="21" customFormat="1" x14ac:dyDescent="0.35">
      <c r="A319" s="54" t="s">
        <v>913</v>
      </c>
      <c r="B319" s="20"/>
      <c r="C319" s="20"/>
      <c r="D319" s="20"/>
      <c r="E319" s="20">
        <v>187.55</v>
      </c>
      <c r="F319" s="20"/>
      <c r="G319" s="20">
        <v>7258.79</v>
      </c>
      <c r="H319" s="20"/>
      <c r="I319" s="20"/>
      <c r="J319" s="20"/>
      <c r="K319" s="20">
        <v>376.3</v>
      </c>
      <c r="L319" s="20"/>
      <c r="M319" s="20">
        <v>7822.64</v>
      </c>
    </row>
    <row r="320" spans="1:13" s="21" customFormat="1" x14ac:dyDescent="0.35">
      <c r="A320" s="54" t="s">
        <v>713</v>
      </c>
      <c r="B320" s="20"/>
      <c r="C320" s="20"/>
      <c r="D320" s="20">
        <v>1452</v>
      </c>
      <c r="E320" s="20"/>
      <c r="F320" s="20"/>
      <c r="G320" s="20"/>
      <c r="H320" s="20"/>
      <c r="I320" s="20"/>
      <c r="J320" s="20"/>
      <c r="K320" s="20"/>
      <c r="L320" s="20"/>
      <c r="M320" s="20">
        <v>1452</v>
      </c>
    </row>
    <row r="321" spans="1:13" s="21" customFormat="1" x14ac:dyDescent="0.35">
      <c r="A321" s="22" t="s">
        <v>420</v>
      </c>
      <c r="B321" s="20"/>
      <c r="C321" s="20"/>
      <c r="D321" s="20"/>
      <c r="E321" s="20"/>
      <c r="F321" s="20"/>
      <c r="G321" s="20">
        <v>97.19</v>
      </c>
      <c r="H321" s="20"/>
      <c r="I321" s="20"/>
      <c r="J321" s="20"/>
      <c r="K321" s="20"/>
      <c r="L321" s="20"/>
      <c r="M321" s="20">
        <v>97.19</v>
      </c>
    </row>
    <row r="322" spans="1:13" s="21" customFormat="1" x14ac:dyDescent="0.35">
      <c r="A322" s="22" t="s">
        <v>187</v>
      </c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>
        <v>5000</v>
      </c>
      <c r="M322" s="20">
        <v>5000</v>
      </c>
    </row>
    <row r="323" spans="1:13" s="21" customFormat="1" x14ac:dyDescent="0.35">
      <c r="A323" s="54" t="s">
        <v>172</v>
      </c>
      <c r="B323" s="20"/>
      <c r="C323" s="20"/>
      <c r="D323" s="20"/>
      <c r="E323" s="20"/>
      <c r="F323" s="20">
        <v>1790.8</v>
      </c>
      <c r="G323" s="20"/>
      <c r="H323" s="20"/>
      <c r="I323" s="20"/>
      <c r="J323" s="20"/>
      <c r="K323" s="20"/>
      <c r="L323" s="20"/>
      <c r="M323" s="20">
        <v>1790.8</v>
      </c>
    </row>
    <row r="324" spans="1:13" s="21" customFormat="1" x14ac:dyDescent="0.35">
      <c r="A324" s="54" t="s">
        <v>2622</v>
      </c>
      <c r="B324" s="20"/>
      <c r="C324" s="20"/>
      <c r="D324" s="20"/>
      <c r="E324" s="20"/>
      <c r="F324" s="20"/>
      <c r="G324" s="20">
        <v>356.95</v>
      </c>
      <c r="H324" s="20"/>
      <c r="I324" s="20"/>
      <c r="J324" s="20"/>
      <c r="K324" s="20"/>
      <c r="L324" s="20"/>
      <c r="M324" s="20">
        <v>356.95</v>
      </c>
    </row>
    <row r="325" spans="1:13" s="21" customFormat="1" x14ac:dyDescent="0.35">
      <c r="A325" s="54" t="s">
        <v>2333</v>
      </c>
      <c r="B325" s="20"/>
      <c r="C325" s="20"/>
      <c r="D325" s="20"/>
      <c r="E325" s="20"/>
      <c r="F325" s="20"/>
      <c r="G325" s="20"/>
      <c r="H325" s="20"/>
      <c r="I325" s="20">
        <v>2796.92</v>
      </c>
      <c r="J325" s="20"/>
      <c r="K325" s="20"/>
      <c r="L325" s="20"/>
      <c r="M325" s="20">
        <v>2796.92</v>
      </c>
    </row>
    <row r="326" spans="1:13" s="21" customFormat="1" x14ac:dyDescent="0.35">
      <c r="A326" s="54" t="s">
        <v>706</v>
      </c>
      <c r="B326" s="20"/>
      <c r="C326" s="20"/>
      <c r="D326" s="20">
        <v>440</v>
      </c>
      <c r="E326" s="20"/>
      <c r="F326" s="20"/>
      <c r="G326" s="20"/>
      <c r="H326" s="20"/>
      <c r="I326" s="20"/>
      <c r="J326" s="20"/>
      <c r="K326" s="20"/>
      <c r="L326" s="20"/>
      <c r="M326" s="20">
        <v>440</v>
      </c>
    </row>
    <row r="327" spans="1:13" s="21" customFormat="1" x14ac:dyDescent="0.35">
      <c r="A327" s="54" t="s">
        <v>691</v>
      </c>
      <c r="B327" s="20"/>
      <c r="C327" s="20"/>
      <c r="D327" s="20"/>
      <c r="E327" s="20"/>
      <c r="F327" s="20"/>
      <c r="G327" s="20">
        <v>3500</v>
      </c>
      <c r="H327" s="20"/>
      <c r="I327" s="20"/>
      <c r="J327" s="20"/>
      <c r="K327" s="20"/>
      <c r="L327" s="20"/>
      <c r="M327" s="20">
        <v>3500</v>
      </c>
    </row>
    <row r="328" spans="1:13" s="21" customFormat="1" x14ac:dyDescent="0.35">
      <c r="A328" s="22" t="s">
        <v>386</v>
      </c>
      <c r="B328" s="20"/>
      <c r="C328" s="20"/>
      <c r="D328" s="20"/>
      <c r="E328" s="20"/>
      <c r="F328" s="20"/>
      <c r="G328" s="20">
        <v>7200</v>
      </c>
      <c r="H328" s="20"/>
      <c r="I328" s="20"/>
      <c r="J328" s="20"/>
      <c r="K328" s="20"/>
      <c r="L328" s="20"/>
      <c r="M328" s="20">
        <v>7200</v>
      </c>
    </row>
    <row r="329" spans="1:13" s="21" customFormat="1" x14ac:dyDescent="0.35">
      <c r="A329" s="54" t="s">
        <v>696</v>
      </c>
      <c r="B329" s="20"/>
      <c r="C329" s="20"/>
      <c r="D329" s="20"/>
      <c r="E329" s="20">
        <v>3000</v>
      </c>
      <c r="F329" s="20"/>
      <c r="G329" s="20"/>
      <c r="H329" s="20"/>
      <c r="I329" s="20">
        <v>18112.91</v>
      </c>
      <c r="J329" s="20"/>
      <c r="K329" s="20">
        <v>136.13</v>
      </c>
      <c r="L329" s="20">
        <v>1000</v>
      </c>
      <c r="M329" s="20">
        <v>22249.040000000001</v>
      </c>
    </row>
    <row r="330" spans="1:13" s="21" customFormat="1" x14ac:dyDescent="0.35">
      <c r="A330" s="54" t="s">
        <v>2178</v>
      </c>
      <c r="B330" s="20"/>
      <c r="C330" s="20"/>
      <c r="D330" s="20"/>
      <c r="E330" s="20"/>
      <c r="F330" s="20"/>
      <c r="G330" s="20"/>
      <c r="H330" s="20"/>
      <c r="I330" s="20"/>
      <c r="J330" s="20">
        <v>12100</v>
      </c>
      <c r="K330" s="20"/>
      <c r="L330" s="20"/>
      <c r="M330" s="20">
        <v>12100</v>
      </c>
    </row>
    <row r="331" spans="1:13" s="21" customFormat="1" x14ac:dyDescent="0.35">
      <c r="A331" s="54" t="s">
        <v>795</v>
      </c>
      <c r="B331" s="20"/>
      <c r="C331" s="20"/>
      <c r="D331" s="20"/>
      <c r="E331" s="20"/>
      <c r="F331" s="20"/>
      <c r="G331" s="20"/>
      <c r="H331" s="20">
        <v>26540.14</v>
      </c>
      <c r="I331" s="20"/>
      <c r="J331" s="20"/>
      <c r="K331" s="20"/>
      <c r="L331" s="20"/>
      <c r="M331" s="20">
        <v>26540.14</v>
      </c>
    </row>
    <row r="332" spans="1:13" s="21" customFormat="1" x14ac:dyDescent="0.35">
      <c r="A332" s="54" t="s">
        <v>2868</v>
      </c>
      <c r="B332" s="20"/>
      <c r="C332" s="20"/>
      <c r="D332" s="20"/>
      <c r="E332" s="20"/>
      <c r="F332" s="20"/>
      <c r="G332" s="20"/>
      <c r="H332" s="20"/>
      <c r="I332" s="20"/>
      <c r="J332" s="20">
        <v>6957.5</v>
      </c>
      <c r="K332" s="20"/>
      <c r="L332" s="20"/>
      <c r="M332" s="20">
        <v>6957.5</v>
      </c>
    </row>
    <row r="333" spans="1:13" s="21" customFormat="1" x14ac:dyDescent="0.35">
      <c r="A333" s="22" t="s">
        <v>105</v>
      </c>
      <c r="B333" s="20"/>
      <c r="C333" s="20"/>
      <c r="D333" s="20"/>
      <c r="E333" s="20"/>
      <c r="F333" s="20"/>
      <c r="G333" s="20">
        <v>2631.75</v>
      </c>
      <c r="H333" s="20"/>
      <c r="I333" s="20"/>
      <c r="J333" s="20"/>
      <c r="K333" s="20"/>
      <c r="L333" s="20"/>
      <c r="M333" s="20">
        <v>2631.75</v>
      </c>
    </row>
    <row r="334" spans="1:13" s="21" customFormat="1" x14ac:dyDescent="0.35">
      <c r="A334" s="54" t="s">
        <v>400</v>
      </c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>
        <v>7500.12</v>
      </c>
      <c r="M334" s="20">
        <v>7500.12</v>
      </c>
    </row>
    <row r="335" spans="1:13" s="21" customFormat="1" x14ac:dyDescent="0.35">
      <c r="A335" s="54" t="s">
        <v>1901</v>
      </c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>
        <v>1500</v>
      </c>
      <c r="M335" s="20">
        <v>1500</v>
      </c>
    </row>
    <row r="336" spans="1:13" s="21" customFormat="1" x14ac:dyDescent="0.35">
      <c r="A336" s="54" t="s">
        <v>318</v>
      </c>
      <c r="B336" s="20"/>
      <c r="C336" s="20"/>
      <c r="D336" s="20">
        <v>93.92</v>
      </c>
      <c r="E336" s="20"/>
      <c r="F336" s="20"/>
      <c r="G336" s="20"/>
      <c r="H336" s="20"/>
      <c r="I336" s="20"/>
      <c r="J336" s="20"/>
      <c r="K336" s="20"/>
      <c r="L336" s="20"/>
      <c r="M336" s="20">
        <v>93.92</v>
      </c>
    </row>
    <row r="337" spans="1:13" s="21" customFormat="1" x14ac:dyDescent="0.35">
      <c r="A337" s="22" t="s">
        <v>461</v>
      </c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>
        <v>259.25</v>
      </c>
      <c r="M337" s="20">
        <v>259.25</v>
      </c>
    </row>
    <row r="338" spans="1:13" s="21" customFormat="1" x14ac:dyDescent="0.35">
      <c r="A338" s="54" t="s">
        <v>876</v>
      </c>
      <c r="B338" s="20">
        <v>211.99</v>
      </c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>
        <v>211.99</v>
      </c>
    </row>
    <row r="339" spans="1:13" s="21" customFormat="1" x14ac:dyDescent="0.35">
      <c r="A339" s="54" t="s">
        <v>2002</v>
      </c>
      <c r="B339" s="20"/>
      <c r="C339" s="20"/>
      <c r="D339" s="20"/>
      <c r="E339" s="20"/>
      <c r="F339" s="20"/>
      <c r="G339" s="20">
        <v>499.14</v>
      </c>
      <c r="H339" s="20"/>
      <c r="I339" s="20"/>
      <c r="J339" s="20"/>
      <c r="K339" s="20"/>
      <c r="L339" s="20"/>
      <c r="M339" s="20">
        <v>499.14</v>
      </c>
    </row>
    <row r="340" spans="1:13" s="21" customFormat="1" x14ac:dyDescent="0.35">
      <c r="A340" s="54" t="s">
        <v>1702</v>
      </c>
      <c r="B340" s="20"/>
      <c r="C340" s="20"/>
      <c r="D340" s="20">
        <v>800</v>
      </c>
      <c r="E340" s="20"/>
      <c r="F340" s="20"/>
      <c r="G340" s="20"/>
      <c r="H340" s="20"/>
      <c r="I340" s="20"/>
      <c r="J340" s="20"/>
      <c r="K340" s="20"/>
      <c r="L340" s="20"/>
      <c r="M340" s="20">
        <v>800</v>
      </c>
    </row>
    <row r="341" spans="1:13" s="21" customFormat="1" x14ac:dyDescent="0.35">
      <c r="A341" s="54" t="s">
        <v>401</v>
      </c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>
        <v>2500</v>
      </c>
      <c r="M341" s="20">
        <v>2500</v>
      </c>
    </row>
    <row r="342" spans="1:13" s="21" customFormat="1" x14ac:dyDescent="0.35">
      <c r="A342" s="54" t="s">
        <v>2008</v>
      </c>
      <c r="B342" s="20"/>
      <c r="C342" s="20"/>
      <c r="D342" s="20"/>
      <c r="E342" s="20"/>
      <c r="F342" s="20"/>
      <c r="G342" s="20">
        <v>5788.63</v>
      </c>
      <c r="H342" s="20"/>
      <c r="I342" s="20"/>
      <c r="J342" s="20"/>
      <c r="K342" s="20"/>
      <c r="L342" s="20"/>
      <c r="M342" s="20">
        <v>5788.63</v>
      </c>
    </row>
    <row r="343" spans="1:13" s="21" customFormat="1" x14ac:dyDescent="0.35">
      <c r="A343" s="54" t="s">
        <v>712</v>
      </c>
      <c r="B343" s="20"/>
      <c r="C343" s="20">
        <v>484</v>
      </c>
      <c r="D343" s="20"/>
      <c r="E343" s="20"/>
      <c r="F343" s="20"/>
      <c r="G343" s="20"/>
      <c r="H343" s="20"/>
      <c r="I343" s="20"/>
      <c r="J343" s="20"/>
      <c r="K343" s="20"/>
      <c r="L343" s="20"/>
      <c r="M343" s="20">
        <v>484</v>
      </c>
    </row>
    <row r="344" spans="1:13" s="21" customFormat="1" x14ac:dyDescent="0.35">
      <c r="A344" s="54" t="s">
        <v>433</v>
      </c>
      <c r="B344" s="20"/>
      <c r="C344" s="20"/>
      <c r="D344" s="20"/>
      <c r="E344" s="20"/>
      <c r="F344" s="20"/>
      <c r="G344" s="20"/>
      <c r="H344" s="20">
        <v>5018.1499999999996</v>
      </c>
      <c r="I344" s="20"/>
      <c r="J344" s="20"/>
      <c r="K344" s="20"/>
      <c r="L344" s="20"/>
      <c r="M344" s="20">
        <v>5018.1499999999996</v>
      </c>
    </row>
    <row r="345" spans="1:13" s="21" customFormat="1" x14ac:dyDescent="0.35">
      <c r="A345" s="54" t="s">
        <v>873</v>
      </c>
      <c r="B345" s="20"/>
      <c r="C345" s="20"/>
      <c r="D345" s="20"/>
      <c r="E345" s="20"/>
      <c r="F345" s="20"/>
      <c r="G345" s="20"/>
      <c r="H345" s="20"/>
      <c r="I345" s="20">
        <v>6050</v>
      </c>
      <c r="J345" s="20"/>
      <c r="K345" s="20"/>
      <c r="L345" s="20"/>
      <c r="M345" s="20">
        <v>6050</v>
      </c>
    </row>
    <row r="346" spans="1:13" s="21" customFormat="1" x14ac:dyDescent="0.35">
      <c r="A346" s="54" t="s">
        <v>2341</v>
      </c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>
        <v>500</v>
      </c>
      <c r="M346" s="20">
        <v>500</v>
      </c>
    </row>
    <row r="347" spans="1:13" s="21" customFormat="1" ht="21" x14ac:dyDescent="0.35">
      <c r="A347" s="54" t="s">
        <v>424</v>
      </c>
      <c r="B347" s="20"/>
      <c r="C347" s="20"/>
      <c r="D347" s="20"/>
      <c r="E347" s="20"/>
      <c r="F347" s="20"/>
      <c r="G347" s="20"/>
      <c r="H347" s="20"/>
      <c r="I347" s="20"/>
      <c r="J347" s="20"/>
      <c r="K347" s="20">
        <v>511.23</v>
      </c>
      <c r="L347" s="20"/>
      <c r="M347" s="20">
        <v>511.23</v>
      </c>
    </row>
    <row r="348" spans="1:13" s="21" customFormat="1" x14ac:dyDescent="0.35">
      <c r="A348" s="22" t="s">
        <v>180</v>
      </c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>
        <v>481.52</v>
      </c>
      <c r="M348" s="20">
        <v>481.52</v>
      </c>
    </row>
    <row r="349" spans="1:13" s="21" customFormat="1" x14ac:dyDescent="0.35">
      <c r="A349" s="54" t="s">
        <v>2189</v>
      </c>
      <c r="B349" s="20"/>
      <c r="C349" s="20"/>
      <c r="D349" s="20"/>
      <c r="E349" s="20"/>
      <c r="F349" s="20"/>
      <c r="G349" s="20"/>
      <c r="H349" s="20"/>
      <c r="I349" s="20">
        <v>389.62</v>
      </c>
      <c r="J349" s="20"/>
      <c r="K349" s="20"/>
      <c r="L349" s="20"/>
      <c r="M349" s="20">
        <v>389.62</v>
      </c>
    </row>
    <row r="350" spans="1:13" s="21" customFormat="1" x14ac:dyDescent="0.35">
      <c r="A350" s="54" t="s">
        <v>198</v>
      </c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>
        <v>7800</v>
      </c>
      <c r="M350" s="20">
        <v>7800</v>
      </c>
    </row>
    <row r="351" spans="1:13" s="21" customFormat="1" x14ac:dyDescent="0.35">
      <c r="A351" s="55" t="s">
        <v>889</v>
      </c>
      <c r="B351" s="20"/>
      <c r="C351" s="20"/>
      <c r="D351" s="20"/>
      <c r="E351" s="20"/>
      <c r="F351" s="20"/>
      <c r="G351" s="20"/>
      <c r="H351" s="20"/>
      <c r="I351" s="20"/>
      <c r="J351" s="20"/>
      <c r="K351" s="20">
        <v>1309.19</v>
      </c>
      <c r="L351" s="20"/>
      <c r="M351" s="20">
        <v>1309.19</v>
      </c>
    </row>
    <row r="352" spans="1:13" s="21" customFormat="1" x14ac:dyDescent="0.35">
      <c r="A352" s="53" t="s">
        <v>2668</v>
      </c>
      <c r="B352" s="20"/>
      <c r="C352" s="20"/>
      <c r="D352" s="20"/>
      <c r="E352" s="20"/>
      <c r="F352" s="20"/>
      <c r="G352" s="20">
        <v>1200.01</v>
      </c>
      <c r="H352" s="20"/>
      <c r="I352" s="20"/>
      <c r="J352" s="20"/>
      <c r="K352" s="20"/>
      <c r="L352" s="20"/>
      <c r="M352" s="20">
        <v>1200.01</v>
      </c>
    </row>
    <row r="353" spans="1:13" s="21" customFormat="1" x14ac:dyDescent="0.35">
      <c r="A353" s="22" t="s">
        <v>460</v>
      </c>
      <c r="B353" s="20"/>
      <c r="C353" s="20">
        <v>435.6</v>
      </c>
      <c r="D353" s="20"/>
      <c r="E353" s="20"/>
      <c r="F353" s="20"/>
      <c r="G353" s="20"/>
      <c r="H353" s="20"/>
      <c r="I353" s="20"/>
      <c r="J353" s="20"/>
      <c r="K353" s="20"/>
      <c r="L353" s="20"/>
      <c r="M353" s="20">
        <v>435.6</v>
      </c>
    </row>
    <row r="354" spans="1:13" s="21" customFormat="1" x14ac:dyDescent="0.35">
      <c r="A354" s="54" t="s">
        <v>437</v>
      </c>
      <c r="B354" s="20">
        <v>580.79999999999995</v>
      </c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>
        <v>580.79999999999995</v>
      </c>
    </row>
    <row r="355" spans="1:13" s="21" customFormat="1" x14ac:dyDescent="0.35">
      <c r="A355" s="22" t="s">
        <v>145</v>
      </c>
      <c r="B355" s="20">
        <v>1610</v>
      </c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>
        <v>1610</v>
      </c>
    </row>
    <row r="356" spans="1:13" s="21" customFormat="1" x14ac:dyDescent="0.35">
      <c r="A356" s="54" t="s">
        <v>382</v>
      </c>
      <c r="B356" s="20"/>
      <c r="C356" s="20"/>
      <c r="D356" s="20"/>
      <c r="E356" s="20"/>
      <c r="F356" s="20"/>
      <c r="G356" s="20">
        <v>750</v>
      </c>
      <c r="H356" s="20"/>
      <c r="I356" s="20"/>
      <c r="J356" s="20"/>
      <c r="K356" s="20"/>
      <c r="L356" s="20">
        <v>327.76</v>
      </c>
      <c r="M356" s="20">
        <v>1077.76</v>
      </c>
    </row>
    <row r="357" spans="1:13" s="21" customFormat="1" x14ac:dyDescent="0.35">
      <c r="A357" s="54" t="s">
        <v>155</v>
      </c>
      <c r="B357" s="20">
        <v>8040.46</v>
      </c>
      <c r="C357" s="20"/>
      <c r="D357" s="20"/>
      <c r="E357" s="20"/>
      <c r="F357" s="20"/>
      <c r="G357" s="20">
        <v>2000</v>
      </c>
      <c r="H357" s="20"/>
      <c r="I357" s="20"/>
      <c r="J357" s="20"/>
      <c r="K357" s="20"/>
      <c r="L357" s="20"/>
      <c r="M357" s="20">
        <v>10040.459999999999</v>
      </c>
    </row>
    <row r="358" spans="1:13" s="21" customFormat="1" x14ac:dyDescent="0.35">
      <c r="A358" s="22" t="s">
        <v>150</v>
      </c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>
        <v>1760.7</v>
      </c>
      <c r="M358" s="20">
        <v>1760.7</v>
      </c>
    </row>
    <row r="359" spans="1:13" s="21" customFormat="1" x14ac:dyDescent="0.35">
      <c r="A359" s="54" t="s">
        <v>1955</v>
      </c>
      <c r="B359" s="20"/>
      <c r="C359" s="20"/>
      <c r="D359" s="20"/>
      <c r="E359" s="20">
        <v>707.85</v>
      </c>
      <c r="F359" s="20"/>
      <c r="G359" s="20"/>
      <c r="H359" s="20"/>
      <c r="I359" s="20"/>
      <c r="J359" s="20"/>
      <c r="K359" s="20"/>
      <c r="L359" s="20"/>
      <c r="M359" s="20">
        <v>707.85</v>
      </c>
    </row>
    <row r="360" spans="1:13" s="21" customFormat="1" x14ac:dyDescent="0.35">
      <c r="A360" s="54" t="s">
        <v>2691</v>
      </c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>
        <v>200</v>
      </c>
      <c r="M360" s="20">
        <v>200</v>
      </c>
    </row>
    <row r="361" spans="1:13" s="21" customFormat="1" x14ac:dyDescent="0.35">
      <c r="A361" s="54" t="s">
        <v>1293</v>
      </c>
      <c r="B361" s="20"/>
      <c r="C361" s="20"/>
      <c r="D361" s="20"/>
      <c r="E361" s="20"/>
      <c r="F361" s="20"/>
      <c r="G361" s="20">
        <v>23614.440000000002</v>
      </c>
      <c r="H361" s="20"/>
      <c r="I361" s="20"/>
      <c r="J361" s="20"/>
      <c r="K361" s="20"/>
      <c r="L361" s="20"/>
      <c r="M361" s="20">
        <v>23614.440000000002</v>
      </c>
    </row>
    <row r="362" spans="1:13" s="21" customFormat="1" x14ac:dyDescent="0.35">
      <c r="A362" s="54" t="s">
        <v>240</v>
      </c>
      <c r="B362" s="20"/>
      <c r="C362" s="20"/>
      <c r="D362" s="20">
        <v>18149</v>
      </c>
      <c r="E362" s="20"/>
      <c r="F362" s="20"/>
      <c r="G362" s="20"/>
      <c r="H362" s="20"/>
      <c r="I362" s="20"/>
      <c r="J362" s="20">
        <v>1788.38</v>
      </c>
      <c r="K362" s="20"/>
      <c r="L362" s="20"/>
      <c r="M362" s="20">
        <v>19937.38</v>
      </c>
    </row>
    <row r="363" spans="1:13" s="21" customFormat="1" x14ac:dyDescent="0.35">
      <c r="A363" s="54" t="s">
        <v>2515</v>
      </c>
      <c r="B363" s="20"/>
      <c r="C363" s="20"/>
      <c r="D363" s="20"/>
      <c r="E363" s="20"/>
      <c r="F363" s="20"/>
      <c r="G363" s="20"/>
      <c r="H363" s="20">
        <v>2864</v>
      </c>
      <c r="I363" s="20"/>
      <c r="J363" s="20"/>
      <c r="K363" s="20"/>
      <c r="L363" s="20"/>
      <c r="M363" s="20">
        <v>2864</v>
      </c>
    </row>
    <row r="364" spans="1:13" s="21" customFormat="1" x14ac:dyDescent="0.35">
      <c r="A364" s="54" t="s">
        <v>379</v>
      </c>
      <c r="B364" s="20"/>
      <c r="C364" s="20"/>
      <c r="D364" s="20"/>
      <c r="E364" s="20"/>
      <c r="F364" s="20"/>
      <c r="G364" s="20"/>
      <c r="H364" s="20"/>
      <c r="I364" s="20">
        <v>1452</v>
      </c>
      <c r="J364" s="20"/>
      <c r="K364" s="20"/>
      <c r="L364" s="20">
        <v>1389.3500000000001</v>
      </c>
      <c r="M364" s="20">
        <v>2841.3500000000004</v>
      </c>
    </row>
    <row r="365" spans="1:13" s="21" customFormat="1" x14ac:dyDescent="0.35">
      <c r="A365" s="54" t="s">
        <v>162</v>
      </c>
      <c r="B365" s="20"/>
      <c r="C365" s="20">
        <v>1573</v>
      </c>
      <c r="D365" s="20">
        <v>218.31</v>
      </c>
      <c r="E365" s="20"/>
      <c r="F365" s="20"/>
      <c r="G365" s="20">
        <v>7760</v>
      </c>
      <c r="H365" s="20">
        <v>500</v>
      </c>
      <c r="I365" s="20"/>
      <c r="J365" s="20"/>
      <c r="K365" s="20">
        <v>10194.69</v>
      </c>
      <c r="L365" s="20">
        <v>5500</v>
      </c>
      <c r="M365" s="20">
        <v>25746</v>
      </c>
    </row>
    <row r="366" spans="1:13" s="21" customFormat="1" x14ac:dyDescent="0.35">
      <c r="A366" s="54" t="s">
        <v>2508</v>
      </c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>
        <v>600</v>
      </c>
      <c r="M366" s="20">
        <v>600</v>
      </c>
    </row>
    <row r="367" spans="1:13" s="21" customFormat="1" x14ac:dyDescent="0.35">
      <c r="A367" s="54" t="s">
        <v>123</v>
      </c>
      <c r="B367" s="20"/>
      <c r="C367" s="20"/>
      <c r="D367" s="20"/>
      <c r="E367" s="20">
        <v>5032.3900000000003</v>
      </c>
      <c r="F367" s="20"/>
      <c r="G367" s="20">
        <v>1100</v>
      </c>
      <c r="H367" s="20"/>
      <c r="I367" s="20"/>
      <c r="J367" s="20"/>
      <c r="K367" s="20"/>
      <c r="L367" s="20"/>
      <c r="M367" s="20">
        <v>6132.39</v>
      </c>
    </row>
    <row r="368" spans="1:13" s="21" customFormat="1" ht="21" x14ac:dyDescent="0.35">
      <c r="A368" s="54" t="s">
        <v>279</v>
      </c>
      <c r="B368" s="20"/>
      <c r="C368" s="20"/>
      <c r="D368" s="20"/>
      <c r="E368" s="20"/>
      <c r="F368" s="20"/>
      <c r="G368" s="20"/>
      <c r="H368" s="20"/>
      <c r="I368" s="20"/>
      <c r="J368" s="20"/>
      <c r="K368" s="20">
        <v>177.87</v>
      </c>
      <c r="L368" s="20"/>
      <c r="M368" s="20">
        <v>177.87</v>
      </c>
    </row>
    <row r="369" spans="1:13" s="21" customFormat="1" ht="21" x14ac:dyDescent="0.35">
      <c r="A369" s="54" t="s">
        <v>246</v>
      </c>
      <c r="B369" s="20"/>
      <c r="C369" s="20"/>
      <c r="D369" s="20"/>
      <c r="E369" s="20"/>
      <c r="F369" s="20"/>
      <c r="G369" s="20"/>
      <c r="H369" s="20"/>
      <c r="I369" s="20"/>
      <c r="J369" s="20"/>
      <c r="K369" s="20">
        <v>11777.7</v>
      </c>
      <c r="L369" s="20"/>
      <c r="M369" s="20">
        <v>11777.7</v>
      </c>
    </row>
    <row r="370" spans="1:13" s="21" customFormat="1" x14ac:dyDescent="0.35">
      <c r="A370" s="54" t="s">
        <v>163</v>
      </c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>
        <v>500</v>
      </c>
      <c r="M370" s="20">
        <v>500</v>
      </c>
    </row>
    <row r="371" spans="1:13" s="21" customFormat="1" ht="21" x14ac:dyDescent="0.35">
      <c r="A371" s="22" t="s">
        <v>121</v>
      </c>
      <c r="B371" s="20"/>
      <c r="C371" s="20"/>
      <c r="D371" s="20"/>
      <c r="E371" s="20"/>
      <c r="F371" s="20"/>
      <c r="G371" s="20"/>
      <c r="H371" s="20"/>
      <c r="I371" s="20"/>
      <c r="J371" s="20"/>
      <c r="K371" s="20">
        <v>13984.25</v>
      </c>
      <c r="L371" s="20"/>
      <c r="M371" s="20">
        <v>13984.25</v>
      </c>
    </row>
    <row r="372" spans="1:13" s="21" customFormat="1" x14ac:dyDescent="0.35">
      <c r="A372" s="54" t="s">
        <v>1257</v>
      </c>
      <c r="B372" s="20"/>
      <c r="C372" s="20"/>
      <c r="D372" s="20"/>
      <c r="E372" s="20"/>
      <c r="F372" s="20"/>
      <c r="G372" s="20"/>
      <c r="H372" s="20"/>
      <c r="I372" s="20"/>
      <c r="J372" s="20">
        <v>10164</v>
      </c>
      <c r="K372" s="20"/>
      <c r="L372" s="20"/>
      <c r="M372" s="20">
        <v>10164</v>
      </c>
    </row>
    <row r="373" spans="1:13" s="21" customFormat="1" x14ac:dyDescent="0.35">
      <c r="A373" s="54" t="s">
        <v>910</v>
      </c>
      <c r="B373" s="20"/>
      <c r="C373" s="20"/>
      <c r="D373" s="20"/>
      <c r="E373" s="20"/>
      <c r="F373" s="20"/>
      <c r="G373" s="20"/>
      <c r="H373" s="20"/>
      <c r="I373" s="20">
        <v>7410.92</v>
      </c>
      <c r="J373" s="20"/>
      <c r="K373" s="20"/>
      <c r="L373" s="20"/>
      <c r="M373" s="20">
        <v>7410.92</v>
      </c>
    </row>
    <row r="374" spans="1:13" s="21" customFormat="1" x14ac:dyDescent="0.35">
      <c r="A374" s="54" t="s">
        <v>2777</v>
      </c>
      <c r="B374" s="20"/>
      <c r="C374" s="20">
        <v>2783</v>
      </c>
      <c r="D374" s="20"/>
      <c r="E374" s="20"/>
      <c r="F374" s="20"/>
      <c r="G374" s="20"/>
      <c r="H374" s="20"/>
      <c r="I374" s="20"/>
      <c r="J374" s="20"/>
      <c r="K374" s="20"/>
      <c r="L374" s="20"/>
      <c r="M374" s="20">
        <v>2783</v>
      </c>
    </row>
    <row r="375" spans="1:13" s="21" customFormat="1" x14ac:dyDescent="0.35">
      <c r="A375" s="22" t="s">
        <v>476</v>
      </c>
      <c r="B375" s="20"/>
      <c r="C375" s="20"/>
      <c r="D375" s="20">
        <v>388.79</v>
      </c>
      <c r="E375" s="20"/>
      <c r="F375" s="20">
        <v>331.31</v>
      </c>
      <c r="G375" s="20"/>
      <c r="H375" s="20"/>
      <c r="I375" s="20"/>
      <c r="J375" s="20"/>
      <c r="K375" s="20"/>
      <c r="L375" s="20"/>
      <c r="M375" s="20">
        <v>720.1</v>
      </c>
    </row>
    <row r="376" spans="1:13" s="21" customFormat="1" x14ac:dyDescent="0.35">
      <c r="A376" s="54" t="s">
        <v>2417</v>
      </c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>
        <v>71.930000000000007</v>
      </c>
      <c r="M376" s="20">
        <v>71.930000000000007</v>
      </c>
    </row>
    <row r="377" spans="1:13" s="21" customFormat="1" x14ac:dyDescent="0.35">
      <c r="A377" s="54" t="s">
        <v>320</v>
      </c>
      <c r="B377" s="20"/>
      <c r="C377" s="20"/>
      <c r="D377" s="20"/>
      <c r="E377" s="20"/>
      <c r="F377" s="20"/>
      <c r="G377" s="20"/>
      <c r="H377" s="20">
        <v>250</v>
      </c>
      <c r="I377" s="20"/>
      <c r="J377" s="20"/>
      <c r="K377" s="20">
        <v>2932.25</v>
      </c>
      <c r="L377" s="20"/>
      <c r="M377" s="20">
        <v>3182.25</v>
      </c>
    </row>
    <row r="378" spans="1:13" s="21" customFormat="1" ht="21" x14ac:dyDescent="0.35">
      <c r="A378" s="54" t="s">
        <v>188</v>
      </c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>
        <v>15380.15</v>
      </c>
      <c r="M378" s="20">
        <v>15380.15</v>
      </c>
    </row>
    <row r="379" spans="1:13" s="21" customFormat="1" x14ac:dyDescent="0.35">
      <c r="A379" s="54" t="s">
        <v>2807</v>
      </c>
      <c r="B379" s="20"/>
      <c r="C379" s="20"/>
      <c r="D379" s="20">
        <v>7199.5</v>
      </c>
      <c r="E379" s="20"/>
      <c r="F379" s="20"/>
      <c r="G379" s="20"/>
      <c r="H379" s="20"/>
      <c r="I379" s="20"/>
      <c r="J379" s="20"/>
      <c r="K379" s="20"/>
      <c r="L379" s="20"/>
      <c r="M379" s="20">
        <v>7199.5</v>
      </c>
    </row>
    <row r="380" spans="1:13" s="21" customFormat="1" x14ac:dyDescent="0.35">
      <c r="A380" s="54" t="s">
        <v>193</v>
      </c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>
        <v>3198</v>
      </c>
      <c r="M380" s="20">
        <v>3198</v>
      </c>
    </row>
    <row r="381" spans="1:13" s="21" customFormat="1" x14ac:dyDescent="0.35">
      <c r="A381" s="54" t="s">
        <v>905</v>
      </c>
      <c r="B381" s="20">
        <v>6534</v>
      </c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>
        <v>6534</v>
      </c>
    </row>
    <row r="382" spans="1:13" s="21" customFormat="1" x14ac:dyDescent="0.35">
      <c r="A382" s="54" t="s">
        <v>99</v>
      </c>
      <c r="B382" s="20">
        <v>42.94</v>
      </c>
      <c r="C382" s="20"/>
      <c r="D382" s="20"/>
      <c r="E382" s="20"/>
      <c r="F382" s="20"/>
      <c r="G382" s="20"/>
      <c r="H382" s="20"/>
      <c r="I382" s="20"/>
      <c r="J382" s="20"/>
      <c r="K382" s="20"/>
      <c r="L382" s="20">
        <v>150</v>
      </c>
      <c r="M382" s="20">
        <v>192.94</v>
      </c>
    </row>
    <row r="383" spans="1:13" s="21" customFormat="1" ht="21" x14ac:dyDescent="0.35">
      <c r="A383" s="54" t="s">
        <v>2015</v>
      </c>
      <c r="B383" s="20"/>
      <c r="C383" s="20"/>
      <c r="D383" s="20"/>
      <c r="E383" s="20"/>
      <c r="F383" s="20"/>
      <c r="G383" s="20">
        <v>4201.2700000000004</v>
      </c>
      <c r="H383" s="20"/>
      <c r="I383" s="20"/>
      <c r="J383" s="20"/>
      <c r="K383" s="20"/>
      <c r="L383" s="20"/>
      <c r="M383" s="20">
        <v>4201.2700000000004</v>
      </c>
    </row>
    <row r="384" spans="1:13" s="21" customFormat="1" x14ac:dyDescent="0.35">
      <c r="A384" s="54" t="s">
        <v>2604</v>
      </c>
      <c r="B384" s="20"/>
      <c r="C384" s="20"/>
      <c r="D384" s="20">
        <v>880</v>
      </c>
      <c r="E384" s="20"/>
      <c r="F384" s="20"/>
      <c r="G384" s="20"/>
      <c r="H384" s="20"/>
      <c r="I384" s="20"/>
      <c r="J384" s="20"/>
      <c r="K384" s="20"/>
      <c r="L384" s="20"/>
      <c r="M384" s="20">
        <v>880</v>
      </c>
    </row>
    <row r="385" spans="1:13" s="21" customFormat="1" x14ac:dyDescent="0.35">
      <c r="A385" s="54" t="s">
        <v>688</v>
      </c>
      <c r="B385" s="20"/>
      <c r="C385" s="20"/>
      <c r="D385" s="20"/>
      <c r="E385" s="20">
        <v>1449.58</v>
      </c>
      <c r="F385" s="20"/>
      <c r="G385" s="20"/>
      <c r="H385" s="20"/>
      <c r="I385" s="20"/>
      <c r="J385" s="20"/>
      <c r="K385" s="20">
        <v>319.44</v>
      </c>
      <c r="L385" s="20">
        <v>204.73</v>
      </c>
      <c r="M385" s="20">
        <v>1973.75</v>
      </c>
    </row>
    <row r="386" spans="1:13" s="21" customFormat="1" x14ac:dyDescent="0.35">
      <c r="A386" s="55" t="s">
        <v>725</v>
      </c>
      <c r="B386" s="20"/>
      <c r="C386" s="20"/>
      <c r="D386" s="20"/>
      <c r="E386" s="20">
        <v>1452</v>
      </c>
      <c r="F386" s="20"/>
      <c r="G386" s="20"/>
      <c r="H386" s="20"/>
      <c r="I386" s="20"/>
      <c r="J386" s="20"/>
      <c r="K386" s="20"/>
      <c r="L386" s="20"/>
      <c r="M386" s="20">
        <v>1452</v>
      </c>
    </row>
    <row r="387" spans="1:13" s="21" customFormat="1" x14ac:dyDescent="0.35">
      <c r="A387" s="53" t="s">
        <v>816</v>
      </c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>
        <v>3000</v>
      </c>
      <c r="M387" s="20">
        <v>3000</v>
      </c>
    </row>
    <row r="388" spans="1:13" s="21" customFormat="1" x14ac:dyDescent="0.35">
      <c r="A388" s="54" t="s">
        <v>753</v>
      </c>
      <c r="B388" s="20">
        <v>6704.61</v>
      </c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>
        <v>6704.61</v>
      </c>
    </row>
    <row r="389" spans="1:13" s="21" customFormat="1" x14ac:dyDescent="0.35">
      <c r="A389" s="22" t="s">
        <v>406</v>
      </c>
      <c r="B389" s="20"/>
      <c r="C389" s="20"/>
      <c r="D389" s="20"/>
      <c r="E389" s="20"/>
      <c r="F389" s="20"/>
      <c r="G389" s="20"/>
      <c r="H389" s="20"/>
      <c r="I389" s="20">
        <v>1354.82</v>
      </c>
      <c r="J389" s="20"/>
      <c r="K389" s="20"/>
      <c r="L389" s="20"/>
      <c r="M389" s="20">
        <v>1354.82</v>
      </c>
    </row>
    <row r="390" spans="1:13" s="21" customFormat="1" x14ac:dyDescent="0.35">
      <c r="A390" s="22" t="s">
        <v>415</v>
      </c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>
        <v>10000</v>
      </c>
      <c r="M390" s="20">
        <v>10000</v>
      </c>
    </row>
    <row r="391" spans="1:13" s="21" customFormat="1" x14ac:dyDescent="0.35">
      <c r="A391" s="22" t="s">
        <v>147</v>
      </c>
      <c r="B391" s="20"/>
      <c r="C391" s="20"/>
      <c r="D391" s="20"/>
      <c r="E391" s="20">
        <v>17674.080000000002</v>
      </c>
      <c r="F391" s="20"/>
      <c r="G391" s="20"/>
      <c r="H391" s="20"/>
      <c r="I391" s="20"/>
      <c r="J391" s="20"/>
      <c r="K391" s="20"/>
      <c r="L391" s="20"/>
      <c r="M391" s="20">
        <v>17674.080000000002</v>
      </c>
    </row>
    <row r="392" spans="1:13" s="21" customFormat="1" x14ac:dyDescent="0.35">
      <c r="A392" s="54" t="s">
        <v>328</v>
      </c>
      <c r="B392" s="20"/>
      <c r="C392" s="20">
        <v>486.94</v>
      </c>
      <c r="D392" s="20"/>
      <c r="E392" s="20"/>
      <c r="F392" s="20"/>
      <c r="G392" s="20"/>
      <c r="H392" s="20"/>
      <c r="I392" s="20"/>
      <c r="J392" s="20"/>
      <c r="K392" s="20">
        <v>2800</v>
      </c>
      <c r="L392" s="20"/>
      <c r="M392" s="20">
        <v>3286.94</v>
      </c>
    </row>
    <row r="393" spans="1:13" s="21" customFormat="1" ht="21" x14ac:dyDescent="0.35">
      <c r="A393" s="54" t="s">
        <v>817</v>
      </c>
      <c r="B393" s="20"/>
      <c r="C393" s="20"/>
      <c r="D393" s="20"/>
      <c r="E393" s="20"/>
      <c r="F393" s="20"/>
      <c r="G393" s="20"/>
      <c r="H393" s="20"/>
      <c r="I393" s="20"/>
      <c r="J393" s="20"/>
      <c r="K393" s="20">
        <v>18815.5</v>
      </c>
      <c r="L393" s="20"/>
      <c r="M393" s="20">
        <v>18815.5</v>
      </c>
    </row>
    <row r="394" spans="1:13" s="21" customFormat="1" x14ac:dyDescent="0.35">
      <c r="A394" s="54" t="s">
        <v>777</v>
      </c>
      <c r="B394" s="20"/>
      <c r="C394" s="20"/>
      <c r="D394" s="20"/>
      <c r="E394" s="20"/>
      <c r="F394" s="20"/>
      <c r="G394" s="20">
        <v>861.29</v>
      </c>
      <c r="H394" s="20"/>
      <c r="I394" s="20"/>
      <c r="J394" s="20"/>
      <c r="K394" s="20"/>
      <c r="L394" s="20"/>
      <c r="M394" s="20">
        <v>861.29</v>
      </c>
    </row>
    <row r="395" spans="1:13" s="21" customFormat="1" x14ac:dyDescent="0.35">
      <c r="A395" s="22" t="s">
        <v>189</v>
      </c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>
        <v>6000</v>
      </c>
      <c r="M395" s="20">
        <v>6000</v>
      </c>
    </row>
    <row r="396" spans="1:13" s="21" customFormat="1" x14ac:dyDescent="0.35">
      <c r="A396" s="54" t="s">
        <v>742</v>
      </c>
      <c r="B396" s="20"/>
      <c r="C396" s="20"/>
      <c r="D396" s="20"/>
      <c r="E396" s="20"/>
      <c r="F396" s="20"/>
      <c r="G396" s="20"/>
      <c r="H396" s="20"/>
      <c r="I396" s="20">
        <v>952.57</v>
      </c>
      <c r="J396" s="20"/>
      <c r="K396" s="20"/>
      <c r="L396" s="20"/>
      <c r="M396" s="20">
        <v>952.57</v>
      </c>
    </row>
    <row r="397" spans="1:13" s="21" customFormat="1" x14ac:dyDescent="0.35">
      <c r="A397" s="54" t="s">
        <v>1656</v>
      </c>
      <c r="B397" s="20"/>
      <c r="C397" s="20"/>
      <c r="D397" s="20"/>
      <c r="E397" s="20"/>
      <c r="F397" s="20"/>
      <c r="G397" s="20"/>
      <c r="H397" s="20"/>
      <c r="I397" s="20"/>
      <c r="J397" s="20"/>
      <c r="K397" s="20">
        <v>326.7</v>
      </c>
      <c r="L397" s="20"/>
      <c r="M397" s="20">
        <v>326.7</v>
      </c>
    </row>
    <row r="398" spans="1:13" s="21" customFormat="1" x14ac:dyDescent="0.35">
      <c r="A398" s="54" t="s">
        <v>2688</v>
      </c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>
        <v>238.37</v>
      </c>
      <c r="M398" s="20">
        <v>238.37</v>
      </c>
    </row>
    <row r="399" spans="1:13" s="21" customFormat="1" x14ac:dyDescent="0.35">
      <c r="A399" s="54" t="s">
        <v>854</v>
      </c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>
        <v>113.62</v>
      </c>
      <c r="M399" s="20">
        <v>113.62</v>
      </c>
    </row>
    <row r="400" spans="1:13" s="21" customFormat="1" x14ac:dyDescent="0.35">
      <c r="A400" s="54" t="s">
        <v>906</v>
      </c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>
        <v>3005.64</v>
      </c>
      <c r="M400" s="20">
        <v>3005.64</v>
      </c>
    </row>
    <row r="401" spans="1:13" s="21" customFormat="1" x14ac:dyDescent="0.35">
      <c r="A401" s="54" t="s">
        <v>857</v>
      </c>
      <c r="B401" s="20"/>
      <c r="C401" s="20"/>
      <c r="D401" s="20">
        <v>484</v>
      </c>
      <c r="E401" s="20"/>
      <c r="F401" s="20"/>
      <c r="G401" s="20"/>
      <c r="H401" s="20"/>
      <c r="I401" s="20"/>
      <c r="J401" s="20"/>
      <c r="K401" s="20"/>
      <c r="L401" s="20"/>
      <c r="M401" s="20">
        <v>484</v>
      </c>
    </row>
    <row r="402" spans="1:13" s="21" customFormat="1" x14ac:dyDescent="0.35">
      <c r="A402" s="54" t="s">
        <v>432</v>
      </c>
      <c r="B402" s="20"/>
      <c r="C402" s="20"/>
      <c r="D402" s="20"/>
      <c r="E402" s="20"/>
      <c r="F402" s="20"/>
      <c r="G402" s="20"/>
      <c r="H402" s="20"/>
      <c r="I402" s="20"/>
      <c r="J402" s="20"/>
      <c r="K402" s="20">
        <v>1288.24</v>
      </c>
      <c r="L402" s="20"/>
      <c r="M402" s="20">
        <v>1288.24</v>
      </c>
    </row>
    <row r="403" spans="1:13" s="21" customFormat="1" x14ac:dyDescent="0.35">
      <c r="A403" s="22" t="s">
        <v>115</v>
      </c>
      <c r="B403" s="20"/>
      <c r="C403" s="20"/>
      <c r="D403" s="20"/>
      <c r="E403" s="20"/>
      <c r="F403" s="20"/>
      <c r="G403" s="20">
        <v>14737.8</v>
      </c>
      <c r="H403" s="20"/>
      <c r="I403" s="20"/>
      <c r="J403" s="20"/>
      <c r="K403" s="20"/>
      <c r="L403" s="20"/>
      <c r="M403" s="20">
        <v>14737.8</v>
      </c>
    </row>
    <row r="404" spans="1:13" s="21" customFormat="1" x14ac:dyDescent="0.35">
      <c r="A404" s="54" t="s">
        <v>124</v>
      </c>
      <c r="B404" s="20"/>
      <c r="C404" s="20"/>
      <c r="D404" s="20"/>
      <c r="E404" s="20"/>
      <c r="F404" s="20"/>
      <c r="G404" s="20">
        <v>15641.91</v>
      </c>
      <c r="H404" s="20"/>
      <c r="I404" s="20"/>
      <c r="J404" s="20"/>
      <c r="K404" s="20">
        <v>5932.08</v>
      </c>
      <c r="L404" s="20">
        <v>15658.77</v>
      </c>
      <c r="M404" s="20">
        <v>37232.759999999995</v>
      </c>
    </row>
    <row r="405" spans="1:13" s="21" customFormat="1" x14ac:dyDescent="0.35">
      <c r="A405" s="54" t="s">
        <v>1984</v>
      </c>
      <c r="B405" s="20"/>
      <c r="C405" s="20"/>
      <c r="D405" s="20"/>
      <c r="E405" s="20"/>
      <c r="F405" s="20">
        <v>909.32</v>
      </c>
      <c r="G405" s="20"/>
      <c r="H405" s="20"/>
      <c r="I405" s="20"/>
      <c r="J405" s="20"/>
      <c r="K405" s="20"/>
      <c r="L405" s="20"/>
      <c r="M405" s="20">
        <v>909.32</v>
      </c>
    </row>
    <row r="406" spans="1:13" s="21" customFormat="1" x14ac:dyDescent="0.35">
      <c r="A406" s="54" t="s">
        <v>847</v>
      </c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>
        <v>1152.46</v>
      </c>
      <c r="M406" s="20">
        <v>1152.46</v>
      </c>
    </row>
    <row r="407" spans="1:13" s="21" customFormat="1" x14ac:dyDescent="0.35">
      <c r="A407" s="54" t="s">
        <v>2278</v>
      </c>
      <c r="B407" s="20"/>
      <c r="C407" s="20"/>
      <c r="D407" s="20"/>
      <c r="E407" s="20"/>
      <c r="F407" s="20"/>
      <c r="G407" s="20"/>
      <c r="H407" s="20"/>
      <c r="I407" s="20"/>
      <c r="J407" s="20"/>
      <c r="K407" s="20">
        <v>123</v>
      </c>
      <c r="L407" s="20"/>
      <c r="M407" s="20">
        <v>123</v>
      </c>
    </row>
    <row r="408" spans="1:13" s="21" customFormat="1" x14ac:dyDescent="0.35">
      <c r="A408" s="22" t="s">
        <v>249</v>
      </c>
      <c r="B408" s="20"/>
      <c r="C408" s="20"/>
      <c r="D408" s="20"/>
      <c r="E408" s="20"/>
      <c r="F408" s="20"/>
      <c r="G408" s="20"/>
      <c r="H408" s="20"/>
      <c r="I408" s="20"/>
      <c r="J408" s="20">
        <v>157.30000000000001</v>
      </c>
      <c r="K408" s="20"/>
      <c r="L408" s="20"/>
      <c r="M408" s="20">
        <v>157.30000000000001</v>
      </c>
    </row>
    <row r="409" spans="1:13" s="21" customFormat="1" x14ac:dyDescent="0.35">
      <c r="A409" s="54" t="s">
        <v>299</v>
      </c>
      <c r="B409" s="20"/>
      <c r="C409" s="20"/>
      <c r="D409" s="20"/>
      <c r="E409" s="20"/>
      <c r="F409" s="20"/>
      <c r="G409" s="20">
        <v>13726.24</v>
      </c>
      <c r="H409" s="20"/>
      <c r="I409" s="20"/>
      <c r="J409" s="20"/>
      <c r="K409" s="20"/>
      <c r="L409" s="20"/>
      <c r="M409" s="20">
        <v>13726.24</v>
      </c>
    </row>
    <row r="410" spans="1:13" s="21" customFormat="1" x14ac:dyDescent="0.35">
      <c r="A410" s="22" t="s">
        <v>161</v>
      </c>
      <c r="B410" s="20"/>
      <c r="C410" s="20"/>
      <c r="D410" s="20"/>
      <c r="E410" s="20">
        <v>2468.9699999999998</v>
      </c>
      <c r="F410" s="20"/>
      <c r="G410" s="20"/>
      <c r="H410" s="20"/>
      <c r="I410" s="20"/>
      <c r="J410" s="20"/>
      <c r="K410" s="20"/>
      <c r="L410" s="20"/>
      <c r="M410" s="20">
        <v>2468.9699999999998</v>
      </c>
    </row>
    <row r="411" spans="1:13" s="21" customFormat="1" x14ac:dyDescent="0.35">
      <c r="A411" s="54" t="s">
        <v>2735</v>
      </c>
      <c r="B411" s="20"/>
      <c r="C411" s="20"/>
      <c r="D411" s="20"/>
      <c r="E411" s="20">
        <v>14834.02</v>
      </c>
      <c r="F411" s="20"/>
      <c r="G411" s="20"/>
      <c r="H411" s="20"/>
      <c r="I411" s="20"/>
      <c r="J411" s="20"/>
      <c r="K411" s="20"/>
      <c r="L411" s="20"/>
      <c r="M411" s="20">
        <v>14834.02</v>
      </c>
    </row>
    <row r="412" spans="1:13" s="21" customFormat="1" x14ac:dyDescent="0.35">
      <c r="A412" s="54" t="s">
        <v>1707</v>
      </c>
      <c r="B412" s="20"/>
      <c r="C412" s="20"/>
      <c r="D412" s="20">
        <v>1452</v>
      </c>
      <c r="E412" s="20"/>
      <c r="F412" s="20"/>
      <c r="G412" s="20"/>
      <c r="H412" s="20"/>
      <c r="I412" s="20"/>
      <c r="J412" s="20"/>
      <c r="K412" s="20"/>
      <c r="L412" s="20"/>
      <c r="M412" s="20">
        <v>1452</v>
      </c>
    </row>
    <row r="413" spans="1:13" s="21" customFormat="1" x14ac:dyDescent="0.35">
      <c r="A413" s="22" t="s">
        <v>119</v>
      </c>
      <c r="B413" s="20"/>
      <c r="C413" s="20">
        <v>1437.48</v>
      </c>
      <c r="D413" s="20"/>
      <c r="E413" s="20"/>
      <c r="F413" s="20">
        <v>871.2</v>
      </c>
      <c r="G413" s="20"/>
      <c r="H413" s="20"/>
      <c r="I413" s="20"/>
      <c r="J413" s="20"/>
      <c r="K413" s="20"/>
      <c r="L413" s="20"/>
      <c r="M413" s="20">
        <v>2308.6800000000003</v>
      </c>
    </row>
    <row r="414" spans="1:13" s="21" customFormat="1" x14ac:dyDescent="0.35">
      <c r="A414" s="54" t="s">
        <v>711</v>
      </c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>
        <v>2772.25</v>
      </c>
      <c r="M414" s="20">
        <v>2772.25</v>
      </c>
    </row>
    <row r="415" spans="1:13" s="21" customFormat="1" x14ac:dyDescent="0.35">
      <c r="A415" s="54" t="s">
        <v>1926</v>
      </c>
      <c r="B415" s="20"/>
      <c r="C415" s="20">
        <v>2238.5</v>
      </c>
      <c r="D415" s="20"/>
      <c r="E415" s="20"/>
      <c r="F415" s="20"/>
      <c r="G415" s="20"/>
      <c r="H415" s="20"/>
      <c r="I415" s="20"/>
      <c r="J415" s="20"/>
      <c r="K415" s="20"/>
      <c r="L415" s="20"/>
      <c r="M415" s="20">
        <v>2238.5</v>
      </c>
    </row>
    <row r="416" spans="1:13" s="21" customFormat="1" x14ac:dyDescent="0.35">
      <c r="A416" s="22" t="s">
        <v>201</v>
      </c>
      <c r="B416" s="20"/>
      <c r="C416" s="20"/>
      <c r="D416" s="20"/>
      <c r="E416" s="20">
        <v>3200</v>
      </c>
      <c r="F416" s="20"/>
      <c r="G416" s="20"/>
      <c r="H416" s="20"/>
      <c r="I416" s="20"/>
      <c r="J416" s="20"/>
      <c r="K416" s="20"/>
      <c r="L416" s="20"/>
      <c r="M416" s="20">
        <v>3200</v>
      </c>
    </row>
    <row r="417" spans="1:13" s="21" customFormat="1" x14ac:dyDescent="0.35">
      <c r="A417" s="54" t="s">
        <v>2239</v>
      </c>
      <c r="B417" s="20"/>
      <c r="C417" s="20"/>
      <c r="D417" s="20"/>
      <c r="E417" s="20"/>
      <c r="F417" s="20"/>
      <c r="G417" s="20"/>
      <c r="H417" s="20"/>
      <c r="I417" s="20">
        <v>1542.68</v>
      </c>
      <c r="J417" s="20"/>
      <c r="K417" s="20"/>
      <c r="L417" s="20"/>
      <c r="M417" s="20">
        <v>1542.68</v>
      </c>
    </row>
    <row r="418" spans="1:13" s="21" customFormat="1" x14ac:dyDescent="0.35">
      <c r="A418" s="54" t="s">
        <v>376</v>
      </c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>
        <v>1742.4</v>
      </c>
      <c r="M418" s="20">
        <v>1742.4</v>
      </c>
    </row>
    <row r="419" spans="1:13" s="21" customFormat="1" x14ac:dyDescent="0.35">
      <c r="A419" s="54" t="s">
        <v>895</v>
      </c>
      <c r="B419" s="20">
        <v>242</v>
      </c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>
        <v>242</v>
      </c>
    </row>
    <row r="420" spans="1:13" s="21" customFormat="1" x14ac:dyDescent="0.35">
      <c r="A420" s="22" t="s">
        <v>197</v>
      </c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>
        <v>4000</v>
      </c>
      <c r="M420" s="20">
        <v>4000</v>
      </c>
    </row>
    <row r="421" spans="1:13" s="21" customFormat="1" x14ac:dyDescent="0.35">
      <c r="A421" s="54" t="s">
        <v>762</v>
      </c>
      <c r="B421" s="20"/>
      <c r="C421" s="20">
        <v>12095.16</v>
      </c>
      <c r="D421" s="20"/>
      <c r="E421" s="20"/>
      <c r="F421" s="20"/>
      <c r="G421" s="20"/>
      <c r="H421" s="20"/>
      <c r="I421" s="20">
        <v>14520</v>
      </c>
      <c r="J421" s="20"/>
      <c r="K421" s="20"/>
      <c r="L421" s="20"/>
      <c r="M421" s="20">
        <v>26615.16</v>
      </c>
    </row>
    <row r="422" spans="1:13" s="21" customFormat="1" x14ac:dyDescent="0.35">
      <c r="A422" s="55" t="s">
        <v>736</v>
      </c>
      <c r="B422" s="20"/>
      <c r="C422" s="20"/>
      <c r="D422" s="20"/>
      <c r="E422" s="20"/>
      <c r="F422" s="20"/>
      <c r="G422" s="20"/>
      <c r="H422" s="20">
        <v>5000</v>
      </c>
      <c r="I422" s="20">
        <v>3630</v>
      </c>
      <c r="J422" s="20"/>
      <c r="K422" s="20"/>
      <c r="L422" s="20"/>
      <c r="M422" s="20">
        <v>8630</v>
      </c>
    </row>
    <row r="423" spans="1:13" s="21" customFormat="1" x14ac:dyDescent="0.35">
      <c r="A423" s="53" t="s">
        <v>378</v>
      </c>
      <c r="B423" s="20"/>
      <c r="C423" s="20"/>
      <c r="D423" s="20"/>
      <c r="E423" s="20"/>
      <c r="F423" s="20"/>
      <c r="G423" s="20"/>
      <c r="H423" s="20">
        <v>67.08</v>
      </c>
      <c r="I423" s="20"/>
      <c r="J423" s="20">
        <v>12.66</v>
      </c>
      <c r="K423" s="20"/>
      <c r="L423" s="20"/>
      <c r="M423" s="20">
        <v>79.739999999999995</v>
      </c>
    </row>
    <row r="424" spans="1:13" s="21" customFormat="1" x14ac:dyDescent="0.35">
      <c r="A424" s="54" t="s">
        <v>2925</v>
      </c>
      <c r="B424" s="20"/>
      <c r="C424" s="20"/>
      <c r="D424" s="20"/>
      <c r="E424" s="20"/>
      <c r="F424" s="20"/>
      <c r="G424" s="20"/>
      <c r="H424" s="20"/>
      <c r="I424" s="20">
        <v>7260</v>
      </c>
      <c r="J424" s="20"/>
      <c r="K424" s="20"/>
      <c r="L424" s="20">
        <v>14950.25</v>
      </c>
      <c r="M424" s="20">
        <v>22210.25</v>
      </c>
    </row>
    <row r="425" spans="1:13" s="21" customFormat="1" x14ac:dyDescent="0.35">
      <c r="A425" s="54" t="s">
        <v>846</v>
      </c>
      <c r="B425" s="20"/>
      <c r="C425" s="20"/>
      <c r="D425" s="20"/>
      <c r="E425" s="20">
        <v>13939.2</v>
      </c>
      <c r="F425" s="20"/>
      <c r="G425" s="20"/>
      <c r="H425" s="20"/>
      <c r="I425" s="20"/>
      <c r="J425" s="20"/>
      <c r="K425" s="20"/>
      <c r="L425" s="20"/>
      <c r="M425" s="20">
        <v>13939.2</v>
      </c>
    </row>
    <row r="426" spans="1:13" s="21" customFormat="1" x14ac:dyDescent="0.35">
      <c r="A426" s="54" t="s">
        <v>679</v>
      </c>
      <c r="B426" s="20"/>
      <c r="C426" s="20"/>
      <c r="D426" s="20"/>
      <c r="E426" s="20"/>
      <c r="F426" s="20"/>
      <c r="G426" s="20"/>
      <c r="H426" s="20">
        <v>3628.1400000000003</v>
      </c>
      <c r="I426" s="20"/>
      <c r="J426" s="20"/>
      <c r="K426" s="20"/>
      <c r="L426" s="20"/>
      <c r="M426" s="20">
        <v>3628.1400000000003</v>
      </c>
    </row>
    <row r="427" spans="1:13" s="21" customFormat="1" x14ac:dyDescent="0.35">
      <c r="A427" s="54" t="s">
        <v>773</v>
      </c>
      <c r="B427" s="20"/>
      <c r="C427" s="20"/>
      <c r="D427" s="20"/>
      <c r="E427" s="20"/>
      <c r="F427" s="20"/>
      <c r="G427" s="20"/>
      <c r="H427" s="20"/>
      <c r="I427" s="20"/>
      <c r="J427" s="20"/>
      <c r="K427" s="20">
        <v>1436.92</v>
      </c>
      <c r="L427" s="20"/>
      <c r="M427" s="20">
        <v>1436.92</v>
      </c>
    </row>
    <row r="428" spans="1:13" s="21" customFormat="1" x14ac:dyDescent="0.35">
      <c r="A428" s="54" t="s">
        <v>771</v>
      </c>
      <c r="B428" s="20"/>
      <c r="C428" s="20"/>
      <c r="D428" s="20"/>
      <c r="E428" s="20"/>
      <c r="F428" s="20"/>
      <c r="G428" s="20"/>
      <c r="H428" s="20"/>
      <c r="I428" s="20"/>
      <c r="J428" s="20"/>
      <c r="K428" s="20">
        <v>2806.84</v>
      </c>
      <c r="L428" s="20"/>
      <c r="M428" s="20">
        <v>2806.84</v>
      </c>
    </row>
    <row r="429" spans="1:13" s="21" customFormat="1" x14ac:dyDescent="0.35">
      <c r="A429" s="54" t="s">
        <v>3064</v>
      </c>
      <c r="B429" s="20"/>
      <c r="C429" s="20">
        <v>11618.560000000001</v>
      </c>
      <c r="D429" s="20"/>
      <c r="E429" s="20"/>
      <c r="F429" s="20"/>
      <c r="G429" s="20"/>
      <c r="H429" s="20"/>
      <c r="I429" s="20"/>
      <c r="J429" s="20"/>
      <c r="K429" s="20"/>
      <c r="L429" s="20"/>
      <c r="M429" s="20">
        <v>11618.560000000001</v>
      </c>
    </row>
    <row r="430" spans="1:13" s="21" customFormat="1" x14ac:dyDescent="0.35">
      <c r="A430" s="54" t="s">
        <v>717</v>
      </c>
      <c r="B430" s="20"/>
      <c r="C430" s="20"/>
      <c r="D430" s="20"/>
      <c r="E430" s="20"/>
      <c r="F430" s="20">
        <v>676.36</v>
      </c>
      <c r="G430" s="20"/>
      <c r="H430" s="20"/>
      <c r="I430" s="20"/>
      <c r="J430" s="20"/>
      <c r="K430" s="20"/>
      <c r="L430" s="20"/>
      <c r="M430" s="20">
        <v>676.36</v>
      </c>
    </row>
    <row r="431" spans="1:13" s="21" customFormat="1" x14ac:dyDescent="0.35">
      <c r="A431" s="54" t="s">
        <v>392</v>
      </c>
      <c r="B431" s="20">
        <v>2314.73</v>
      </c>
      <c r="C431" s="20"/>
      <c r="D431" s="20"/>
      <c r="E431" s="20">
        <v>565.06999999999994</v>
      </c>
      <c r="F431" s="20"/>
      <c r="G431" s="20">
        <v>300</v>
      </c>
      <c r="H431" s="20"/>
      <c r="I431" s="20"/>
      <c r="J431" s="20"/>
      <c r="K431" s="20"/>
      <c r="L431" s="20">
        <v>2000</v>
      </c>
      <c r="M431" s="20">
        <v>5179.8</v>
      </c>
    </row>
    <row r="432" spans="1:13" s="21" customFormat="1" x14ac:dyDescent="0.35">
      <c r="A432" s="54" t="s">
        <v>887</v>
      </c>
      <c r="B432" s="20"/>
      <c r="C432" s="20"/>
      <c r="D432" s="20"/>
      <c r="E432" s="20"/>
      <c r="F432" s="20"/>
      <c r="G432" s="20"/>
      <c r="H432" s="20"/>
      <c r="I432" s="20"/>
      <c r="J432" s="20"/>
      <c r="K432" s="20">
        <v>16214</v>
      </c>
      <c r="L432" s="20"/>
      <c r="M432" s="20">
        <v>16214</v>
      </c>
    </row>
    <row r="433" spans="1:13" s="21" customFormat="1" x14ac:dyDescent="0.35">
      <c r="A433" s="54" t="s">
        <v>730</v>
      </c>
      <c r="B433" s="20"/>
      <c r="C433" s="20"/>
      <c r="D433" s="20"/>
      <c r="E433" s="20"/>
      <c r="F433" s="20"/>
      <c r="G433" s="20">
        <v>267.73</v>
      </c>
      <c r="H433" s="20"/>
      <c r="I433" s="20"/>
      <c r="J433" s="20"/>
      <c r="K433" s="20"/>
      <c r="L433" s="20"/>
      <c r="M433" s="20">
        <v>267.73</v>
      </c>
    </row>
    <row r="434" spans="1:13" s="21" customFormat="1" x14ac:dyDescent="0.35">
      <c r="A434" s="54" t="s">
        <v>1236</v>
      </c>
      <c r="B434" s="20"/>
      <c r="C434" s="20"/>
      <c r="D434" s="20"/>
      <c r="E434" s="20"/>
      <c r="F434" s="20"/>
      <c r="G434" s="20"/>
      <c r="H434" s="20">
        <v>17995</v>
      </c>
      <c r="I434" s="20"/>
      <c r="J434" s="20"/>
      <c r="K434" s="20"/>
      <c r="L434" s="20"/>
      <c r="M434" s="20">
        <v>17995</v>
      </c>
    </row>
    <row r="435" spans="1:13" s="21" customFormat="1" x14ac:dyDescent="0.35">
      <c r="A435" s="54" t="s">
        <v>2496</v>
      </c>
      <c r="B435" s="20"/>
      <c r="C435" s="20"/>
      <c r="D435" s="20"/>
      <c r="E435" s="20"/>
      <c r="F435" s="20"/>
      <c r="G435" s="20"/>
      <c r="H435" s="20">
        <v>4660</v>
      </c>
      <c r="I435" s="20"/>
      <c r="J435" s="20"/>
      <c r="K435" s="20"/>
      <c r="L435" s="20"/>
      <c r="M435" s="20">
        <v>4660</v>
      </c>
    </row>
    <row r="436" spans="1:13" s="21" customFormat="1" x14ac:dyDescent="0.35">
      <c r="A436" s="54" t="s">
        <v>1668</v>
      </c>
      <c r="B436" s="20"/>
      <c r="C436" s="20"/>
      <c r="D436" s="20"/>
      <c r="E436" s="20"/>
      <c r="F436" s="20"/>
      <c r="G436" s="20"/>
      <c r="H436" s="20"/>
      <c r="I436" s="20"/>
      <c r="J436" s="20"/>
      <c r="K436" s="20">
        <v>33.6</v>
      </c>
      <c r="L436" s="20"/>
      <c r="M436" s="20">
        <v>33.6</v>
      </c>
    </row>
    <row r="437" spans="1:13" s="21" customFormat="1" x14ac:dyDescent="0.35">
      <c r="A437" s="54" t="s">
        <v>2761</v>
      </c>
      <c r="B437" s="20"/>
      <c r="C437" s="20"/>
      <c r="D437" s="20"/>
      <c r="E437" s="20"/>
      <c r="F437" s="20"/>
      <c r="G437" s="20"/>
      <c r="H437" s="20"/>
      <c r="I437" s="20"/>
      <c r="J437" s="20"/>
      <c r="K437" s="20">
        <v>5118.79</v>
      </c>
      <c r="L437" s="20"/>
      <c r="M437" s="20">
        <v>5118.79</v>
      </c>
    </row>
    <row r="438" spans="1:13" s="21" customFormat="1" x14ac:dyDescent="0.35">
      <c r="A438" s="54" t="s">
        <v>693</v>
      </c>
      <c r="B438" s="20"/>
      <c r="C438" s="20"/>
      <c r="D438" s="20"/>
      <c r="E438" s="20"/>
      <c r="F438" s="20"/>
      <c r="G438" s="20"/>
      <c r="H438" s="20">
        <v>1800</v>
      </c>
      <c r="I438" s="20">
        <v>207.15</v>
      </c>
      <c r="J438" s="20"/>
      <c r="K438" s="20"/>
      <c r="L438" s="20"/>
      <c r="M438" s="20">
        <v>2007.15</v>
      </c>
    </row>
    <row r="439" spans="1:13" s="21" customFormat="1" x14ac:dyDescent="0.35">
      <c r="A439" s="54" t="s">
        <v>748</v>
      </c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>
        <v>2500</v>
      </c>
      <c r="M439" s="20">
        <v>2500</v>
      </c>
    </row>
    <row r="440" spans="1:13" s="21" customFormat="1" ht="21" x14ac:dyDescent="0.35">
      <c r="A440" s="22" t="s">
        <v>484</v>
      </c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>
        <v>1800</v>
      </c>
      <c r="M440" s="20">
        <v>1800</v>
      </c>
    </row>
    <row r="441" spans="1:13" s="21" customFormat="1" x14ac:dyDescent="0.35">
      <c r="A441" s="54" t="s">
        <v>2628</v>
      </c>
      <c r="B441" s="20">
        <v>184.36</v>
      </c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>
        <v>184.36</v>
      </c>
    </row>
    <row r="442" spans="1:13" s="21" customFormat="1" x14ac:dyDescent="0.35">
      <c r="A442" s="54" t="s">
        <v>833</v>
      </c>
      <c r="B442" s="20"/>
      <c r="C442" s="20"/>
      <c r="D442" s="20"/>
      <c r="E442" s="20"/>
      <c r="F442" s="20"/>
      <c r="G442" s="20"/>
      <c r="H442" s="20"/>
      <c r="I442" s="20"/>
      <c r="J442" s="20"/>
      <c r="K442" s="20">
        <v>592.9</v>
      </c>
      <c r="L442" s="20"/>
      <c r="M442" s="20">
        <v>592.9</v>
      </c>
    </row>
    <row r="443" spans="1:13" s="21" customFormat="1" x14ac:dyDescent="0.35">
      <c r="A443" s="54" t="s">
        <v>422</v>
      </c>
      <c r="B443" s="20"/>
      <c r="C443" s="20"/>
      <c r="D443" s="20"/>
      <c r="E443" s="20"/>
      <c r="F443" s="20"/>
      <c r="G443" s="20">
        <v>968</v>
      </c>
      <c r="H443" s="20"/>
      <c r="I443" s="20"/>
      <c r="J443" s="20"/>
      <c r="K443" s="20"/>
      <c r="L443" s="20"/>
      <c r="M443" s="20">
        <v>968</v>
      </c>
    </row>
    <row r="444" spans="1:13" s="21" customFormat="1" x14ac:dyDescent="0.35">
      <c r="A444" s="54" t="s">
        <v>2576</v>
      </c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>
        <v>1500</v>
      </c>
      <c r="M444" s="20">
        <v>1500</v>
      </c>
    </row>
    <row r="445" spans="1:13" s="21" customFormat="1" x14ac:dyDescent="0.35">
      <c r="A445" s="54" t="s">
        <v>465</v>
      </c>
      <c r="B445" s="20"/>
      <c r="C445" s="20"/>
      <c r="D445" s="20"/>
      <c r="E445" s="20"/>
      <c r="F445" s="20"/>
      <c r="G445" s="20"/>
      <c r="H445" s="20"/>
      <c r="I445" s="20">
        <v>6655</v>
      </c>
      <c r="J445" s="20"/>
      <c r="K445" s="20"/>
      <c r="L445" s="20"/>
      <c r="M445" s="20">
        <v>6655</v>
      </c>
    </row>
    <row r="446" spans="1:13" s="21" customFormat="1" x14ac:dyDescent="0.35">
      <c r="A446" s="54" t="s">
        <v>442</v>
      </c>
      <c r="B446" s="20"/>
      <c r="C446" s="20"/>
      <c r="D446" s="20"/>
      <c r="E446" s="20"/>
      <c r="F446" s="20"/>
      <c r="G446" s="20">
        <v>1500</v>
      </c>
      <c r="H446" s="20"/>
      <c r="I446" s="20"/>
      <c r="J446" s="20"/>
      <c r="K446" s="20">
        <v>7627.7</v>
      </c>
      <c r="L446" s="20"/>
      <c r="M446" s="20">
        <v>9127.7000000000007</v>
      </c>
    </row>
    <row r="447" spans="1:13" s="21" customFormat="1" x14ac:dyDescent="0.35">
      <c r="A447" s="22" t="s">
        <v>369</v>
      </c>
      <c r="B447" s="20"/>
      <c r="C447" s="20"/>
      <c r="D447" s="20"/>
      <c r="E447" s="20"/>
      <c r="F447" s="20"/>
      <c r="G447" s="20">
        <v>1051.8399999999999</v>
      </c>
      <c r="H447" s="20"/>
      <c r="I447" s="20"/>
      <c r="J447" s="20"/>
      <c r="K447" s="20"/>
      <c r="L447" s="20"/>
      <c r="M447" s="20">
        <v>1051.8399999999999</v>
      </c>
    </row>
    <row r="448" spans="1:13" s="21" customFormat="1" x14ac:dyDescent="0.35">
      <c r="A448" s="55" t="s">
        <v>803</v>
      </c>
      <c r="B448" s="20"/>
      <c r="C448" s="20"/>
      <c r="D448" s="20"/>
      <c r="E448" s="20"/>
      <c r="F448" s="20"/>
      <c r="G448" s="20">
        <v>4320</v>
      </c>
      <c r="H448" s="20"/>
      <c r="I448" s="20"/>
      <c r="J448" s="20"/>
      <c r="K448" s="20"/>
      <c r="L448" s="20"/>
      <c r="M448" s="20">
        <v>4320</v>
      </c>
    </row>
    <row r="449" spans="1:13" s="21" customFormat="1" x14ac:dyDescent="0.35">
      <c r="A449" s="22" t="s">
        <v>676</v>
      </c>
      <c r="B449" s="20">
        <v>127132.90000000001</v>
      </c>
      <c r="C449" s="20">
        <v>124476.17000000001</v>
      </c>
      <c r="D449" s="20">
        <v>91772.65</v>
      </c>
      <c r="E449" s="20">
        <v>189565.39</v>
      </c>
      <c r="F449" s="20">
        <v>64572.83</v>
      </c>
      <c r="G449" s="20">
        <v>335708.93</v>
      </c>
      <c r="H449" s="20">
        <v>191158.2</v>
      </c>
      <c r="I449" s="20">
        <v>196206.36000000002</v>
      </c>
      <c r="J449" s="20">
        <v>70517.36</v>
      </c>
      <c r="K449" s="20">
        <v>326484.66000000009</v>
      </c>
      <c r="L449" s="20">
        <v>330812.22000000003</v>
      </c>
      <c r="M449" s="20">
        <v>2048407.6699999995</v>
      </c>
    </row>
    <row r="450" spans="1:13" s="21" customFormat="1" ht="14.5" x14ac:dyDescent="0.35">
      <c r="A450"/>
      <c r="B450"/>
      <c r="C450"/>
      <c r="D450"/>
      <c r="E450"/>
      <c r="F450"/>
      <c r="G450"/>
      <c r="H450"/>
      <c r="I450"/>
      <c r="J450"/>
      <c r="K450"/>
      <c r="L450"/>
      <c r="M450"/>
    </row>
    <row r="451" spans="1:13" s="21" customFormat="1" ht="14.5" x14ac:dyDescent="0.35">
      <c r="A451"/>
      <c r="B451"/>
      <c r="C451"/>
      <c r="D451"/>
      <c r="E451"/>
      <c r="F451"/>
      <c r="G451"/>
      <c r="H451"/>
      <c r="I451"/>
      <c r="J451"/>
      <c r="K451"/>
      <c r="L451"/>
      <c r="M451"/>
    </row>
    <row r="452" spans="1:13" s="21" customFormat="1" ht="14.5" x14ac:dyDescent="0.35">
      <c r="A452"/>
      <c r="B452"/>
      <c r="C452"/>
      <c r="D452"/>
      <c r="E452"/>
      <c r="F452"/>
      <c r="G452"/>
      <c r="H452"/>
      <c r="I452"/>
      <c r="J452"/>
      <c r="K452"/>
      <c r="L452"/>
      <c r="M452"/>
    </row>
    <row r="453" spans="1:13" s="21" customFormat="1" ht="14.5" x14ac:dyDescent="0.35">
      <c r="A453"/>
      <c r="B453"/>
      <c r="C453"/>
      <c r="D453"/>
      <c r="E453"/>
      <c r="F453"/>
      <c r="G453"/>
      <c r="H453"/>
      <c r="I453"/>
      <c r="J453"/>
      <c r="K453"/>
      <c r="L453"/>
      <c r="M453"/>
    </row>
    <row r="454" spans="1:13" s="21" customFormat="1" ht="14.5" x14ac:dyDescent="0.35">
      <c r="A454"/>
      <c r="B454"/>
      <c r="C454"/>
      <c r="D454"/>
      <c r="E454"/>
      <c r="F454"/>
      <c r="G454"/>
      <c r="H454"/>
      <c r="I454"/>
      <c r="J454"/>
      <c r="K454"/>
      <c r="L454"/>
      <c r="M454"/>
    </row>
    <row r="455" spans="1:13" s="21" customFormat="1" ht="14.5" x14ac:dyDescent="0.35">
      <c r="A455"/>
      <c r="B455"/>
      <c r="C455"/>
      <c r="D455"/>
      <c r="E455"/>
      <c r="F455"/>
      <c r="G455"/>
      <c r="H455"/>
      <c r="I455"/>
      <c r="J455"/>
      <c r="K455"/>
      <c r="L455"/>
      <c r="M455"/>
    </row>
    <row r="456" spans="1:13" s="21" customFormat="1" ht="14.5" x14ac:dyDescent="0.35">
      <c r="A456"/>
      <c r="B456"/>
      <c r="C456"/>
      <c r="D456"/>
      <c r="E456"/>
      <c r="F456"/>
      <c r="G456"/>
      <c r="H456"/>
      <c r="I456"/>
      <c r="J456"/>
      <c r="K456"/>
      <c r="L456"/>
      <c r="M456"/>
    </row>
    <row r="457" spans="1:13" s="21" customFormat="1" ht="14.5" x14ac:dyDescent="0.35">
      <c r="A457"/>
      <c r="B457"/>
      <c r="C457"/>
      <c r="D457"/>
      <c r="E457"/>
      <c r="F457"/>
      <c r="G457"/>
      <c r="H457"/>
      <c r="I457"/>
      <c r="J457"/>
      <c r="K457"/>
      <c r="L457"/>
      <c r="M457"/>
    </row>
    <row r="458" spans="1:13" s="21" customFormat="1" ht="14.5" x14ac:dyDescent="0.35">
      <c r="A458"/>
      <c r="B458"/>
      <c r="C458"/>
      <c r="D458"/>
      <c r="E458"/>
      <c r="F458"/>
      <c r="G458"/>
      <c r="H458"/>
      <c r="I458"/>
      <c r="J458"/>
      <c r="K458"/>
      <c r="L458"/>
      <c r="M458"/>
    </row>
    <row r="459" spans="1:13" s="21" customFormat="1" ht="14.5" x14ac:dyDescent="0.35">
      <c r="A459"/>
      <c r="B459"/>
      <c r="C459"/>
      <c r="D459"/>
      <c r="E459"/>
      <c r="F459"/>
      <c r="G459"/>
      <c r="H459"/>
      <c r="I459"/>
      <c r="J459"/>
      <c r="K459"/>
      <c r="L459"/>
      <c r="M459"/>
    </row>
    <row r="460" spans="1:13" s="21" customFormat="1" ht="14.5" x14ac:dyDescent="0.35">
      <c r="A460"/>
      <c r="B460"/>
      <c r="C460"/>
      <c r="D460"/>
      <c r="E460"/>
      <c r="F460"/>
      <c r="G460"/>
      <c r="H460"/>
      <c r="I460"/>
      <c r="J460"/>
      <c r="K460"/>
      <c r="L460"/>
      <c r="M460"/>
    </row>
    <row r="461" spans="1:13" s="21" customFormat="1" ht="14.5" x14ac:dyDescent="0.35">
      <c r="A461"/>
      <c r="B461"/>
      <c r="C461"/>
      <c r="D461"/>
      <c r="E461"/>
      <c r="F461"/>
      <c r="G461"/>
      <c r="H461"/>
      <c r="I461"/>
      <c r="J461"/>
      <c r="K461"/>
      <c r="L461"/>
      <c r="M461"/>
    </row>
    <row r="462" spans="1:13" s="21" customFormat="1" ht="14.5" x14ac:dyDescent="0.35">
      <c r="A462"/>
      <c r="B462"/>
      <c r="C462"/>
      <c r="D462"/>
      <c r="E462"/>
      <c r="F462"/>
      <c r="G462"/>
      <c r="H462"/>
      <c r="I462"/>
      <c r="J462"/>
      <c r="K462"/>
      <c r="L462"/>
      <c r="M462"/>
    </row>
    <row r="463" spans="1:13" s="21" customFormat="1" ht="14.5" x14ac:dyDescent="0.35">
      <c r="A463"/>
      <c r="B463"/>
      <c r="C463"/>
      <c r="D463"/>
      <c r="E463"/>
      <c r="F463"/>
      <c r="G463"/>
      <c r="H463"/>
      <c r="I463"/>
      <c r="J463"/>
      <c r="K463"/>
      <c r="L463"/>
      <c r="M463"/>
    </row>
    <row r="464" spans="1:13" s="21" customFormat="1" ht="14.5" x14ac:dyDescent="0.35">
      <c r="A464"/>
      <c r="B464"/>
      <c r="C464"/>
      <c r="D464"/>
      <c r="E464"/>
      <c r="F464"/>
      <c r="G464"/>
      <c r="H464"/>
      <c r="I464"/>
      <c r="J464"/>
      <c r="K464"/>
      <c r="L464"/>
      <c r="M464"/>
    </row>
    <row r="465" spans="1:13" s="21" customFormat="1" ht="14.5" x14ac:dyDescent="0.35">
      <c r="A465"/>
      <c r="B465"/>
      <c r="C465"/>
      <c r="D465"/>
      <c r="E465"/>
      <c r="F465"/>
      <c r="G465"/>
      <c r="H465"/>
      <c r="I465"/>
      <c r="J465"/>
      <c r="K465"/>
      <c r="L465"/>
      <c r="M465"/>
    </row>
    <row r="466" spans="1:13" s="21" customFormat="1" ht="14.5" x14ac:dyDescent="0.35">
      <c r="A466"/>
      <c r="B466"/>
      <c r="C466"/>
      <c r="D466"/>
      <c r="E466"/>
      <c r="F466"/>
      <c r="G466"/>
      <c r="H466"/>
      <c r="I466"/>
      <c r="J466"/>
      <c r="K466"/>
      <c r="L466"/>
      <c r="M466"/>
    </row>
    <row r="467" spans="1:13" s="21" customFormat="1" ht="14.5" x14ac:dyDescent="0.35">
      <c r="A467"/>
      <c r="B467"/>
      <c r="C467"/>
      <c r="D467"/>
      <c r="E467"/>
      <c r="F467"/>
      <c r="G467"/>
      <c r="H467"/>
      <c r="I467"/>
      <c r="J467"/>
      <c r="K467"/>
      <c r="L467"/>
      <c r="M467"/>
    </row>
    <row r="468" spans="1:13" s="21" customFormat="1" ht="14.5" x14ac:dyDescent="0.35">
      <c r="A468"/>
      <c r="B468"/>
      <c r="C468"/>
      <c r="D468"/>
      <c r="E468"/>
      <c r="F468"/>
      <c r="G468"/>
      <c r="H468"/>
      <c r="I468"/>
      <c r="J468"/>
      <c r="K468"/>
      <c r="L468"/>
      <c r="M468"/>
    </row>
    <row r="469" spans="1:13" s="21" customFormat="1" ht="14.5" x14ac:dyDescent="0.35">
      <c r="A469"/>
      <c r="B469"/>
      <c r="C469"/>
      <c r="D469"/>
      <c r="E469"/>
      <c r="F469"/>
      <c r="G469"/>
      <c r="H469"/>
      <c r="I469"/>
      <c r="J469"/>
      <c r="K469"/>
      <c r="L469"/>
      <c r="M469"/>
    </row>
    <row r="470" spans="1:13" s="21" customFormat="1" ht="14.5" x14ac:dyDescent="0.35">
      <c r="A470"/>
      <c r="B470"/>
      <c r="C470"/>
      <c r="D470"/>
      <c r="E470"/>
      <c r="F470"/>
      <c r="G470"/>
      <c r="H470"/>
      <c r="I470"/>
      <c r="J470"/>
      <c r="K470"/>
      <c r="L470"/>
      <c r="M470"/>
    </row>
    <row r="471" spans="1:13" s="21" customFormat="1" ht="14.5" x14ac:dyDescent="0.35">
      <c r="A471"/>
      <c r="B471"/>
      <c r="C471"/>
      <c r="D471"/>
      <c r="E471"/>
      <c r="F471"/>
      <c r="G471"/>
      <c r="H471"/>
      <c r="I471"/>
      <c r="J471"/>
      <c r="K471"/>
      <c r="L471"/>
      <c r="M471"/>
    </row>
    <row r="472" spans="1:13" s="21" customFormat="1" ht="14.5" x14ac:dyDescent="0.35">
      <c r="A472"/>
      <c r="B472"/>
      <c r="C472"/>
      <c r="D472"/>
      <c r="E472"/>
      <c r="F472"/>
      <c r="G472"/>
      <c r="H472"/>
      <c r="I472"/>
      <c r="J472"/>
      <c r="K472"/>
      <c r="L472"/>
      <c r="M472"/>
    </row>
    <row r="473" spans="1:13" s="21" customFormat="1" ht="14.5" x14ac:dyDescent="0.35">
      <c r="A473"/>
      <c r="B473"/>
      <c r="C473"/>
      <c r="D473"/>
      <c r="E473"/>
      <c r="F473"/>
      <c r="G473"/>
      <c r="H473"/>
      <c r="I473"/>
      <c r="J473"/>
      <c r="K473"/>
      <c r="L473"/>
      <c r="M473"/>
    </row>
    <row r="474" spans="1:13" s="21" customFormat="1" ht="14.5" x14ac:dyDescent="0.35">
      <c r="A474"/>
      <c r="B474"/>
      <c r="C474"/>
      <c r="D474"/>
      <c r="E474"/>
      <c r="F474"/>
      <c r="G474"/>
      <c r="H474"/>
      <c r="I474"/>
      <c r="J474"/>
      <c r="K474"/>
      <c r="L474"/>
      <c r="M474"/>
    </row>
    <row r="475" spans="1:13" s="21" customFormat="1" ht="14.5" x14ac:dyDescent="0.35">
      <c r="A475"/>
      <c r="B475"/>
      <c r="C475"/>
      <c r="D475"/>
      <c r="E475"/>
      <c r="F475"/>
      <c r="G475"/>
      <c r="H475"/>
      <c r="I475"/>
      <c r="J475"/>
      <c r="K475"/>
      <c r="L475"/>
      <c r="M475"/>
    </row>
    <row r="476" spans="1:13" s="21" customFormat="1" ht="14.5" x14ac:dyDescent="0.35">
      <c r="A476"/>
      <c r="B476"/>
      <c r="C476"/>
      <c r="D476"/>
      <c r="E476"/>
      <c r="F476"/>
      <c r="G476"/>
      <c r="H476"/>
      <c r="I476"/>
      <c r="J476"/>
      <c r="K476"/>
      <c r="L476"/>
      <c r="M476"/>
    </row>
    <row r="477" spans="1:13" s="21" customFormat="1" ht="14.5" x14ac:dyDescent="0.35">
      <c r="A477"/>
      <c r="B477"/>
      <c r="C477"/>
      <c r="D477"/>
      <c r="E477"/>
      <c r="F477"/>
      <c r="G477"/>
      <c r="H477"/>
      <c r="I477"/>
      <c r="J477"/>
      <c r="K477"/>
      <c r="L477"/>
      <c r="M477"/>
    </row>
    <row r="478" spans="1:13" s="21" customFormat="1" ht="14.5" x14ac:dyDescent="0.35">
      <c r="A478"/>
      <c r="B478"/>
      <c r="C478"/>
      <c r="D478"/>
      <c r="E478"/>
      <c r="F478"/>
      <c r="G478"/>
      <c r="H478"/>
      <c r="I478"/>
      <c r="J478"/>
      <c r="K478"/>
      <c r="L478"/>
      <c r="M478"/>
    </row>
    <row r="479" spans="1:13" s="21" customFormat="1" ht="14.5" x14ac:dyDescent="0.35">
      <c r="A479"/>
      <c r="B479"/>
      <c r="C479"/>
      <c r="D479"/>
      <c r="E479"/>
      <c r="F479"/>
      <c r="G479"/>
      <c r="H479"/>
      <c r="I479"/>
      <c r="J479"/>
      <c r="K479"/>
      <c r="L479"/>
      <c r="M479"/>
    </row>
    <row r="480" spans="1:13" s="21" customFormat="1" ht="14.5" x14ac:dyDescent="0.35">
      <c r="A480"/>
      <c r="B480"/>
      <c r="C480"/>
      <c r="D480"/>
      <c r="E480"/>
      <c r="F480"/>
      <c r="G480"/>
      <c r="H480"/>
      <c r="I480"/>
      <c r="J480"/>
      <c r="K480"/>
      <c r="L480"/>
      <c r="M480"/>
    </row>
    <row r="481" spans="1:13" s="21" customFormat="1" ht="14.5" x14ac:dyDescent="0.35">
      <c r="A481"/>
      <c r="B481"/>
      <c r="C481"/>
      <c r="D481"/>
      <c r="E481"/>
      <c r="F481"/>
      <c r="G481"/>
      <c r="H481"/>
      <c r="I481"/>
      <c r="J481"/>
      <c r="K481"/>
      <c r="L481"/>
      <c r="M481"/>
    </row>
    <row r="482" spans="1:13" s="21" customFormat="1" ht="14.5" x14ac:dyDescent="0.35">
      <c r="A482"/>
      <c r="B482"/>
      <c r="C482"/>
      <c r="D482"/>
      <c r="E482"/>
      <c r="F482"/>
      <c r="G482"/>
      <c r="H482"/>
      <c r="I482"/>
      <c r="J482"/>
      <c r="K482"/>
      <c r="L482"/>
      <c r="M482"/>
    </row>
    <row r="483" spans="1:13" s="21" customFormat="1" ht="14.5" x14ac:dyDescent="0.35">
      <c r="A483"/>
      <c r="B483"/>
      <c r="C483"/>
      <c r="D483"/>
      <c r="E483"/>
      <c r="F483"/>
      <c r="G483"/>
      <c r="H483"/>
      <c r="I483"/>
      <c r="J483"/>
      <c r="K483"/>
      <c r="L483"/>
      <c r="M483"/>
    </row>
    <row r="484" spans="1:13" s="21" customFormat="1" ht="14.5" x14ac:dyDescent="0.35">
      <c r="A484"/>
      <c r="B484"/>
      <c r="C484"/>
      <c r="D484"/>
      <c r="E484"/>
      <c r="F484"/>
      <c r="G484"/>
      <c r="H484"/>
      <c r="I484"/>
      <c r="J484"/>
      <c r="K484"/>
      <c r="L484"/>
      <c r="M484"/>
    </row>
    <row r="485" spans="1:13" s="21" customFormat="1" ht="14.5" x14ac:dyDescent="0.35">
      <c r="A485"/>
      <c r="B485"/>
      <c r="C485"/>
      <c r="D485"/>
      <c r="E485"/>
      <c r="F485"/>
      <c r="G485"/>
      <c r="H485"/>
      <c r="I485"/>
      <c r="J485"/>
      <c r="K485"/>
      <c r="L485"/>
      <c r="M485"/>
    </row>
    <row r="486" spans="1:13" s="21" customFormat="1" ht="14.5" x14ac:dyDescent="0.35">
      <c r="A486"/>
      <c r="B486"/>
      <c r="C486"/>
      <c r="D486"/>
      <c r="E486"/>
      <c r="F486"/>
      <c r="G486"/>
      <c r="H486"/>
      <c r="I486"/>
      <c r="J486"/>
      <c r="K486"/>
      <c r="L486"/>
      <c r="M486"/>
    </row>
    <row r="487" spans="1:13" s="21" customFormat="1" ht="14.5" x14ac:dyDescent="0.35">
      <c r="A487"/>
      <c r="B487"/>
      <c r="C487"/>
      <c r="D487"/>
      <c r="E487"/>
      <c r="F487"/>
      <c r="G487"/>
      <c r="H487"/>
      <c r="I487"/>
      <c r="J487"/>
      <c r="K487"/>
      <c r="L487"/>
      <c r="M487"/>
    </row>
    <row r="488" spans="1:13" s="21" customFormat="1" ht="14.5" x14ac:dyDescent="0.35">
      <c r="A488"/>
      <c r="B488"/>
      <c r="C488"/>
      <c r="D488"/>
      <c r="E488"/>
      <c r="F488"/>
      <c r="G488"/>
      <c r="H488"/>
      <c r="I488"/>
      <c r="J488"/>
      <c r="K488"/>
      <c r="L488"/>
      <c r="M488"/>
    </row>
    <row r="489" spans="1:13" s="21" customFormat="1" ht="14.5" x14ac:dyDescent="0.35">
      <c r="A489"/>
      <c r="B489"/>
      <c r="C489"/>
      <c r="D489"/>
      <c r="E489"/>
      <c r="F489"/>
      <c r="G489"/>
      <c r="H489"/>
      <c r="I489"/>
      <c r="J489"/>
      <c r="K489"/>
      <c r="L489"/>
      <c r="M489"/>
    </row>
    <row r="490" spans="1:13" s="21" customFormat="1" ht="14.5" x14ac:dyDescent="0.35">
      <c r="A490"/>
      <c r="B490"/>
      <c r="C490"/>
      <c r="D490"/>
      <c r="E490"/>
      <c r="F490"/>
      <c r="G490"/>
      <c r="H490"/>
      <c r="I490"/>
      <c r="J490"/>
      <c r="K490"/>
      <c r="L490"/>
      <c r="M490"/>
    </row>
    <row r="491" spans="1:13" s="21" customFormat="1" ht="14.5" x14ac:dyDescent="0.35">
      <c r="A491"/>
      <c r="B491"/>
      <c r="C491"/>
      <c r="D491"/>
      <c r="E491"/>
      <c r="F491"/>
      <c r="G491"/>
      <c r="H491"/>
      <c r="I491"/>
      <c r="J491"/>
      <c r="K491"/>
      <c r="L491"/>
      <c r="M491"/>
    </row>
    <row r="492" spans="1:13" s="21" customFormat="1" ht="14.5" x14ac:dyDescent="0.35">
      <c r="A492"/>
      <c r="B492"/>
      <c r="C492"/>
      <c r="D492"/>
      <c r="E492"/>
      <c r="F492"/>
      <c r="G492"/>
      <c r="H492"/>
      <c r="I492"/>
      <c r="J492"/>
      <c r="K492"/>
      <c r="L492"/>
      <c r="M492"/>
    </row>
    <row r="493" spans="1:13" s="21" customFormat="1" ht="14.5" x14ac:dyDescent="0.35">
      <c r="A493"/>
      <c r="B493"/>
      <c r="C493"/>
      <c r="D493"/>
      <c r="E493"/>
      <c r="F493"/>
      <c r="G493"/>
      <c r="H493"/>
      <c r="I493"/>
      <c r="J493"/>
      <c r="K493"/>
      <c r="L493"/>
      <c r="M493"/>
    </row>
    <row r="494" spans="1:13" s="21" customFormat="1" ht="14.5" x14ac:dyDescent="0.35">
      <c r="A494"/>
      <c r="B494"/>
      <c r="C494"/>
      <c r="D494"/>
      <c r="E494"/>
      <c r="F494"/>
      <c r="G494"/>
      <c r="H494"/>
      <c r="I494"/>
      <c r="J494"/>
      <c r="K494"/>
      <c r="L494"/>
      <c r="M494"/>
    </row>
    <row r="495" spans="1:13" s="21" customFormat="1" ht="14.5" x14ac:dyDescent="0.35">
      <c r="A495"/>
      <c r="B495"/>
      <c r="C495"/>
      <c r="D495"/>
      <c r="E495"/>
      <c r="F495"/>
      <c r="G495"/>
      <c r="H495"/>
      <c r="I495"/>
      <c r="J495"/>
      <c r="K495"/>
      <c r="L495"/>
      <c r="M495"/>
    </row>
    <row r="496" spans="1:13" s="21" customFormat="1" ht="14.5" x14ac:dyDescent="0.35">
      <c r="A496"/>
      <c r="B496"/>
      <c r="C496"/>
      <c r="D496"/>
      <c r="E496"/>
      <c r="F496"/>
      <c r="G496"/>
      <c r="H496"/>
      <c r="I496"/>
      <c r="J496"/>
      <c r="K496"/>
      <c r="L496"/>
      <c r="M496"/>
    </row>
    <row r="497" spans="1:13" s="21" customFormat="1" ht="14.5" x14ac:dyDescent="0.35">
      <c r="A497"/>
      <c r="B497"/>
      <c r="C497"/>
      <c r="D497"/>
      <c r="E497"/>
      <c r="F497"/>
      <c r="G497"/>
      <c r="H497"/>
      <c r="I497"/>
      <c r="J497"/>
      <c r="K497"/>
      <c r="L497"/>
      <c r="M497"/>
    </row>
    <row r="498" spans="1:13" s="21" customFormat="1" ht="14.5" x14ac:dyDescent="0.35">
      <c r="A498"/>
      <c r="B498"/>
      <c r="C498"/>
      <c r="D498"/>
      <c r="E498"/>
      <c r="F498"/>
      <c r="G498"/>
      <c r="H498"/>
      <c r="I498"/>
      <c r="J498"/>
      <c r="K498"/>
      <c r="L498"/>
      <c r="M498"/>
    </row>
    <row r="499" spans="1:13" s="21" customFormat="1" ht="14.5" x14ac:dyDescent="0.35">
      <c r="A499"/>
      <c r="B499"/>
      <c r="C499"/>
      <c r="D499"/>
      <c r="E499"/>
      <c r="F499"/>
      <c r="G499"/>
      <c r="H499"/>
      <c r="I499"/>
      <c r="J499"/>
      <c r="K499"/>
      <c r="L499"/>
      <c r="M499"/>
    </row>
    <row r="500" spans="1:13" s="21" customFormat="1" ht="14.5" x14ac:dyDescent="0.35">
      <c r="A500"/>
      <c r="B500"/>
      <c r="C500"/>
      <c r="D500"/>
      <c r="E500"/>
      <c r="F500"/>
      <c r="G500"/>
      <c r="H500"/>
      <c r="I500"/>
      <c r="J500"/>
      <c r="K500"/>
      <c r="L500"/>
      <c r="M500"/>
    </row>
    <row r="501" spans="1:13" s="21" customFormat="1" ht="14.5" x14ac:dyDescent="0.35">
      <c r="A501"/>
      <c r="B501"/>
      <c r="C501"/>
      <c r="D501"/>
      <c r="E501"/>
      <c r="F501"/>
      <c r="G501"/>
      <c r="H501"/>
      <c r="I501"/>
      <c r="J501"/>
      <c r="K501"/>
      <c r="L501"/>
      <c r="M501"/>
    </row>
    <row r="502" spans="1:13" s="21" customFormat="1" ht="14.5" x14ac:dyDescent="0.35">
      <c r="A502"/>
      <c r="B502"/>
      <c r="C502"/>
      <c r="D502"/>
      <c r="E502"/>
      <c r="F502"/>
      <c r="G502"/>
      <c r="H502"/>
      <c r="I502"/>
      <c r="J502"/>
      <c r="K502"/>
      <c r="L502"/>
      <c r="M502"/>
    </row>
    <row r="503" spans="1:13" s="21" customFormat="1" ht="14.5" x14ac:dyDescent="0.35">
      <c r="A503"/>
      <c r="B503"/>
      <c r="C503"/>
      <c r="D503"/>
      <c r="E503"/>
      <c r="F503"/>
      <c r="G503"/>
      <c r="H503"/>
      <c r="I503"/>
      <c r="J503"/>
      <c r="K503"/>
      <c r="L503"/>
      <c r="M503"/>
    </row>
    <row r="504" spans="1:13" s="21" customFormat="1" ht="14.5" x14ac:dyDescent="0.35">
      <c r="A504"/>
      <c r="B504"/>
      <c r="C504"/>
      <c r="D504"/>
      <c r="E504"/>
      <c r="F504"/>
      <c r="G504"/>
      <c r="H504"/>
      <c r="I504"/>
      <c r="J504"/>
      <c r="K504"/>
      <c r="L504"/>
      <c r="M504"/>
    </row>
    <row r="505" spans="1:13" s="21" customFormat="1" ht="14.5" x14ac:dyDescent="0.35">
      <c r="A505"/>
      <c r="B505"/>
      <c r="C505"/>
      <c r="D505"/>
      <c r="E505"/>
      <c r="F505"/>
      <c r="G505"/>
      <c r="H505"/>
      <c r="I505"/>
      <c r="J505"/>
      <c r="K505"/>
      <c r="L505"/>
      <c r="M505"/>
    </row>
    <row r="506" spans="1:13" s="21" customFormat="1" ht="14.5" x14ac:dyDescent="0.35">
      <c r="A506"/>
      <c r="B506"/>
      <c r="C506"/>
      <c r="D506"/>
      <c r="E506"/>
      <c r="F506"/>
      <c r="G506"/>
      <c r="H506"/>
      <c r="I506"/>
      <c r="J506"/>
      <c r="K506"/>
      <c r="L506"/>
      <c r="M506"/>
    </row>
    <row r="507" spans="1:13" s="21" customFormat="1" ht="14.5" x14ac:dyDescent="0.35">
      <c r="A507"/>
      <c r="B507"/>
      <c r="C507"/>
      <c r="D507"/>
      <c r="E507"/>
      <c r="F507"/>
      <c r="G507"/>
      <c r="H507"/>
      <c r="I507"/>
      <c r="J507"/>
      <c r="K507"/>
      <c r="L507"/>
      <c r="M507"/>
    </row>
    <row r="508" spans="1:13" s="21" customFormat="1" ht="14.5" x14ac:dyDescent="0.35">
      <c r="A508"/>
      <c r="B508"/>
      <c r="C508"/>
      <c r="D508"/>
      <c r="E508"/>
      <c r="F508"/>
      <c r="G508"/>
      <c r="H508"/>
      <c r="I508"/>
      <c r="J508"/>
      <c r="K508"/>
      <c r="L508"/>
      <c r="M508"/>
    </row>
    <row r="509" spans="1:13" s="21" customFormat="1" ht="14.5" x14ac:dyDescent="0.35">
      <c r="A509"/>
      <c r="B509"/>
      <c r="C509"/>
      <c r="D509"/>
      <c r="E509"/>
      <c r="F509"/>
      <c r="G509"/>
      <c r="H509"/>
      <c r="I509"/>
      <c r="J509"/>
      <c r="K509"/>
      <c r="L509"/>
      <c r="M509"/>
    </row>
    <row r="510" spans="1:13" s="21" customFormat="1" ht="14.5" x14ac:dyDescent="0.35">
      <c r="A510"/>
      <c r="B510"/>
      <c r="C510"/>
      <c r="D510"/>
      <c r="E510"/>
      <c r="F510"/>
      <c r="G510"/>
      <c r="H510"/>
      <c r="I510"/>
      <c r="J510"/>
      <c r="K510"/>
      <c r="L510"/>
      <c r="M510"/>
    </row>
    <row r="511" spans="1:13" s="21" customFormat="1" ht="14.5" x14ac:dyDescent="0.35">
      <c r="A511"/>
      <c r="B511"/>
      <c r="C511"/>
      <c r="D511"/>
      <c r="E511"/>
      <c r="F511"/>
      <c r="G511"/>
      <c r="H511"/>
      <c r="I511"/>
      <c r="J511"/>
      <c r="K511"/>
      <c r="L511"/>
      <c r="M511"/>
    </row>
    <row r="512" spans="1:13" s="21" customFormat="1" ht="14.5" x14ac:dyDescent="0.35">
      <c r="A512"/>
      <c r="B512"/>
      <c r="C512"/>
      <c r="D512"/>
      <c r="E512"/>
      <c r="F512"/>
      <c r="G512"/>
      <c r="H512"/>
      <c r="I512"/>
      <c r="J512"/>
      <c r="K512"/>
      <c r="L512"/>
      <c r="M512"/>
    </row>
    <row r="513" spans="1:13" s="21" customFormat="1" ht="14.5" x14ac:dyDescent="0.35">
      <c r="A513"/>
      <c r="B513"/>
      <c r="C513"/>
      <c r="D513"/>
      <c r="E513"/>
      <c r="F513"/>
      <c r="G513"/>
      <c r="H513"/>
      <c r="I513"/>
      <c r="J513"/>
      <c r="K513"/>
      <c r="L513"/>
      <c r="M513"/>
    </row>
    <row r="514" spans="1:13" s="21" customFormat="1" ht="14.5" x14ac:dyDescent="0.35">
      <c r="A514"/>
      <c r="B514"/>
      <c r="C514"/>
      <c r="D514"/>
      <c r="E514"/>
      <c r="F514"/>
      <c r="G514"/>
      <c r="H514"/>
      <c r="I514"/>
      <c r="J514"/>
      <c r="K514"/>
      <c r="L514"/>
      <c r="M514"/>
    </row>
    <row r="515" spans="1:13" s="21" customFormat="1" ht="14.5" x14ac:dyDescent="0.35">
      <c r="A515"/>
      <c r="B515"/>
      <c r="C515"/>
      <c r="D515"/>
      <c r="E515"/>
      <c r="F515"/>
      <c r="G515"/>
      <c r="H515"/>
      <c r="I515"/>
      <c r="J515"/>
      <c r="K515"/>
      <c r="L515"/>
      <c r="M515"/>
    </row>
    <row r="516" spans="1:13" s="21" customFormat="1" ht="14.5" x14ac:dyDescent="0.35">
      <c r="A516"/>
      <c r="B516"/>
      <c r="C516"/>
      <c r="D516"/>
      <c r="E516"/>
      <c r="F516"/>
      <c r="G516"/>
      <c r="H516"/>
      <c r="I516"/>
      <c r="J516"/>
      <c r="K516"/>
      <c r="L516"/>
      <c r="M516"/>
    </row>
    <row r="517" spans="1:13" s="21" customFormat="1" ht="14.5" x14ac:dyDescent="0.35">
      <c r="A517"/>
      <c r="B517"/>
      <c r="C517"/>
      <c r="D517"/>
      <c r="E517"/>
      <c r="F517"/>
      <c r="G517"/>
      <c r="H517"/>
      <c r="I517"/>
      <c r="J517"/>
      <c r="K517"/>
      <c r="L517"/>
      <c r="M517"/>
    </row>
    <row r="518" spans="1:13" s="21" customFormat="1" ht="14.5" x14ac:dyDescent="0.35">
      <c r="A518"/>
      <c r="B518"/>
      <c r="C518"/>
      <c r="D518"/>
      <c r="E518"/>
      <c r="F518"/>
      <c r="G518"/>
      <c r="H518"/>
      <c r="I518"/>
      <c r="J518"/>
      <c r="K518"/>
      <c r="L518"/>
      <c r="M518"/>
    </row>
    <row r="519" spans="1:13" s="21" customFormat="1" ht="14.5" x14ac:dyDescent="0.35">
      <c r="A519"/>
      <c r="B519"/>
      <c r="C519"/>
      <c r="D519"/>
      <c r="E519"/>
      <c r="F519"/>
      <c r="G519"/>
      <c r="H519"/>
      <c r="I519"/>
      <c r="J519"/>
      <c r="K519"/>
      <c r="L519"/>
      <c r="M519"/>
    </row>
    <row r="520" spans="1:13" s="21" customFormat="1" ht="14.5" x14ac:dyDescent="0.35">
      <c r="A520"/>
      <c r="B520"/>
      <c r="C520"/>
      <c r="D520"/>
      <c r="E520"/>
      <c r="F520"/>
      <c r="G520"/>
      <c r="H520"/>
      <c r="I520"/>
      <c r="J520"/>
      <c r="K520"/>
      <c r="L520"/>
      <c r="M520"/>
    </row>
    <row r="521" spans="1:13" s="21" customFormat="1" ht="14.5" x14ac:dyDescent="0.35">
      <c r="A521"/>
      <c r="B521"/>
      <c r="C521"/>
      <c r="D521"/>
      <c r="E521"/>
      <c r="F521"/>
      <c r="G521"/>
      <c r="H521"/>
      <c r="I521"/>
      <c r="J521"/>
      <c r="K521"/>
      <c r="L521"/>
      <c r="M521"/>
    </row>
    <row r="522" spans="1:13" s="21" customFormat="1" ht="14.5" x14ac:dyDescent="0.35">
      <c r="A522"/>
      <c r="B522"/>
      <c r="C522"/>
      <c r="D522"/>
      <c r="E522"/>
      <c r="F522"/>
      <c r="G522"/>
      <c r="H522"/>
      <c r="I522"/>
      <c r="J522"/>
      <c r="K522"/>
      <c r="L522"/>
      <c r="M522"/>
    </row>
    <row r="523" spans="1:13" s="21" customFormat="1" ht="14.5" x14ac:dyDescent="0.35">
      <c r="A523"/>
      <c r="B523"/>
      <c r="C523"/>
      <c r="D523"/>
      <c r="E523"/>
      <c r="F523"/>
      <c r="G523"/>
      <c r="H523"/>
      <c r="I523"/>
      <c r="J523"/>
      <c r="K523"/>
      <c r="L523"/>
      <c r="M523"/>
    </row>
    <row r="524" spans="1:13" s="21" customFormat="1" ht="14.5" x14ac:dyDescent="0.35">
      <c r="A524"/>
      <c r="B524"/>
      <c r="C524"/>
      <c r="D524"/>
      <c r="E524"/>
      <c r="F524"/>
      <c r="G524"/>
      <c r="H524"/>
      <c r="I524"/>
      <c r="J524"/>
      <c r="K524"/>
      <c r="L524"/>
      <c r="M524"/>
    </row>
    <row r="525" spans="1:13" s="21" customFormat="1" ht="14.5" x14ac:dyDescent="0.35">
      <c r="A525"/>
      <c r="B525"/>
      <c r="C525"/>
      <c r="D525"/>
      <c r="E525"/>
      <c r="F525"/>
      <c r="G525"/>
      <c r="H525"/>
      <c r="I525"/>
      <c r="J525"/>
      <c r="K525"/>
      <c r="L525"/>
      <c r="M525"/>
    </row>
    <row r="526" spans="1:13" s="21" customFormat="1" ht="14.5" x14ac:dyDescent="0.35">
      <c r="A526"/>
      <c r="B526"/>
      <c r="C526"/>
      <c r="D526"/>
      <c r="E526"/>
      <c r="F526"/>
      <c r="G526"/>
      <c r="H526"/>
      <c r="I526"/>
      <c r="J526"/>
      <c r="K526"/>
      <c r="L526"/>
      <c r="M526"/>
    </row>
    <row r="527" spans="1:13" s="21" customFormat="1" ht="14.5" x14ac:dyDescent="0.35">
      <c r="A527"/>
      <c r="B527"/>
      <c r="C527"/>
      <c r="D527"/>
      <c r="E527"/>
      <c r="F527"/>
      <c r="G527"/>
      <c r="H527"/>
      <c r="I527"/>
      <c r="J527"/>
      <c r="K527"/>
      <c r="L527"/>
      <c r="M527"/>
    </row>
    <row r="528" spans="1:13" s="21" customFormat="1" ht="14.5" x14ac:dyDescent="0.35">
      <c r="A528"/>
      <c r="B528"/>
      <c r="C528"/>
      <c r="D528"/>
      <c r="E528"/>
      <c r="F528"/>
      <c r="G528"/>
      <c r="H528"/>
      <c r="I528"/>
      <c r="J528"/>
      <c r="K528"/>
      <c r="L528"/>
      <c r="M528"/>
    </row>
    <row r="529" spans="1:13" s="21" customFormat="1" ht="14.5" x14ac:dyDescent="0.35">
      <c r="A529"/>
      <c r="B529"/>
      <c r="C529"/>
      <c r="D529"/>
      <c r="E529"/>
      <c r="F529"/>
      <c r="G529"/>
      <c r="H529"/>
      <c r="I529"/>
      <c r="J529"/>
      <c r="K529"/>
      <c r="L529"/>
      <c r="M529"/>
    </row>
    <row r="530" spans="1:13" s="21" customFormat="1" ht="14.5" x14ac:dyDescent="0.35">
      <c r="A530"/>
      <c r="B530"/>
      <c r="C530"/>
      <c r="D530"/>
      <c r="E530"/>
      <c r="F530"/>
      <c r="G530"/>
      <c r="H530"/>
      <c r="I530"/>
      <c r="J530"/>
      <c r="K530"/>
      <c r="L530"/>
      <c r="M530"/>
    </row>
    <row r="531" spans="1:13" s="21" customFormat="1" ht="14.5" x14ac:dyDescent="0.35">
      <c r="A531"/>
      <c r="B531"/>
      <c r="C531"/>
      <c r="D531"/>
      <c r="E531"/>
      <c r="F531"/>
      <c r="G531"/>
      <c r="H531"/>
      <c r="I531"/>
      <c r="J531"/>
      <c r="K531"/>
      <c r="L531"/>
      <c r="M531"/>
    </row>
    <row r="532" spans="1:13" s="21" customFormat="1" ht="14.5" x14ac:dyDescent="0.35">
      <c r="A532"/>
      <c r="B532"/>
      <c r="C532"/>
      <c r="D532"/>
      <c r="E532"/>
      <c r="F532"/>
      <c r="G532"/>
      <c r="H532"/>
      <c r="I532"/>
      <c r="J532"/>
      <c r="K532"/>
      <c r="L532"/>
      <c r="M532"/>
    </row>
    <row r="533" spans="1:13" s="21" customFormat="1" ht="14.5" x14ac:dyDescent="0.35">
      <c r="A533"/>
      <c r="B533"/>
      <c r="C533"/>
      <c r="D533"/>
      <c r="E533"/>
      <c r="F533"/>
      <c r="G533"/>
      <c r="H533"/>
      <c r="I533"/>
      <c r="J533"/>
      <c r="K533"/>
      <c r="L533"/>
      <c r="M533"/>
    </row>
    <row r="534" spans="1:13" s="21" customFormat="1" ht="14.5" x14ac:dyDescent="0.35">
      <c r="A534"/>
      <c r="B534"/>
      <c r="C534"/>
      <c r="D534"/>
      <c r="E534"/>
      <c r="F534"/>
      <c r="G534"/>
      <c r="H534"/>
      <c r="I534"/>
      <c r="J534"/>
      <c r="K534"/>
      <c r="L534"/>
      <c r="M534"/>
    </row>
    <row r="535" spans="1:13" s="21" customFormat="1" ht="14.5" x14ac:dyDescent="0.35">
      <c r="A535"/>
      <c r="B535"/>
      <c r="C535"/>
      <c r="D535"/>
      <c r="E535"/>
      <c r="F535"/>
      <c r="G535"/>
      <c r="H535"/>
      <c r="I535"/>
      <c r="J535"/>
      <c r="K535"/>
      <c r="L535"/>
      <c r="M535"/>
    </row>
    <row r="536" spans="1:13" s="21" customFormat="1" ht="14.5" x14ac:dyDescent="0.35">
      <c r="A536"/>
      <c r="B536"/>
      <c r="C536"/>
      <c r="D536"/>
      <c r="E536"/>
      <c r="F536"/>
      <c r="G536"/>
      <c r="H536"/>
      <c r="I536"/>
      <c r="J536"/>
      <c r="K536"/>
      <c r="L536"/>
      <c r="M536"/>
    </row>
    <row r="537" spans="1:13" s="21" customFormat="1" ht="14.5" x14ac:dyDescent="0.35">
      <c r="A537"/>
      <c r="B537"/>
      <c r="C537"/>
      <c r="D537"/>
      <c r="E537"/>
      <c r="F537"/>
      <c r="G537"/>
      <c r="H537"/>
      <c r="I537"/>
      <c r="J537"/>
      <c r="K537"/>
      <c r="L537"/>
      <c r="M537"/>
    </row>
    <row r="538" spans="1:13" s="21" customFormat="1" ht="14.5" x14ac:dyDescent="0.35">
      <c r="A538"/>
      <c r="B538"/>
      <c r="C538"/>
      <c r="D538"/>
      <c r="E538"/>
      <c r="F538"/>
      <c r="G538"/>
      <c r="H538"/>
      <c r="I538"/>
      <c r="J538"/>
      <c r="K538"/>
      <c r="L538"/>
      <c r="M538"/>
    </row>
    <row r="539" spans="1:13" s="21" customFormat="1" ht="14.5" x14ac:dyDescent="0.35">
      <c r="A539"/>
      <c r="B539"/>
      <c r="C539"/>
      <c r="D539"/>
      <c r="E539"/>
      <c r="F539"/>
      <c r="G539"/>
      <c r="H539"/>
      <c r="I539"/>
      <c r="J539"/>
      <c r="K539"/>
      <c r="L539"/>
      <c r="M539"/>
    </row>
    <row r="540" spans="1:13" s="21" customFormat="1" ht="14.5" x14ac:dyDescent="0.35">
      <c r="A540"/>
      <c r="B540"/>
      <c r="C540"/>
      <c r="D540"/>
      <c r="E540"/>
      <c r="F540"/>
      <c r="G540"/>
      <c r="H540"/>
      <c r="I540"/>
      <c r="J540"/>
      <c r="K540"/>
      <c r="L540"/>
      <c r="M540"/>
    </row>
    <row r="541" spans="1:13" s="21" customFormat="1" ht="14.5" x14ac:dyDescent="0.35">
      <c r="A541"/>
      <c r="B541"/>
      <c r="C541"/>
      <c r="D541"/>
      <c r="E541"/>
      <c r="F541"/>
      <c r="G541"/>
      <c r="H541"/>
      <c r="I541"/>
      <c r="J541"/>
      <c r="K541"/>
      <c r="L541"/>
      <c r="M541"/>
    </row>
    <row r="542" spans="1:13" s="21" customFormat="1" ht="14.5" x14ac:dyDescent="0.35">
      <c r="A542"/>
      <c r="B542"/>
      <c r="C542"/>
      <c r="D542"/>
      <c r="E542"/>
      <c r="F542"/>
      <c r="G542"/>
      <c r="H542"/>
      <c r="I542"/>
      <c r="J542"/>
      <c r="K542"/>
      <c r="L542"/>
      <c r="M542"/>
    </row>
    <row r="543" spans="1:13" s="21" customFormat="1" ht="14.5" x14ac:dyDescent="0.35">
      <c r="A543"/>
      <c r="B543"/>
      <c r="C543"/>
      <c r="D543"/>
      <c r="E543"/>
      <c r="F543"/>
      <c r="G543"/>
      <c r="H543"/>
      <c r="I543"/>
      <c r="J543"/>
      <c r="K543"/>
      <c r="L543"/>
      <c r="M543"/>
    </row>
    <row r="544" spans="1:13" s="21" customFormat="1" ht="14.5" x14ac:dyDescent="0.35">
      <c r="A544"/>
      <c r="B544"/>
      <c r="C544"/>
      <c r="D544"/>
      <c r="E544"/>
      <c r="F544"/>
      <c r="G544"/>
      <c r="H544"/>
      <c r="I544"/>
      <c r="J544"/>
      <c r="K544"/>
      <c r="L544"/>
      <c r="M544"/>
    </row>
    <row r="545" spans="1:13" s="21" customFormat="1" ht="14.5" x14ac:dyDescent="0.35">
      <c r="A545"/>
      <c r="B545"/>
      <c r="C545"/>
      <c r="D545"/>
      <c r="E545"/>
      <c r="F545"/>
      <c r="G545"/>
      <c r="H545"/>
      <c r="I545"/>
      <c r="J545"/>
      <c r="K545"/>
      <c r="L545"/>
      <c r="M545"/>
    </row>
    <row r="546" spans="1:13" s="21" customFormat="1" ht="14.5" x14ac:dyDescent="0.35">
      <c r="A546"/>
      <c r="B546"/>
      <c r="C546"/>
      <c r="D546"/>
      <c r="E546"/>
      <c r="F546"/>
      <c r="G546"/>
      <c r="H546"/>
      <c r="I546"/>
      <c r="J546"/>
      <c r="K546"/>
      <c r="L546"/>
      <c r="M546"/>
    </row>
    <row r="547" spans="1:13" s="21" customFormat="1" ht="14.5" x14ac:dyDescent="0.35">
      <c r="A547"/>
      <c r="B547"/>
      <c r="C547"/>
      <c r="D547"/>
      <c r="E547"/>
      <c r="F547"/>
      <c r="G547"/>
      <c r="H547"/>
      <c r="I547"/>
      <c r="J547"/>
      <c r="K547"/>
      <c r="L547"/>
      <c r="M547"/>
    </row>
    <row r="548" spans="1:13" s="21" customFormat="1" ht="14.5" x14ac:dyDescent="0.35">
      <c r="A548"/>
      <c r="B548"/>
      <c r="C548"/>
      <c r="D548"/>
      <c r="E548"/>
      <c r="F548"/>
      <c r="G548"/>
      <c r="H548"/>
      <c r="I548"/>
      <c r="J548"/>
      <c r="K548"/>
      <c r="L548"/>
      <c r="M548"/>
    </row>
    <row r="549" spans="1:13" s="21" customFormat="1" ht="14.5" x14ac:dyDescent="0.35">
      <c r="A549"/>
      <c r="B549"/>
      <c r="C549"/>
      <c r="D549"/>
      <c r="E549"/>
      <c r="F549"/>
      <c r="G549"/>
      <c r="H549"/>
      <c r="I549"/>
      <c r="J549"/>
      <c r="K549"/>
      <c r="L549"/>
      <c r="M549"/>
    </row>
    <row r="550" spans="1:13" s="21" customFormat="1" ht="14.5" x14ac:dyDescent="0.35">
      <c r="A550"/>
      <c r="B550"/>
      <c r="C550"/>
      <c r="D550"/>
      <c r="E550"/>
      <c r="F550"/>
      <c r="G550"/>
      <c r="H550"/>
      <c r="I550"/>
      <c r="J550"/>
      <c r="K550"/>
      <c r="L550"/>
      <c r="M550"/>
    </row>
    <row r="551" spans="1:13" s="21" customFormat="1" ht="14.5" x14ac:dyDescent="0.35">
      <c r="A551"/>
      <c r="B551"/>
      <c r="C551"/>
      <c r="D551"/>
      <c r="E551"/>
      <c r="F551"/>
      <c r="G551"/>
      <c r="H551"/>
      <c r="I551"/>
      <c r="J551"/>
      <c r="K551"/>
      <c r="L551"/>
      <c r="M551"/>
    </row>
    <row r="552" spans="1:13" s="21" customFormat="1" ht="14.5" x14ac:dyDescent="0.35">
      <c r="A552"/>
      <c r="B552"/>
      <c r="C552"/>
      <c r="D552"/>
      <c r="E552"/>
      <c r="F552"/>
      <c r="G552"/>
      <c r="H552"/>
      <c r="I552"/>
      <c r="J552"/>
      <c r="K552"/>
      <c r="L552"/>
      <c r="M552"/>
    </row>
    <row r="553" spans="1:13" s="21" customFormat="1" ht="14.5" x14ac:dyDescent="0.35">
      <c r="A553"/>
      <c r="B553"/>
      <c r="C553"/>
      <c r="D553"/>
      <c r="E553"/>
      <c r="F553"/>
      <c r="G553"/>
      <c r="H553"/>
      <c r="I553"/>
      <c r="J553"/>
      <c r="K553"/>
      <c r="L553"/>
      <c r="M553"/>
    </row>
    <row r="554" spans="1:13" s="21" customFormat="1" ht="14.5" x14ac:dyDescent="0.35">
      <c r="A554"/>
      <c r="B554"/>
      <c r="C554"/>
      <c r="D554"/>
      <c r="E554"/>
      <c r="F554"/>
      <c r="G554"/>
      <c r="H554"/>
      <c r="I554"/>
      <c r="J554"/>
      <c r="K554"/>
      <c r="L554"/>
      <c r="M554"/>
    </row>
    <row r="555" spans="1:13" s="21" customFormat="1" ht="14.5" x14ac:dyDescent="0.35">
      <c r="A555"/>
      <c r="B555"/>
      <c r="C555"/>
      <c r="D555"/>
      <c r="E555"/>
      <c r="F555"/>
      <c r="G555"/>
      <c r="H555"/>
      <c r="I555"/>
      <c r="J555"/>
      <c r="K555"/>
      <c r="L555"/>
      <c r="M555"/>
    </row>
    <row r="556" spans="1:13" s="21" customFormat="1" ht="14.5" x14ac:dyDescent="0.35">
      <c r="A556"/>
      <c r="B556"/>
      <c r="C556"/>
      <c r="D556"/>
      <c r="E556"/>
      <c r="F556"/>
      <c r="G556"/>
      <c r="H556"/>
      <c r="I556"/>
      <c r="J556"/>
      <c r="K556"/>
      <c r="L556"/>
      <c r="M556"/>
    </row>
    <row r="557" spans="1:13" s="21" customFormat="1" ht="14.5" x14ac:dyDescent="0.35">
      <c r="A557"/>
      <c r="B557"/>
      <c r="C557"/>
      <c r="D557"/>
      <c r="E557"/>
      <c r="F557"/>
      <c r="G557"/>
      <c r="H557"/>
      <c r="I557"/>
      <c r="J557"/>
      <c r="K557"/>
      <c r="L557"/>
      <c r="M557"/>
    </row>
    <row r="558" spans="1:13" s="21" customFormat="1" ht="14.5" x14ac:dyDescent="0.35">
      <c r="A558"/>
      <c r="B558"/>
      <c r="C558"/>
      <c r="D558"/>
      <c r="E558"/>
      <c r="F558"/>
      <c r="G558"/>
      <c r="H558"/>
      <c r="I558"/>
      <c r="J558"/>
      <c r="K558"/>
      <c r="L558"/>
      <c r="M558"/>
    </row>
    <row r="559" spans="1:13" s="21" customFormat="1" ht="14.5" x14ac:dyDescent="0.35">
      <c r="A559"/>
      <c r="B559"/>
      <c r="C559"/>
      <c r="D559"/>
      <c r="E559"/>
      <c r="F559"/>
      <c r="G559"/>
      <c r="H559"/>
      <c r="I559"/>
      <c r="J559"/>
      <c r="K559"/>
      <c r="L559"/>
      <c r="M559"/>
    </row>
    <row r="560" spans="1:13" s="21" customFormat="1" ht="14.5" x14ac:dyDescent="0.35">
      <c r="A560"/>
      <c r="B560"/>
      <c r="C560"/>
      <c r="D560"/>
      <c r="E560"/>
      <c r="F560"/>
      <c r="G560"/>
      <c r="H560"/>
      <c r="I560"/>
      <c r="J560"/>
      <c r="K560"/>
      <c r="L560"/>
      <c r="M560"/>
    </row>
    <row r="561" spans="1:13" s="21" customFormat="1" ht="14.5" x14ac:dyDescent="0.35">
      <c r="A561"/>
      <c r="B561"/>
      <c r="C561"/>
      <c r="D561"/>
      <c r="E561"/>
      <c r="F561"/>
      <c r="G561"/>
      <c r="H561"/>
      <c r="I561"/>
      <c r="J561"/>
      <c r="K561"/>
      <c r="L561"/>
      <c r="M561"/>
    </row>
    <row r="562" spans="1:13" s="21" customFormat="1" ht="14.5" x14ac:dyDescent="0.35">
      <c r="A562"/>
      <c r="B562"/>
      <c r="C562"/>
      <c r="D562"/>
      <c r="E562"/>
      <c r="F562"/>
      <c r="G562"/>
      <c r="H562"/>
      <c r="I562"/>
      <c r="J562"/>
      <c r="K562"/>
      <c r="L562"/>
      <c r="M562"/>
    </row>
    <row r="563" spans="1:13" s="21" customFormat="1" ht="14.5" x14ac:dyDescent="0.35">
      <c r="A563"/>
      <c r="B563"/>
      <c r="C563"/>
      <c r="D563"/>
      <c r="E563"/>
      <c r="F563"/>
      <c r="G563"/>
      <c r="H563"/>
      <c r="I563"/>
      <c r="J563"/>
      <c r="K563"/>
      <c r="L563"/>
      <c r="M563"/>
    </row>
    <row r="564" spans="1:13" s="21" customFormat="1" ht="14.5" x14ac:dyDescent="0.35">
      <c r="A564"/>
      <c r="B564"/>
      <c r="C564"/>
      <c r="D564"/>
      <c r="E564"/>
      <c r="F564"/>
      <c r="G564"/>
      <c r="H564"/>
      <c r="I564"/>
      <c r="J564"/>
      <c r="K564"/>
      <c r="L564"/>
      <c r="M564"/>
    </row>
    <row r="565" spans="1:13" s="21" customFormat="1" ht="14.5" x14ac:dyDescent="0.35">
      <c r="A565"/>
      <c r="B565"/>
      <c r="C565"/>
      <c r="D565"/>
      <c r="E565"/>
      <c r="F565"/>
      <c r="G565"/>
      <c r="H565"/>
      <c r="I565"/>
      <c r="J565"/>
      <c r="K565"/>
      <c r="L565"/>
      <c r="M565"/>
    </row>
    <row r="566" spans="1:13" s="21" customFormat="1" ht="14.5" x14ac:dyDescent="0.35">
      <c r="A566"/>
      <c r="B566"/>
      <c r="C566"/>
      <c r="D566"/>
      <c r="E566"/>
      <c r="F566"/>
      <c r="G566"/>
      <c r="H566"/>
      <c r="I566"/>
      <c r="J566"/>
      <c r="K566"/>
      <c r="L566"/>
      <c r="M566"/>
    </row>
    <row r="567" spans="1:13" s="21" customFormat="1" ht="14.5" x14ac:dyDescent="0.35">
      <c r="A567"/>
      <c r="B567"/>
      <c r="C567"/>
      <c r="D567"/>
      <c r="E567"/>
      <c r="F567"/>
      <c r="G567"/>
      <c r="H567"/>
      <c r="I567"/>
      <c r="J567"/>
      <c r="K567"/>
      <c r="L567"/>
      <c r="M567"/>
    </row>
    <row r="568" spans="1:13" s="21" customFormat="1" ht="14.5" x14ac:dyDescent="0.35">
      <c r="A568"/>
      <c r="B568"/>
      <c r="C568"/>
      <c r="D568"/>
      <c r="E568"/>
      <c r="F568"/>
      <c r="G568"/>
      <c r="H568"/>
      <c r="I568"/>
      <c r="J568"/>
      <c r="K568"/>
      <c r="L568"/>
      <c r="M568"/>
    </row>
    <row r="569" spans="1:13" s="21" customFormat="1" ht="14.5" x14ac:dyDescent="0.35">
      <c r="A569"/>
      <c r="B569"/>
      <c r="C569"/>
      <c r="D569"/>
      <c r="E569"/>
      <c r="F569"/>
      <c r="G569"/>
      <c r="H569"/>
      <c r="I569"/>
      <c r="J569"/>
      <c r="K569"/>
      <c r="L569"/>
      <c r="M569"/>
    </row>
    <row r="570" spans="1:13" s="21" customFormat="1" ht="14.5" x14ac:dyDescent="0.35">
      <c r="A570"/>
      <c r="B570"/>
      <c r="C570"/>
      <c r="D570"/>
      <c r="E570"/>
      <c r="F570"/>
      <c r="G570"/>
      <c r="H570"/>
      <c r="I570"/>
      <c r="J570"/>
      <c r="K570"/>
      <c r="L570"/>
      <c r="M570"/>
    </row>
    <row r="571" spans="1:13" s="21" customFormat="1" ht="14.5" x14ac:dyDescent="0.35">
      <c r="A571"/>
      <c r="B571"/>
      <c r="C571"/>
      <c r="D571"/>
      <c r="E571"/>
      <c r="F571"/>
      <c r="G571"/>
      <c r="H571"/>
      <c r="I571"/>
      <c r="J571"/>
      <c r="K571"/>
      <c r="L571"/>
      <c r="M571"/>
    </row>
    <row r="572" spans="1:13" s="21" customFormat="1" ht="14.5" x14ac:dyDescent="0.35">
      <c r="A572"/>
      <c r="B572"/>
      <c r="C572"/>
      <c r="D572"/>
      <c r="E572"/>
      <c r="F572"/>
      <c r="G572"/>
      <c r="H572"/>
      <c r="I572"/>
      <c r="J572"/>
      <c r="K572"/>
      <c r="L572"/>
      <c r="M572"/>
    </row>
    <row r="573" spans="1:13" s="21" customFormat="1" ht="14.5" x14ac:dyDescent="0.35">
      <c r="A573"/>
      <c r="B573"/>
      <c r="C573"/>
      <c r="D573"/>
      <c r="E573"/>
      <c r="F573"/>
      <c r="G573"/>
      <c r="H573"/>
      <c r="I573"/>
      <c r="J573"/>
      <c r="K573"/>
      <c r="L573"/>
      <c r="M573"/>
    </row>
    <row r="574" spans="1:13" s="21" customFormat="1" ht="14.5" x14ac:dyDescent="0.35">
      <c r="A574"/>
      <c r="B574"/>
      <c r="C574"/>
      <c r="D574"/>
      <c r="E574"/>
      <c r="F574"/>
      <c r="G574"/>
      <c r="H574"/>
      <c r="I574"/>
      <c r="J574"/>
      <c r="K574"/>
      <c r="L574"/>
      <c r="M574"/>
    </row>
    <row r="575" spans="1:13" s="21" customFormat="1" ht="14.5" x14ac:dyDescent="0.35">
      <c r="A575"/>
      <c r="B575"/>
      <c r="C575"/>
      <c r="D575"/>
      <c r="E575"/>
      <c r="F575"/>
      <c r="G575"/>
      <c r="H575"/>
      <c r="I575"/>
      <c r="J575"/>
      <c r="K575"/>
      <c r="L575"/>
      <c r="M575"/>
    </row>
    <row r="576" spans="1:13" s="21" customFormat="1" ht="14.5" x14ac:dyDescent="0.35">
      <c r="A576"/>
      <c r="B576"/>
      <c r="C576"/>
      <c r="D576"/>
      <c r="E576"/>
      <c r="F576"/>
      <c r="G576"/>
      <c r="H576"/>
      <c r="I576"/>
      <c r="J576"/>
      <c r="K576"/>
      <c r="L576"/>
      <c r="M576"/>
    </row>
    <row r="577" spans="1:13" s="21" customFormat="1" ht="14.5" x14ac:dyDescent="0.35">
      <c r="A577"/>
      <c r="B577"/>
      <c r="C577"/>
      <c r="D577"/>
      <c r="E577"/>
      <c r="F577"/>
      <c r="G577"/>
      <c r="H577"/>
      <c r="I577"/>
      <c r="J577"/>
      <c r="K577"/>
      <c r="L577"/>
      <c r="M577"/>
    </row>
    <row r="578" spans="1:13" s="21" customFormat="1" ht="14.5" x14ac:dyDescent="0.35">
      <c r="A578"/>
      <c r="B578"/>
      <c r="C578"/>
      <c r="D578"/>
      <c r="E578"/>
      <c r="F578"/>
      <c r="G578"/>
      <c r="H578"/>
      <c r="I578"/>
      <c r="J578"/>
      <c r="K578"/>
      <c r="L578"/>
      <c r="M578"/>
    </row>
    <row r="579" spans="1:13" s="21" customFormat="1" ht="14.5" x14ac:dyDescent="0.35">
      <c r="A579"/>
      <c r="B579"/>
      <c r="C579"/>
      <c r="D579"/>
      <c r="E579"/>
      <c r="F579"/>
      <c r="G579"/>
      <c r="H579"/>
      <c r="I579"/>
      <c r="J579"/>
      <c r="K579"/>
      <c r="L579"/>
      <c r="M579"/>
    </row>
    <row r="580" spans="1:13" s="21" customFormat="1" ht="14.5" x14ac:dyDescent="0.35">
      <c r="A580"/>
      <c r="B580"/>
      <c r="C580"/>
      <c r="D580"/>
      <c r="E580"/>
      <c r="F580"/>
      <c r="G580"/>
      <c r="H580"/>
      <c r="I580"/>
      <c r="J580"/>
      <c r="K580"/>
      <c r="L580"/>
      <c r="M580"/>
    </row>
    <row r="581" spans="1:13" s="21" customFormat="1" ht="14.5" x14ac:dyDescent="0.35">
      <c r="A581"/>
      <c r="B581"/>
      <c r="C581"/>
      <c r="D581"/>
      <c r="E581"/>
      <c r="F581"/>
      <c r="G581"/>
      <c r="H581"/>
      <c r="I581"/>
      <c r="J581"/>
      <c r="K581"/>
      <c r="L581"/>
      <c r="M581"/>
    </row>
    <row r="582" spans="1:13" s="21" customFormat="1" ht="14.5" x14ac:dyDescent="0.35">
      <c r="A582"/>
      <c r="B582"/>
      <c r="C582"/>
      <c r="D582"/>
      <c r="E582"/>
      <c r="F582"/>
      <c r="G582"/>
      <c r="H582"/>
      <c r="I582"/>
      <c r="J582"/>
      <c r="K582"/>
      <c r="L582"/>
      <c r="M582"/>
    </row>
    <row r="583" spans="1:13" s="21" customFormat="1" ht="14.5" x14ac:dyDescent="0.35">
      <c r="A583"/>
      <c r="B583"/>
      <c r="C583"/>
      <c r="D583"/>
      <c r="E583"/>
      <c r="F583"/>
      <c r="G583"/>
      <c r="H583"/>
      <c r="I583"/>
      <c r="J583"/>
      <c r="K583"/>
      <c r="L583"/>
      <c r="M583"/>
    </row>
    <row r="584" spans="1:13" s="21" customFormat="1" ht="14.5" x14ac:dyDescent="0.35">
      <c r="A584"/>
      <c r="B584"/>
      <c r="C584"/>
      <c r="D584"/>
      <c r="E584"/>
      <c r="F584"/>
      <c r="G584"/>
      <c r="H584"/>
      <c r="I584"/>
      <c r="J584"/>
      <c r="K584"/>
      <c r="L584"/>
      <c r="M584"/>
    </row>
    <row r="585" spans="1:13" s="21" customFormat="1" ht="14.5" x14ac:dyDescent="0.35">
      <c r="A585"/>
      <c r="B585"/>
      <c r="C585"/>
      <c r="D585"/>
      <c r="E585"/>
      <c r="F585"/>
      <c r="G585"/>
      <c r="H585"/>
      <c r="I585"/>
      <c r="J585"/>
      <c r="K585"/>
      <c r="L585"/>
      <c r="M585"/>
    </row>
    <row r="586" spans="1:13" s="21" customFormat="1" ht="14.5" x14ac:dyDescent="0.35">
      <c r="A586"/>
      <c r="B586"/>
      <c r="C586"/>
      <c r="D586"/>
      <c r="E586"/>
      <c r="F586"/>
      <c r="G586"/>
      <c r="H586"/>
      <c r="I586"/>
      <c r="J586"/>
      <c r="K586"/>
      <c r="L586"/>
      <c r="M586"/>
    </row>
    <row r="587" spans="1:13" s="21" customFormat="1" ht="14.5" x14ac:dyDescent="0.35">
      <c r="A587"/>
      <c r="B587"/>
      <c r="C587"/>
      <c r="D587"/>
      <c r="E587"/>
      <c r="F587"/>
      <c r="G587"/>
      <c r="H587"/>
      <c r="I587"/>
      <c r="J587"/>
      <c r="K587"/>
      <c r="L587"/>
      <c r="M587"/>
    </row>
    <row r="588" spans="1:13" s="21" customFormat="1" ht="14.5" x14ac:dyDescent="0.35">
      <c r="A588"/>
      <c r="B588"/>
      <c r="C588"/>
      <c r="D588"/>
      <c r="E588"/>
      <c r="F588"/>
      <c r="G588"/>
      <c r="H588"/>
      <c r="I588"/>
      <c r="J588"/>
      <c r="K588"/>
      <c r="L588"/>
      <c r="M588"/>
    </row>
    <row r="589" spans="1:13" s="21" customFormat="1" ht="14.5" x14ac:dyDescent="0.35">
      <c r="A589"/>
      <c r="B589"/>
      <c r="C589"/>
      <c r="D589"/>
      <c r="E589"/>
      <c r="F589"/>
      <c r="G589"/>
      <c r="H589"/>
      <c r="I589"/>
      <c r="J589"/>
      <c r="K589"/>
      <c r="L589"/>
      <c r="M589"/>
    </row>
    <row r="590" spans="1:13" s="21" customFormat="1" ht="14.5" x14ac:dyDescent="0.35">
      <c r="A590"/>
      <c r="B590"/>
      <c r="C590"/>
      <c r="D590"/>
      <c r="E590"/>
      <c r="F590"/>
      <c r="G590"/>
      <c r="H590"/>
      <c r="I590"/>
      <c r="J590"/>
      <c r="K590"/>
      <c r="L590"/>
      <c r="M590"/>
    </row>
    <row r="591" spans="1:13" s="21" customFormat="1" ht="14.5" x14ac:dyDescent="0.35">
      <c r="A591"/>
      <c r="B591"/>
      <c r="C591"/>
      <c r="D591"/>
      <c r="E591"/>
      <c r="F591"/>
      <c r="G591"/>
      <c r="H591"/>
      <c r="I591"/>
      <c r="J591"/>
      <c r="K591"/>
      <c r="L591"/>
      <c r="M591"/>
    </row>
    <row r="592" spans="1:13" s="21" customFormat="1" ht="14.5" x14ac:dyDescent="0.35">
      <c r="A592"/>
      <c r="B592"/>
      <c r="C592"/>
      <c r="D592"/>
      <c r="E592"/>
      <c r="F592"/>
      <c r="G592"/>
      <c r="H592"/>
      <c r="I592"/>
      <c r="J592"/>
      <c r="K592"/>
      <c r="L592"/>
      <c r="M592"/>
    </row>
    <row r="593" spans="1:13" s="21" customFormat="1" ht="14.5" x14ac:dyDescent="0.35">
      <c r="A593"/>
      <c r="B593"/>
      <c r="C593"/>
      <c r="D593"/>
      <c r="E593"/>
      <c r="F593"/>
      <c r="G593"/>
      <c r="H593"/>
      <c r="I593"/>
      <c r="J593"/>
      <c r="K593"/>
      <c r="L593"/>
      <c r="M593"/>
    </row>
    <row r="594" spans="1:13" s="21" customFormat="1" ht="14.5" x14ac:dyDescent="0.35">
      <c r="A594"/>
      <c r="B594"/>
      <c r="C594"/>
      <c r="D594"/>
      <c r="E594"/>
      <c r="F594"/>
      <c r="G594"/>
      <c r="H594"/>
      <c r="I594"/>
      <c r="J594"/>
      <c r="K594"/>
      <c r="L594"/>
      <c r="M594"/>
    </row>
    <row r="595" spans="1:13" s="21" customFormat="1" ht="14.5" x14ac:dyDescent="0.35">
      <c r="A595"/>
      <c r="B595"/>
      <c r="C595"/>
      <c r="D595"/>
      <c r="E595"/>
      <c r="F595"/>
      <c r="G595"/>
      <c r="H595"/>
      <c r="I595"/>
      <c r="J595"/>
      <c r="K595"/>
      <c r="L595"/>
      <c r="M595"/>
    </row>
    <row r="596" spans="1:13" s="21" customFormat="1" ht="14.5" x14ac:dyDescent="0.35">
      <c r="A596"/>
      <c r="B596"/>
      <c r="C596"/>
      <c r="D596"/>
      <c r="E596"/>
      <c r="F596"/>
      <c r="G596"/>
      <c r="H596"/>
      <c r="I596"/>
      <c r="J596"/>
      <c r="K596"/>
      <c r="L596"/>
      <c r="M596"/>
    </row>
    <row r="597" spans="1:13" s="21" customFormat="1" ht="14.5" x14ac:dyDescent="0.35">
      <c r="A597"/>
      <c r="B597"/>
      <c r="C597"/>
      <c r="D597"/>
      <c r="E597"/>
      <c r="F597"/>
      <c r="G597"/>
      <c r="H597"/>
      <c r="I597"/>
      <c r="J597"/>
      <c r="K597"/>
      <c r="L597"/>
      <c r="M597"/>
    </row>
    <row r="598" spans="1:13" s="21" customFormat="1" ht="14.5" x14ac:dyDescent="0.35">
      <c r="A598"/>
      <c r="B598"/>
      <c r="C598"/>
      <c r="D598"/>
      <c r="E598"/>
      <c r="F598"/>
      <c r="G598"/>
      <c r="H598"/>
      <c r="I598"/>
      <c r="J598"/>
      <c r="K598"/>
      <c r="L598"/>
      <c r="M598"/>
    </row>
    <row r="599" spans="1:13" s="21" customFormat="1" ht="14.5" x14ac:dyDescent="0.35">
      <c r="A599"/>
      <c r="B599"/>
      <c r="C599"/>
      <c r="D599"/>
      <c r="E599"/>
      <c r="F599"/>
      <c r="G599"/>
      <c r="H599"/>
      <c r="I599"/>
      <c r="J599"/>
      <c r="K599"/>
      <c r="L599"/>
      <c r="M599"/>
    </row>
    <row r="600" spans="1:13" s="21" customFormat="1" ht="14.5" x14ac:dyDescent="0.35">
      <c r="A600"/>
      <c r="B600"/>
      <c r="C600"/>
      <c r="D600"/>
      <c r="E600"/>
      <c r="F600"/>
      <c r="G600"/>
      <c r="H600"/>
      <c r="I600"/>
      <c r="J600"/>
      <c r="K600"/>
      <c r="L600"/>
      <c r="M600"/>
    </row>
    <row r="601" spans="1:13" s="21" customFormat="1" ht="14.5" x14ac:dyDescent="0.35">
      <c r="A601"/>
      <c r="B601"/>
      <c r="C601"/>
      <c r="D601"/>
      <c r="E601"/>
      <c r="F601"/>
      <c r="G601"/>
      <c r="H601"/>
      <c r="I601"/>
      <c r="J601"/>
      <c r="K601"/>
      <c r="L601"/>
      <c r="M601"/>
    </row>
    <row r="602" spans="1:13" s="21" customFormat="1" ht="14.5" x14ac:dyDescent="0.35">
      <c r="A602"/>
      <c r="B602"/>
      <c r="C602"/>
      <c r="D602"/>
      <c r="E602"/>
      <c r="F602"/>
      <c r="G602"/>
      <c r="H602"/>
      <c r="I602"/>
      <c r="J602"/>
      <c r="K602"/>
      <c r="L602"/>
      <c r="M602"/>
    </row>
    <row r="603" spans="1:13" s="21" customFormat="1" ht="14.5" x14ac:dyDescent="0.35">
      <c r="A603"/>
      <c r="B603"/>
      <c r="C603"/>
      <c r="D603"/>
      <c r="E603"/>
      <c r="F603"/>
      <c r="G603"/>
      <c r="H603"/>
      <c r="I603"/>
      <c r="J603"/>
      <c r="K603"/>
      <c r="L603"/>
      <c r="M603"/>
    </row>
    <row r="604" spans="1:13" s="21" customFormat="1" ht="14.5" x14ac:dyDescent="0.35">
      <c r="A604"/>
      <c r="B604"/>
      <c r="C604"/>
      <c r="D604"/>
      <c r="E604"/>
      <c r="F604"/>
      <c r="G604"/>
      <c r="H604"/>
      <c r="I604"/>
      <c r="J604"/>
      <c r="K604"/>
      <c r="L604"/>
      <c r="M604"/>
    </row>
    <row r="605" spans="1:13" s="21" customFormat="1" ht="14.5" x14ac:dyDescent="0.35">
      <c r="A605"/>
      <c r="B605"/>
      <c r="C605"/>
      <c r="D605"/>
      <c r="E605"/>
      <c r="F605"/>
      <c r="G605"/>
      <c r="H605"/>
      <c r="I605"/>
      <c r="J605"/>
      <c r="K605"/>
      <c r="L605"/>
      <c r="M605"/>
    </row>
    <row r="606" spans="1:13" s="21" customFormat="1" ht="14.5" x14ac:dyDescent="0.35">
      <c r="A606"/>
      <c r="B606"/>
      <c r="C606"/>
      <c r="D606"/>
      <c r="E606"/>
      <c r="F606"/>
      <c r="G606"/>
      <c r="H606"/>
      <c r="I606"/>
      <c r="J606"/>
      <c r="K606"/>
      <c r="L606"/>
      <c r="M606"/>
    </row>
    <row r="607" spans="1:13" s="21" customFormat="1" ht="14.5" x14ac:dyDescent="0.35">
      <c r="A607"/>
      <c r="B607"/>
      <c r="C607"/>
      <c r="D607"/>
      <c r="E607"/>
      <c r="F607"/>
      <c r="G607"/>
      <c r="H607"/>
      <c r="I607"/>
      <c r="J607"/>
      <c r="K607"/>
      <c r="L607"/>
      <c r="M607"/>
    </row>
    <row r="608" spans="1:13" s="21" customFormat="1" ht="14.5" x14ac:dyDescent="0.35">
      <c r="A608"/>
      <c r="B608"/>
      <c r="C608"/>
      <c r="D608"/>
      <c r="E608"/>
      <c r="F608"/>
      <c r="G608"/>
      <c r="H608"/>
      <c r="I608"/>
      <c r="J608"/>
      <c r="K608"/>
      <c r="L608"/>
      <c r="M608"/>
    </row>
    <row r="609" spans="1:13" s="21" customFormat="1" ht="14.5" x14ac:dyDescent="0.35">
      <c r="A609"/>
      <c r="B609"/>
      <c r="C609"/>
      <c r="D609"/>
      <c r="E609"/>
      <c r="F609"/>
      <c r="G609"/>
      <c r="H609"/>
      <c r="I609"/>
      <c r="J609"/>
      <c r="K609"/>
      <c r="L609"/>
      <c r="M609"/>
    </row>
    <row r="610" spans="1:13" s="21" customFormat="1" ht="14.5" x14ac:dyDescent="0.35">
      <c r="A610"/>
      <c r="B610"/>
      <c r="C610"/>
      <c r="D610"/>
      <c r="E610"/>
      <c r="F610"/>
      <c r="G610"/>
      <c r="H610"/>
      <c r="I610"/>
      <c r="J610"/>
      <c r="K610"/>
      <c r="L610"/>
      <c r="M610"/>
    </row>
    <row r="611" spans="1:13" s="21" customFormat="1" ht="14.5" x14ac:dyDescent="0.35">
      <c r="A611"/>
      <c r="B611"/>
      <c r="C611"/>
      <c r="D611"/>
      <c r="E611"/>
      <c r="F611"/>
      <c r="G611"/>
      <c r="H611"/>
      <c r="I611"/>
      <c r="J611"/>
      <c r="K611"/>
      <c r="L611"/>
      <c r="M611"/>
    </row>
    <row r="612" spans="1:13" s="21" customFormat="1" ht="14.5" x14ac:dyDescent="0.35">
      <c r="A612"/>
      <c r="B612"/>
      <c r="C612"/>
      <c r="D612"/>
      <c r="E612"/>
      <c r="F612"/>
      <c r="G612"/>
      <c r="H612"/>
      <c r="I612"/>
      <c r="J612"/>
      <c r="K612"/>
      <c r="L612"/>
      <c r="M612"/>
    </row>
    <row r="613" spans="1:13" s="21" customFormat="1" ht="14.5" x14ac:dyDescent="0.35">
      <c r="A613"/>
      <c r="B613"/>
      <c r="C613"/>
      <c r="D613"/>
      <c r="E613"/>
      <c r="F613"/>
      <c r="G613"/>
      <c r="H613"/>
      <c r="I613"/>
      <c r="J613"/>
      <c r="K613"/>
      <c r="L613"/>
      <c r="M613"/>
    </row>
    <row r="614" spans="1:13" s="21" customFormat="1" ht="14.5" x14ac:dyDescent="0.35">
      <c r="A614"/>
      <c r="B614"/>
      <c r="C614"/>
      <c r="D614"/>
      <c r="E614"/>
      <c r="F614"/>
      <c r="G614"/>
      <c r="H614"/>
      <c r="I614"/>
      <c r="J614"/>
      <c r="K614"/>
      <c r="L614"/>
      <c r="M614"/>
    </row>
    <row r="615" spans="1:13" s="21" customFormat="1" ht="14.5" x14ac:dyDescent="0.35">
      <c r="A615"/>
      <c r="B615"/>
      <c r="C615"/>
      <c r="D615"/>
      <c r="E615"/>
      <c r="F615"/>
      <c r="G615"/>
      <c r="H615"/>
      <c r="I615"/>
      <c r="J615"/>
      <c r="K615"/>
      <c r="L615"/>
      <c r="M615"/>
    </row>
    <row r="616" spans="1:13" s="21" customFormat="1" ht="14.5" x14ac:dyDescent="0.35">
      <c r="A616"/>
      <c r="B616"/>
      <c r="C616"/>
      <c r="D616"/>
      <c r="E616"/>
      <c r="F616"/>
      <c r="G616"/>
      <c r="H616"/>
      <c r="I616"/>
      <c r="J616"/>
      <c r="K616"/>
      <c r="L616"/>
      <c r="M616"/>
    </row>
    <row r="617" spans="1:13" s="21" customFormat="1" ht="14.5" x14ac:dyDescent="0.35">
      <c r="A617"/>
      <c r="B617"/>
      <c r="C617"/>
      <c r="D617"/>
      <c r="E617"/>
      <c r="F617"/>
      <c r="G617"/>
      <c r="H617"/>
      <c r="I617"/>
      <c r="J617"/>
      <c r="K617"/>
      <c r="L617"/>
      <c r="M617"/>
    </row>
    <row r="618" spans="1:13" s="21" customFormat="1" ht="14.5" x14ac:dyDescent="0.35">
      <c r="A618"/>
      <c r="B618"/>
      <c r="C618"/>
      <c r="D618"/>
      <c r="E618"/>
      <c r="F618"/>
      <c r="G618"/>
      <c r="H618"/>
      <c r="I618"/>
      <c r="J618"/>
      <c r="K618"/>
      <c r="L618"/>
      <c r="M618"/>
    </row>
    <row r="619" spans="1:13" s="21" customFormat="1" ht="14.5" x14ac:dyDescent="0.35">
      <c r="A619"/>
      <c r="B619"/>
      <c r="C619"/>
      <c r="D619"/>
      <c r="E619"/>
      <c r="F619"/>
      <c r="G619"/>
      <c r="H619"/>
      <c r="I619"/>
      <c r="J619"/>
      <c r="K619"/>
      <c r="L619"/>
      <c r="M619"/>
    </row>
    <row r="620" spans="1:13" s="21" customFormat="1" ht="14.5" x14ac:dyDescent="0.35">
      <c r="A620"/>
      <c r="B620"/>
      <c r="C620"/>
      <c r="D620"/>
      <c r="E620"/>
      <c r="F620"/>
      <c r="G620"/>
      <c r="H620"/>
      <c r="I620"/>
      <c r="J620"/>
      <c r="K620"/>
      <c r="L620"/>
      <c r="M620"/>
    </row>
    <row r="621" spans="1:13" s="21" customFormat="1" ht="14.5" x14ac:dyDescent="0.35">
      <c r="A621"/>
      <c r="B621"/>
      <c r="C621"/>
      <c r="D621"/>
      <c r="E621"/>
      <c r="F621"/>
      <c r="G621"/>
      <c r="H621"/>
      <c r="I621"/>
      <c r="J621"/>
      <c r="K621"/>
      <c r="L621"/>
      <c r="M621"/>
    </row>
    <row r="622" spans="1:13" s="21" customFormat="1" ht="14.5" x14ac:dyDescent="0.35">
      <c r="A622"/>
      <c r="B622"/>
      <c r="C622"/>
      <c r="D622"/>
      <c r="E622"/>
      <c r="F622"/>
      <c r="G622"/>
      <c r="H622"/>
      <c r="I622"/>
      <c r="J622"/>
      <c r="K622"/>
      <c r="L622"/>
      <c r="M622"/>
    </row>
    <row r="623" spans="1:13" s="21" customFormat="1" ht="14.5" x14ac:dyDescent="0.35">
      <c r="A623"/>
      <c r="B623"/>
      <c r="C623"/>
      <c r="D623"/>
      <c r="E623"/>
      <c r="F623"/>
      <c r="G623"/>
      <c r="H623"/>
      <c r="I623"/>
      <c r="J623"/>
      <c r="K623"/>
      <c r="L623"/>
      <c r="M623"/>
    </row>
    <row r="624" spans="1:13" s="21" customFormat="1" ht="14.5" x14ac:dyDescent="0.35">
      <c r="A624"/>
      <c r="B624"/>
      <c r="C624"/>
      <c r="D624"/>
      <c r="E624"/>
      <c r="F624"/>
      <c r="G624"/>
      <c r="H624"/>
      <c r="I624"/>
      <c r="J624"/>
      <c r="K624"/>
      <c r="L624"/>
      <c r="M624"/>
    </row>
    <row r="625" spans="1:13" s="21" customFormat="1" ht="14.5" x14ac:dyDescent="0.35">
      <c r="A625"/>
      <c r="B625"/>
      <c r="C625"/>
      <c r="D625"/>
      <c r="E625"/>
      <c r="F625"/>
      <c r="G625"/>
      <c r="H625"/>
      <c r="I625"/>
      <c r="J625"/>
      <c r="K625"/>
      <c r="L625"/>
      <c r="M625"/>
    </row>
    <row r="626" spans="1:13" s="21" customFormat="1" ht="14.5" x14ac:dyDescent="0.35">
      <c r="A626"/>
      <c r="B626"/>
      <c r="C626"/>
      <c r="D626"/>
      <c r="E626"/>
      <c r="F626"/>
      <c r="G626"/>
      <c r="H626"/>
      <c r="I626"/>
      <c r="J626"/>
      <c r="K626"/>
      <c r="L626"/>
      <c r="M626"/>
    </row>
    <row r="627" spans="1:13" s="21" customFormat="1" ht="14.5" x14ac:dyDescent="0.35">
      <c r="A627"/>
      <c r="B627"/>
      <c r="C627"/>
      <c r="D627"/>
      <c r="E627"/>
      <c r="F627"/>
      <c r="G627"/>
      <c r="H627"/>
      <c r="I627"/>
      <c r="J627"/>
      <c r="K627"/>
      <c r="L627"/>
      <c r="M627"/>
    </row>
    <row r="628" spans="1:13" s="21" customFormat="1" ht="14.5" x14ac:dyDescent="0.35">
      <c r="A628"/>
      <c r="B628"/>
      <c r="C628"/>
      <c r="D628"/>
      <c r="E628"/>
      <c r="F628"/>
      <c r="G628"/>
      <c r="H628"/>
      <c r="I628"/>
      <c r="J628"/>
      <c r="K628"/>
      <c r="L628"/>
      <c r="M628"/>
    </row>
    <row r="629" spans="1:13" s="21" customFormat="1" ht="14.5" x14ac:dyDescent="0.35">
      <c r="A629"/>
      <c r="B629"/>
      <c r="C629"/>
      <c r="D629"/>
      <c r="E629"/>
      <c r="F629"/>
      <c r="G629"/>
      <c r="H629"/>
      <c r="I629"/>
      <c r="J629"/>
      <c r="K629"/>
      <c r="L629"/>
      <c r="M629"/>
    </row>
    <row r="630" spans="1:13" s="21" customFormat="1" ht="14.5" x14ac:dyDescent="0.35">
      <c r="A630"/>
      <c r="B630"/>
      <c r="C630"/>
      <c r="D630"/>
      <c r="E630"/>
      <c r="F630"/>
      <c r="G630"/>
      <c r="H630"/>
      <c r="I630"/>
      <c r="J630"/>
      <c r="K630"/>
      <c r="L630"/>
      <c r="M630"/>
    </row>
    <row r="631" spans="1:13" s="21" customFormat="1" ht="14.5" x14ac:dyDescent="0.35">
      <c r="A631"/>
      <c r="B631"/>
      <c r="C631"/>
      <c r="D631"/>
      <c r="E631"/>
      <c r="F631"/>
      <c r="G631"/>
      <c r="H631"/>
      <c r="I631"/>
      <c r="J631"/>
      <c r="K631"/>
      <c r="L631"/>
      <c r="M631"/>
    </row>
    <row r="632" spans="1:13" s="21" customFormat="1" ht="14.5" x14ac:dyDescent="0.35">
      <c r="A632"/>
      <c r="B632"/>
      <c r="C632"/>
      <c r="D632"/>
      <c r="E632"/>
      <c r="F632"/>
      <c r="G632"/>
      <c r="H632"/>
      <c r="I632"/>
      <c r="J632"/>
      <c r="K632"/>
      <c r="L632"/>
      <c r="M632"/>
    </row>
    <row r="633" spans="1:13" s="21" customFormat="1" ht="14.5" x14ac:dyDescent="0.35">
      <c r="A633"/>
      <c r="B633"/>
      <c r="C633"/>
      <c r="D633"/>
      <c r="E633"/>
      <c r="F633"/>
      <c r="G633"/>
      <c r="H633"/>
      <c r="I633"/>
      <c r="J633"/>
      <c r="K633"/>
      <c r="L633"/>
      <c r="M633"/>
    </row>
    <row r="634" spans="1:13" s="21" customFormat="1" ht="14.5" x14ac:dyDescent="0.35">
      <c r="A634"/>
      <c r="B634"/>
      <c r="C634"/>
      <c r="D634"/>
      <c r="E634"/>
      <c r="F634"/>
      <c r="G634"/>
      <c r="H634"/>
      <c r="I634"/>
      <c r="J634"/>
      <c r="K634"/>
      <c r="L634"/>
      <c r="M634"/>
    </row>
    <row r="635" spans="1:13" s="21" customFormat="1" ht="14.5" x14ac:dyDescent="0.35">
      <c r="A635"/>
      <c r="B635"/>
      <c r="C635"/>
      <c r="D635"/>
      <c r="E635"/>
      <c r="F635"/>
      <c r="G635"/>
      <c r="H635"/>
      <c r="I635"/>
      <c r="J635"/>
      <c r="K635"/>
      <c r="L635"/>
      <c r="M635"/>
    </row>
    <row r="636" spans="1:13" s="21" customFormat="1" ht="14.5" x14ac:dyDescent="0.35">
      <c r="A636"/>
      <c r="B636"/>
      <c r="C636"/>
      <c r="D636"/>
      <c r="E636"/>
      <c r="F636"/>
      <c r="G636"/>
      <c r="H636"/>
      <c r="I636"/>
      <c r="J636"/>
      <c r="K636"/>
      <c r="L636"/>
      <c r="M636"/>
    </row>
    <row r="637" spans="1:13" s="21" customFormat="1" ht="14.5" x14ac:dyDescent="0.35">
      <c r="A637"/>
      <c r="B637"/>
      <c r="C637"/>
      <c r="D637"/>
      <c r="E637"/>
      <c r="F637"/>
      <c r="G637"/>
      <c r="H637"/>
      <c r="I637"/>
      <c r="J637"/>
      <c r="K637"/>
      <c r="L637"/>
      <c r="M637"/>
    </row>
    <row r="638" spans="1:13" s="21" customFormat="1" ht="14.5" x14ac:dyDescent="0.35">
      <c r="A638"/>
      <c r="B638"/>
      <c r="C638"/>
      <c r="D638"/>
      <c r="E638"/>
      <c r="F638"/>
      <c r="G638"/>
      <c r="H638"/>
      <c r="I638"/>
      <c r="J638"/>
      <c r="K638"/>
      <c r="L638"/>
      <c r="M638"/>
    </row>
    <row r="639" spans="1:13" s="21" customFormat="1" ht="14.5" x14ac:dyDescent="0.35">
      <c r="A639"/>
      <c r="B639"/>
      <c r="C639"/>
      <c r="D639"/>
      <c r="E639"/>
      <c r="F639"/>
      <c r="G639"/>
      <c r="H639"/>
      <c r="I639"/>
      <c r="J639"/>
      <c r="K639"/>
      <c r="L639"/>
      <c r="M639"/>
    </row>
    <row r="640" spans="1:13" s="21" customFormat="1" ht="14.5" x14ac:dyDescent="0.35">
      <c r="A640"/>
      <c r="B640"/>
      <c r="C640"/>
      <c r="D640"/>
      <c r="E640"/>
      <c r="F640"/>
      <c r="G640"/>
      <c r="H640"/>
      <c r="I640"/>
      <c r="J640"/>
      <c r="K640"/>
      <c r="L640"/>
      <c r="M640"/>
    </row>
    <row r="641" spans="1:13" s="21" customFormat="1" ht="14.5" x14ac:dyDescent="0.35">
      <c r="A641"/>
      <c r="B641"/>
      <c r="C641"/>
      <c r="D641"/>
      <c r="E641"/>
      <c r="F641"/>
      <c r="G641"/>
      <c r="H641"/>
      <c r="I641"/>
      <c r="J641"/>
      <c r="K641"/>
      <c r="L641"/>
      <c r="M641"/>
    </row>
    <row r="642" spans="1:13" s="21" customFormat="1" ht="14.5" x14ac:dyDescent="0.35">
      <c r="A642"/>
      <c r="B642"/>
      <c r="C642"/>
      <c r="D642"/>
      <c r="E642"/>
      <c r="F642"/>
      <c r="G642"/>
      <c r="H642"/>
      <c r="I642"/>
      <c r="J642"/>
      <c r="K642"/>
      <c r="L642"/>
      <c r="M642"/>
    </row>
    <row r="643" spans="1:13" s="21" customFormat="1" ht="14.5" x14ac:dyDescent="0.35">
      <c r="A643"/>
      <c r="B643"/>
      <c r="C643"/>
      <c r="D643"/>
      <c r="E643"/>
      <c r="F643"/>
      <c r="G643"/>
      <c r="H643"/>
      <c r="I643"/>
      <c r="J643"/>
      <c r="K643"/>
      <c r="L643"/>
      <c r="M643"/>
    </row>
    <row r="644" spans="1:13" s="21" customFormat="1" ht="14.5" x14ac:dyDescent="0.35">
      <c r="A644"/>
      <c r="B644"/>
      <c r="C644"/>
      <c r="D644"/>
      <c r="E644"/>
      <c r="F644"/>
      <c r="G644"/>
      <c r="H644"/>
      <c r="I644"/>
      <c r="J644"/>
      <c r="K644"/>
      <c r="L644"/>
      <c r="M644"/>
    </row>
    <row r="645" spans="1:13" s="21" customFormat="1" ht="14.5" x14ac:dyDescent="0.35">
      <c r="A645"/>
      <c r="B645"/>
      <c r="C645"/>
      <c r="D645"/>
      <c r="E645"/>
      <c r="F645"/>
      <c r="G645"/>
      <c r="H645"/>
      <c r="I645"/>
      <c r="J645"/>
      <c r="K645"/>
      <c r="L645"/>
      <c r="M645"/>
    </row>
    <row r="646" spans="1:13" s="21" customFormat="1" ht="14.5" x14ac:dyDescent="0.35">
      <c r="A646"/>
      <c r="B646"/>
      <c r="C646"/>
      <c r="D646"/>
      <c r="E646"/>
      <c r="F646"/>
      <c r="G646"/>
      <c r="H646"/>
      <c r="I646"/>
      <c r="J646"/>
      <c r="K646"/>
      <c r="L646"/>
      <c r="M646"/>
    </row>
    <row r="647" spans="1:13" s="21" customFormat="1" ht="14.5" x14ac:dyDescent="0.35">
      <c r="A647"/>
      <c r="B647"/>
      <c r="C647"/>
      <c r="D647"/>
      <c r="E647"/>
      <c r="F647"/>
      <c r="G647"/>
      <c r="H647"/>
      <c r="I647"/>
      <c r="J647"/>
      <c r="K647"/>
      <c r="L647"/>
      <c r="M647"/>
    </row>
    <row r="648" spans="1:13" s="21" customFormat="1" ht="14.5" x14ac:dyDescent="0.35">
      <c r="A648"/>
      <c r="B648"/>
      <c r="C648"/>
      <c r="D648"/>
      <c r="E648"/>
      <c r="F648"/>
      <c r="G648"/>
      <c r="H648"/>
      <c r="I648"/>
      <c r="J648"/>
      <c r="K648"/>
      <c r="L648"/>
      <c r="M648"/>
    </row>
    <row r="649" spans="1:13" s="21" customFormat="1" ht="14.5" x14ac:dyDescent="0.35">
      <c r="A649"/>
      <c r="B649"/>
      <c r="C649"/>
      <c r="D649"/>
      <c r="E649"/>
      <c r="F649"/>
      <c r="G649"/>
      <c r="H649"/>
      <c r="I649"/>
      <c r="J649"/>
      <c r="K649"/>
      <c r="L649"/>
      <c r="M649"/>
    </row>
    <row r="650" spans="1:13" s="21" customFormat="1" ht="14.5" x14ac:dyDescent="0.35">
      <c r="A650"/>
      <c r="B650"/>
      <c r="C650"/>
      <c r="D650"/>
      <c r="E650"/>
      <c r="F650"/>
      <c r="G650"/>
      <c r="H650"/>
      <c r="I650"/>
      <c r="J650"/>
      <c r="K650"/>
      <c r="L650"/>
      <c r="M650"/>
    </row>
    <row r="651" spans="1:13" s="21" customFormat="1" ht="14.5" x14ac:dyDescent="0.35">
      <c r="A651"/>
      <c r="B651"/>
      <c r="C651"/>
      <c r="D651"/>
      <c r="E651"/>
      <c r="F651"/>
      <c r="G651"/>
      <c r="H651"/>
      <c r="I651"/>
      <c r="J651"/>
      <c r="K651"/>
      <c r="L651"/>
      <c r="M651"/>
    </row>
    <row r="652" spans="1:13" s="21" customFormat="1" ht="14.5" x14ac:dyDescent="0.35">
      <c r="A652"/>
      <c r="B652"/>
      <c r="C652"/>
      <c r="D652"/>
      <c r="E652"/>
      <c r="F652"/>
      <c r="G652"/>
      <c r="H652"/>
      <c r="I652"/>
      <c r="J652"/>
      <c r="K652"/>
      <c r="L652"/>
      <c r="M652"/>
    </row>
    <row r="653" spans="1:13" s="21" customFormat="1" ht="14.5" x14ac:dyDescent="0.35">
      <c r="A653"/>
      <c r="B653"/>
      <c r="C653"/>
      <c r="D653"/>
      <c r="E653"/>
      <c r="F653"/>
      <c r="G653"/>
      <c r="H653"/>
      <c r="I653"/>
      <c r="J653"/>
      <c r="K653"/>
      <c r="L653"/>
      <c r="M653"/>
    </row>
    <row r="654" spans="1:13" s="21" customFormat="1" ht="14.5" x14ac:dyDescent="0.35">
      <c r="A654"/>
      <c r="B654"/>
      <c r="C654"/>
      <c r="D654"/>
      <c r="E654"/>
      <c r="F654"/>
      <c r="G654"/>
      <c r="H654"/>
      <c r="I654"/>
      <c r="J654"/>
      <c r="K654"/>
      <c r="L654"/>
      <c r="M654"/>
    </row>
    <row r="655" spans="1:13" s="21" customFormat="1" ht="14.5" x14ac:dyDescent="0.35">
      <c r="A655"/>
      <c r="B655"/>
      <c r="C655"/>
      <c r="D655"/>
      <c r="E655"/>
      <c r="F655"/>
      <c r="G655"/>
      <c r="H655"/>
      <c r="I655"/>
      <c r="J655"/>
      <c r="K655"/>
      <c r="L655"/>
      <c r="M655"/>
    </row>
    <row r="656" spans="1:13" s="21" customFormat="1" ht="14.5" x14ac:dyDescent="0.35">
      <c r="A656"/>
      <c r="B656"/>
      <c r="C656"/>
      <c r="D656"/>
      <c r="E656"/>
      <c r="F656"/>
      <c r="G656"/>
      <c r="H656"/>
      <c r="I656"/>
      <c r="J656"/>
      <c r="K656"/>
      <c r="L656"/>
      <c r="M656"/>
    </row>
    <row r="657" spans="1:13" s="21" customFormat="1" ht="14.5" x14ac:dyDescent="0.35">
      <c r="A657"/>
      <c r="B657"/>
      <c r="C657"/>
      <c r="D657"/>
      <c r="E657"/>
      <c r="F657"/>
      <c r="G657"/>
      <c r="H657"/>
      <c r="I657"/>
      <c r="J657"/>
      <c r="K657"/>
      <c r="L657"/>
      <c r="M657"/>
    </row>
    <row r="658" spans="1:13" s="21" customFormat="1" ht="14.5" x14ac:dyDescent="0.35">
      <c r="A658"/>
      <c r="B658"/>
      <c r="C658"/>
      <c r="D658"/>
      <c r="E658"/>
      <c r="F658"/>
      <c r="G658"/>
      <c r="H658"/>
      <c r="I658"/>
      <c r="J658"/>
      <c r="K658"/>
      <c r="L658"/>
      <c r="M658"/>
    </row>
    <row r="659" spans="1:13" s="21" customFormat="1" ht="14.5" x14ac:dyDescent="0.35">
      <c r="A659"/>
      <c r="B659"/>
      <c r="C659"/>
      <c r="D659"/>
      <c r="E659"/>
      <c r="F659"/>
      <c r="G659"/>
      <c r="H659"/>
      <c r="I659"/>
      <c r="J659"/>
      <c r="K659"/>
      <c r="L659"/>
      <c r="M659"/>
    </row>
    <row r="660" spans="1:13" s="21" customFormat="1" ht="14.5" x14ac:dyDescent="0.35">
      <c r="A660"/>
      <c r="B660"/>
      <c r="C660"/>
      <c r="D660"/>
      <c r="E660"/>
      <c r="F660"/>
      <c r="G660"/>
      <c r="H660"/>
      <c r="I660"/>
      <c r="J660"/>
      <c r="K660"/>
      <c r="L660"/>
      <c r="M660"/>
    </row>
    <row r="661" spans="1:13" s="21" customFormat="1" ht="14.5" x14ac:dyDescent="0.35">
      <c r="A661"/>
      <c r="B661"/>
      <c r="C661"/>
      <c r="D661"/>
      <c r="E661"/>
      <c r="F661"/>
      <c r="G661"/>
      <c r="H661"/>
      <c r="I661"/>
      <c r="J661"/>
      <c r="K661"/>
      <c r="L661"/>
      <c r="M661"/>
    </row>
    <row r="662" spans="1:13" s="21" customFormat="1" ht="14.5" x14ac:dyDescent="0.35">
      <c r="A662"/>
      <c r="B662"/>
      <c r="C662"/>
      <c r="D662"/>
      <c r="E662"/>
      <c r="F662"/>
      <c r="G662"/>
      <c r="H662"/>
      <c r="I662"/>
      <c r="J662"/>
      <c r="K662"/>
      <c r="L662"/>
      <c r="M662"/>
    </row>
    <row r="663" spans="1:13" s="21" customFormat="1" ht="14.5" x14ac:dyDescent="0.35">
      <c r="A663"/>
      <c r="B663"/>
      <c r="C663"/>
      <c r="D663"/>
      <c r="E663"/>
      <c r="F663"/>
      <c r="G663"/>
      <c r="H663"/>
      <c r="I663"/>
      <c r="J663"/>
      <c r="K663"/>
      <c r="L663"/>
      <c r="M663"/>
    </row>
    <row r="664" spans="1:13" s="21" customFormat="1" ht="14.5" x14ac:dyDescent="0.35">
      <c r="A664"/>
      <c r="B664"/>
      <c r="C664"/>
      <c r="D664"/>
      <c r="E664"/>
      <c r="F664"/>
      <c r="G664"/>
      <c r="H664"/>
      <c r="I664"/>
      <c r="J664"/>
      <c r="K664"/>
      <c r="L664"/>
      <c r="M664"/>
    </row>
    <row r="665" spans="1:13" s="21" customFormat="1" ht="14.5" x14ac:dyDescent="0.35">
      <c r="A665"/>
      <c r="B665"/>
      <c r="C665"/>
      <c r="D665"/>
      <c r="E665"/>
      <c r="F665"/>
      <c r="G665"/>
      <c r="H665"/>
      <c r="I665"/>
      <c r="J665"/>
      <c r="K665"/>
      <c r="L665"/>
      <c r="M665"/>
    </row>
    <row r="666" spans="1:13" s="21" customFormat="1" ht="14.5" x14ac:dyDescent="0.35">
      <c r="A666"/>
      <c r="B666"/>
      <c r="C666"/>
      <c r="D666"/>
      <c r="E666"/>
      <c r="F666"/>
      <c r="G666"/>
      <c r="H666"/>
      <c r="I666"/>
      <c r="J666"/>
      <c r="K666"/>
      <c r="L666"/>
      <c r="M666"/>
    </row>
    <row r="667" spans="1:13" s="21" customFormat="1" ht="14.5" x14ac:dyDescent="0.35">
      <c r="A667"/>
      <c r="B667"/>
      <c r="C667"/>
      <c r="D667"/>
      <c r="E667"/>
      <c r="F667"/>
      <c r="G667"/>
      <c r="H667"/>
      <c r="I667"/>
      <c r="J667"/>
      <c r="K667"/>
      <c r="L667"/>
      <c r="M667"/>
    </row>
    <row r="668" spans="1:13" s="21" customFormat="1" ht="14.5" x14ac:dyDescent="0.35">
      <c r="A668"/>
      <c r="B668"/>
      <c r="C668"/>
      <c r="D668"/>
      <c r="E668"/>
      <c r="F668"/>
      <c r="G668"/>
      <c r="H668"/>
      <c r="I668"/>
      <c r="J668"/>
      <c r="K668"/>
      <c r="L668"/>
      <c r="M668"/>
    </row>
    <row r="669" spans="1:13" s="21" customFormat="1" ht="14.5" x14ac:dyDescent="0.35">
      <c r="A669"/>
      <c r="B669"/>
      <c r="C669"/>
      <c r="D669"/>
      <c r="E669"/>
      <c r="F669"/>
      <c r="G669"/>
      <c r="H669"/>
      <c r="I669"/>
      <c r="J669"/>
      <c r="K669"/>
      <c r="L669"/>
      <c r="M669"/>
    </row>
    <row r="670" spans="1:13" s="21" customFormat="1" ht="14.5" x14ac:dyDescent="0.35">
      <c r="A670"/>
      <c r="B670"/>
      <c r="C670"/>
      <c r="D670"/>
      <c r="E670"/>
      <c r="F670"/>
      <c r="G670"/>
      <c r="H670"/>
      <c r="I670"/>
      <c r="J670"/>
      <c r="K670"/>
      <c r="L670"/>
      <c r="M670"/>
    </row>
    <row r="671" spans="1:13" s="21" customFormat="1" ht="14.5" x14ac:dyDescent="0.35">
      <c r="A671"/>
      <c r="B671"/>
      <c r="C671"/>
      <c r="D671"/>
      <c r="E671"/>
      <c r="F671"/>
      <c r="G671"/>
      <c r="H671"/>
      <c r="I671"/>
      <c r="J671"/>
      <c r="K671"/>
      <c r="L671"/>
      <c r="M671"/>
    </row>
    <row r="672" spans="1:13" s="21" customFormat="1" ht="14.5" x14ac:dyDescent="0.35">
      <c r="A672"/>
      <c r="B672"/>
      <c r="C672"/>
      <c r="D672"/>
      <c r="E672"/>
      <c r="F672"/>
      <c r="G672"/>
      <c r="H672"/>
      <c r="I672"/>
      <c r="J672"/>
      <c r="K672"/>
      <c r="L672"/>
      <c r="M672"/>
    </row>
    <row r="673" spans="1:13" s="21" customFormat="1" ht="14.5" x14ac:dyDescent="0.35">
      <c r="A673"/>
      <c r="B673"/>
      <c r="C673"/>
      <c r="D673"/>
      <c r="E673"/>
      <c r="F673"/>
      <c r="G673"/>
      <c r="H673"/>
      <c r="I673"/>
      <c r="J673"/>
      <c r="K673"/>
      <c r="L673"/>
      <c r="M673"/>
    </row>
    <row r="674" spans="1:13" s="21" customFormat="1" ht="14.5" x14ac:dyDescent="0.35">
      <c r="A674"/>
      <c r="B674"/>
      <c r="C674"/>
      <c r="D674"/>
      <c r="E674"/>
      <c r="F674"/>
      <c r="G674"/>
      <c r="H674"/>
      <c r="I674"/>
      <c r="J674"/>
      <c r="K674"/>
      <c r="L674"/>
      <c r="M674"/>
    </row>
    <row r="675" spans="1:13" s="21" customFormat="1" ht="14.5" x14ac:dyDescent="0.35">
      <c r="A675"/>
      <c r="B675"/>
      <c r="C675"/>
      <c r="D675"/>
      <c r="E675"/>
      <c r="F675"/>
      <c r="G675"/>
      <c r="H675"/>
      <c r="I675"/>
      <c r="J675"/>
      <c r="K675"/>
      <c r="L675"/>
      <c r="M675"/>
    </row>
    <row r="676" spans="1:13" s="21" customFormat="1" ht="14.5" x14ac:dyDescent="0.35">
      <c r="A676"/>
      <c r="B676"/>
      <c r="C676"/>
      <c r="D676"/>
      <c r="E676"/>
      <c r="F676"/>
      <c r="G676"/>
      <c r="H676"/>
      <c r="I676"/>
      <c r="J676"/>
      <c r="K676"/>
      <c r="L676"/>
      <c r="M676"/>
    </row>
    <row r="677" spans="1:13" s="21" customFormat="1" ht="14.5" x14ac:dyDescent="0.35">
      <c r="A677"/>
      <c r="B677"/>
      <c r="C677"/>
      <c r="D677"/>
      <c r="E677"/>
      <c r="F677"/>
      <c r="G677"/>
      <c r="H677"/>
      <c r="I677"/>
      <c r="J677"/>
      <c r="K677"/>
      <c r="L677"/>
      <c r="M677"/>
    </row>
    <row r="678" spans="1:13" s="21" customFormat="1" ht="14.5" x14ac:dyDescent="0.35">
      <c r="A678"/>
      <c r="B678"/>
      <c r="C678"/>
      <c r="D678"/>
      <c r="E678"/>
      <c r="F678"/>
      <c r="G678"/>
      <c r="H678"/>
      <c r="I678"/>
      <c r="J678"/>
      <c r="K678"/>
      <c r="L678"/>
      <c r="M678"/>
    </row>
    <row r="679" spans="1:13" s="21" customFormat="1" ht="14.5" x14ac:dyDescent="0.35">
      <c r="A679"/>
      <c r="B679"/>
      <c r="C679"/>
      <c r="D679"/>
      <c r="E679"/>
      <c r="F679"/>
      <c r="G679"/>
      <c r="H679"/>
      <c r="I679"/>
      <c r="J679"/>
      <c r="K679"/>
      <c r="L679"/>
      <c r="M679"/>
    </row>
    <row r="680" spans="1:13" s="21" customFormat="1" ht="14.5" x14ac:dyDescent="0.35">
      <c r="A680"/>
      <c r="B680"/>
      <c r="C680"/>
      <c r="D680"/>
      <c r="E680"/>
      <c r="F680"/>
      <c r="G680"/>
      <c r="H680"/>
      <c r="I680"/>
      <c r="J680"/>
      <c r="K680"/>
      <c r="L680"/>
      <c r="M680"/>
    </row>
    <row r="681" spans="1:13" s="21" customFormat="1" ht="14.5" x14ac:dyDescent="0.35">
      <c r="A681"/>
      <c r="B681"/>
      <c r="C681"/>
      <c r="D681"/>
      <c r="E681"/>
      <c r="F681"/>
      <c r="G681"/>
      <c r="H681"/>
      <c r="I681"/>
      <c r="J681"/>
      <c r="K681"/>
      <c r="L681"/>
      <c r="M681"/>
    </row>
    <row r="682" spans="1:13" s="21" customFormat="1" ht="14.5" x14ac:dyDescent="0.35">
      <c r="A682"/>
      <c r="B682"/>
      <c r="C682"/>
      <c r="D682"/>
      <c r="E682"/>
      <c r="F682"/>
      <c r="G682"/>
      <c r="H682"/>
      <c r="I682"/>
      <c r="J682"/>
      <c r="K682"/>
      <c r="L682"/>
      <c r="M682"/>
    </row>
    <row r="683" spans="1:13" s="21" customFormat="1" ht="14.5" x14ac:dyDescent="0.35">
      <c r="A683"/>
      <c r="B683"/>
      <c r="C683"/>
      <c r="D683"/>
      <c r="E683"/>
      <c r="F683"/>
      <c r="G683"/>
      <c r="H683"/>
      <c r="I683"/>
      <c r="J683"/>
      <c r="K683"/>
      <c r="L683"/>
      <c r="M683"/>
    </row>
    <row r="684" spans="1:13" s="21" customFormat="1" ht="14.5" x14ac:dyDescent="0.35">
      <c r="A684"/>
      <c r="B684"/>
      <c r="C684"/>
      <c r="D684"/>
      <c r="E684"/>
      <c r="F684"/>
      <c r="G684"/>
      <c r="H684"/>
      <c r="I684"/>
      <c r="J684"/>
      <c r="K684"/>
      <c r="L684"/>
      <c r="M684"/>
    </row>
    <row r="685" spans="1:13" s="21" customFormat="1" ht="14.5" x14ac:dyDescent="0.35">
      <c r="A685"/>
      <c r="B685"/>
      <c r="C685"/>
      <c r="D685"/>
      <c r="E685"/>
      <c r="F685"/>
      <c r="G685"/>
      <c r="H685"/>
      <c r="I685"/>
      <c r="J685"/>
      <c r="K685"/>
      <c r="L685"/>
      <c r="M685"/>
    </row>
    <row r="686" spans="1:13" s="21" customFormat="1" ht="14.5" x14ac:dyDescent="0.35">
      <c r="A686"/>
      <c r="B686"/>
      <c r="C686"/>
      <c r="D686"/>
      <c r="E686"/>
      <c r="F686"/>
      <c r="G686"/>
      <c r="H686"/>
      <c r="I686"/>
      <c r="J686"/>
      <c r="K686"/>
      <c r="L686"/>
      <c r="M686"/>
    </row>
    <row r="687" spans="1:13" s="21" customFormat="1" ht="14.5" x14ac:dyDescent="0.35">
      <c r="A687"/>
      <c r="B687"/>
      <c r="C687"/>
      <c r="D687"/>
      <c r="E687"/>
      <c r="F687"/>
      <c r="G687"/>
      <c r="H687"/>
      <c r="I687"/>
      <c r="J687"/>
      <c r="K687"/>
      <c r="L687"/>
      <c r="M687"/>
    </row>
    <row r="688" spans="1:13" s="21" customFormat="1" ht="14.5" x14ac:dyDescent="0.35">
      <c r="A688"/>
      <c r="B688"/>
      <c r="C688"/>
      <c r="D688"/>
      <c r="E688"/>
      <c r="F688"/>
      <c r="G688"/>
      <c r="H688"/>
      <c r="I688"/>
      <c r="J688"/>
      <c r="K688"/>
      <c r="L688"/>
      <c r="M688"/>
    </row>
    <row r="689" spans="1:13" s="21" customFormat="1" ht="14.5" x14ac:dyDescent="0.35">
      <c r="A689"/>
      <c r="B689"/>
      <c r="C689"/>
      <c r="D689"/>
      <c r="E689"/>
      <c r="F689"/>
      <c r="G689"/>
      <c r="H689"/>
      <c r="I689"/>
      <c r="J689"/>
      <c r="K689"/>
      <c r="L689"/>
      <c r="M689"/>
    </row>
    <row r="690" spans="1:13" s="21" customFormat="1" ht="14.5" x14ac:dyDescent="0.35">
      <c r="A690"/>
      <c r="B690"/>
      <c r="C690"/>
      <c r="D690"/>
      <c r="E690"/>
      <c r="F690"/>
      <c r="G690"/>
      <c r="H690"/>
      <c r="I690"/>
      <c r="J690"/>
      <c r="K690"/>
      <c r="L690"/>
      <c r="M690"/>
    </row>
    <row r="691" spans="1:13" s="21" customFormat="1" ht="14.5" x14ac:dyDescent="0.35">
      <c r="A691"/>
      <c r="B691"/>
      <c r="C691"/>
      <c r="D691"/>
      <c r="E691"/>
      <c r="F691"/>
      <c r="G691"/>
      <c r="H691"/>
      <c r="I691"/>
      <c r="J691"/>
      <c r="K691"/>
      <c r="L691"/>
      <c r="M691"/>
    </row>
    <row r="692" spans="1:13" s="21" customFormat="1" ht="14.5" x14ac:dyDescent="0.35">
      <c r="A692"/>
      <c r="B692"/>
      <c r="C692"/>
      <c r="D692"/>
      <c r="E692"/>
      <c r="F692"/>
      <c r="G692"/>
      <c r="H692"/>
      <c r="I692"/>
      <c r="J692"/>
      <c r="K692"/>
      <c r="L692"/>
      <c r="M692"/>
    </row>
    <row r="693" spans="1:13" s="21" customFormat="1" ht="14.5" x14ac:dyDescent="0.35">
      <c r="A693"/>
      <c r="B693"/>
      <c r="C693"/>
      <c r="D693"/>
      <c r="E693"/>
      <c r="F693"/>
      <c r="G693"/>
      <c r="H693"/>
      <c r="I693"/>
      <c r="J693"/>
      <c r="K693"/>
      <c r="L693"/>
      <c r="M693"/>
    </row>
    <row r="694" spans="1:13" s="21" customFormat="1" ht="14.5" x14ac:dyDescent="0.35">
      <c r="A694"/>
      <c r="B694"/>
      <c r="C694"/>
      <c r="D694"/>
      <c r="E694"/>
      <c r="F694"/>
      <c r="G694"/>
      <c r="H694"/>
      <c r="I694"/>
      <c r="J694"/>
      <c r="K694"/>
      <c r="L694"/>
      <c r="M694"/>
    </row>
    <row r="695" spans="1:13" s="21" customFormat="1" ht="14.5" x14ac:dyDescent="0.35">
      <c r="A695"/>
      <c r="B695"/>
      <c r="C695"/>
      <c r="D695"/>
      <c r="E695"/>
      <c r="F695"/>
      <c r="G695"/>
      <c r="H695"/>
      <c r="I695"/>
      <c r="J695"/>
      <c r="K695"/>
      <c r="L695"/>
      <c r="M695"/>
    </row>
    <row r="696" spans="1:13" s="21" customFormat="1" ht="14.5" x14ac:dyDescent="0.35">
      <c r="A696"/>
      <c r="B696"/>
      <c r="C696"/>
      <c r="D696"/>
      <c r="E696"/>
      <c r="F696"/>
      <c r="G696"/>
      <c r="H696"/>
      <c r="I696"/>
      <c r="J696"/>
      <c r="K696"/>
      <c r="L696"/>
      <c r="M696"/>
    </row>
    <row r="697" spans="1:13" s="21" customFormat="1" ht="14.5" x14ac:dyDescent="0.35">
      <c r="A697"/>
      <c r="B697"/>
      <c r="C697"/>
      <c r="D697"/>
      <c r="E697"/>
      <c r="F697"/>
      <c r="G697"/>
      <c r="H697"/>
      <c r="I697"/>
      <c r="J697"/>
      <c r="K697"/>
      <c r="L697"/>
      <c r="M697"/>
    </row>
    <row r="698" spans="1:13" s="21" customFormat="1" ht="14.5" x14ac:dyDescent="0.35">
      <c r="A698"/>
      <c r="B698"/>
      <c r="C698"/>
      <c r="D698"/>
      <c r="E698"/>
      <c r="F698"/>
      <c r="G698"/>
      <c r="H698"/>
      <c r="I698"/>
      <c r="J698"/>
      <c r="K698"/>
      <c r="L698"/>
      <c r="M698"/>
    </row>
    <row r="699" spans="1:13" s="21" customFormat="1" ht="14.5" x14ac:dyDescent="0.35">
      <c r="A699"/>
      <c r="B699"/>
      <c r="C699"/>
      <c r="D699"/>
      <c r="E699"/>
      <c r="F699"/>
      <c r="G699"/>
      <c r="H699"/>
      <c r="I699"/>
      <c r="J699"/>
      <c r="K699"/>
      <c r="L699"/>
      <c r="M699"/>
    </row>
    <row r="700" spans="1:13" s="21" customFormat="1" ht="14.5" x14ac:dyDescent="0.35">
      <c r="A700"/>
      <c r="B700"/>
      <c r="C700"/>
      <c r="D700"/>
      <c r="E700"/>
      <c r="F700"/>
      <c r="G700"/>
      <c r="H700"/>
      <c r="I700"/>
      <c r="J700"/>
      <c r="K700"/>
      <c r="L700"/>
      <c r="M700"/>
    </row>
    <row r="701" spans="1:13" s="21" customFormat="1" ht="14.5" x14ac:dyDescent="0.35">
      <c r="A701"/>
      <c r="B701"/>
      <c r="C701"/>
      <c r="D701"/>
      <c r="E701"/>
      <c r="F701"/>
      <c r="G701"/>
      <c r="H701"/>
      <c r="I701"/>
      <c r="J701"/>
      <c r="K701"/>
      <c r="L701"/>
      <c r="M701"/>
    </row>
    <row r="702" spans="1:13" s="21" customFormat="1" ht="14.5" x14ac:dyDescent="0.35">
      <c r="A702"/>
      <c r="B702"/>
      <c r="C702"/>
      <c r="D702"/>
      <c r="E702"/>
      <c r="F702"/>
      <c r="G702"/>
      <c r="H702"/>
      <c r="I702"/>
      <c r="J702"/>
      <c r="K702"/>
      <c r="L702"/>
      <c r="M702"/>
    </row>
    <row r="703" spans="1:13" s="21" customFormat="1" ht="14.5" x14ac:dyDescent="0.35">
      <c r="A703"/>
      <c r="B703"/>
      <c r="C703"/>
      <c r="D703"/>
      <c r="E703"/>
      <c r="F703"/>
      <c r="G703"/>
      <c r="H703"/>
      <c r="I703"/>
      <c r="J703"/>
      <c r="K703"/>
      <c r="L703"/>
      <c r="M703"/>
    </row>
    <row r="704" spans="1:13" s="21" customFormat="1" ht="14.5" x14ac:dyDescent="0.35">
      <c r="A704"/>
      <c r="B704"/>
      <c r="C704"/>
      <c r="D704"/>
      <c r="E704"/>
      <c r="F704"/>
      <c r="G704"/>
      <c r="H704"/>
      <c r="I704"/>
      <c r="J704"/>
      <c r="K704"/>
      <c r="L704"/>
      <c r="M704"/>
    </row>
    <row r="705" spans="1:13" s="21" customFormat="1" ht="14.5" x14ac:dyDescent="0.35">
      <c r="A705"/>
      <c r="B705"/>
      <c r="C705"/>
      <c r="D705"/>
      <c r="E705"/>
      <c r="F705"/>
      <c r="G705"/>
      <c r="H705"/>
      <c r="I705"/>
      <c r="J705"/>
      <c r="K705"/>
      <c r="L705"/>
      <c r="M705"/>
    </row>
    <row r="706" spans="1:13" s="21" customFormat="1" ht="14.5" x14ac:dyDescent="0.35">
      <c r="A706"/>
      <c r="B706"/>
      <c r="C706"/>
      <c r="D706"/>
      <c r="E706"/>
      <c r="F706"/>
      <c r="G706"/>
      <c r="H706"/>
      <c r="I706"/>
      <c r="J706"/>
      <c r="K706"/>
      <c r="L706"/>
      <c r="M706"/>
    </row>
    <row r="707" spans="1:13" s="21" customFormat="1" ht="14.5" x14ac:dyDescent="0.35">
      <c r="A707"/>
      <c r="B707"/>
      <c r="C707"/>
      <c r="D707"/>
      <c r="E707"/>
      <c r="F707"/>
      <c r="G707"/>
      <c r="H707"/>
      <c r="I707"/>
      <c r="J707"/>
      <c r="K707"/>
      <c r="L707"/>
      <c r="M707"/>
    </row>
    <row r="708" spans="1:13" s="21" customFormat="1" ht="14.5" x14ac:dyDescent="0.35">
      <c r="A708"/>
      <c r="B708"/>
      <c r="C708"/>
      <c r="D708"/>
      <c r="E708"/>
      <c r="F708"/>
      <c r="G708"/>
      <c r="H708"/>
      <c r="I708"/>
      <c r="J708"/>
      <c r="K708"/>
      <c r="L708"/>
      <c r="M708"/>
    </row>
    <row r="709" spans="1:13" s="21" customFormat="1" ht="14.5" x14ac:dyDescent="0.35">
      <c r="A709"/>
      <c r="B709"/>
      <c r="C709"/>
      <c r="D709"/>
      <c r="E709"/>
      <c r="F709"/>
      <c r="G709"/>
      <c r="H709"/>
      <c r="I709"/>
      <c r="J709"/>
      <c r="K709"/>
      <c r="L709"/>
      <c r="M709"/>
    </row>
    <row r="710" spans="1:13" s="21" customFormat="1" ht="14.5" x14ac:dyDescent="0.35">
      <c r="A710"/>
      <c r="B710"/>
      <c r="C710"/>
      <c r="D710"/>
      <c r="E710"/>
      <c r="F710"/>
      <c r="G710"/>
      <c r="H710"/>
      <c r="I710"/>
      <c r="J710"/>
      <c r="K710"/>
      <c r="L710"/>
      <c r="M710"/>
    </row>
    <row r="711" spans="1:13" s="21" customFormat="1" ht="14.5" x14ac:dyDescent="0.35">
      <c r="A711"/>
      <c r="B711"/>
      <c r="C711"/>
      <c r="D711"/>
      <c r="E711"/>
      <c r="F711"/>
      <c r="G711"/>
      <c r="H711"/>
      <c r="I711"/>
      <c r="J711"/>
      <c r="K711"/>
      <c r="L711"/>
      <c r="M711"/>
    </row>
    <row r="712" spans="1:13" s="21" customFormat="1" ht="14.5" x14ac:dyDescent="0.35">
      <c r="A712"/>
      <c r="B712"/>
      <c r="C712"/>
      <c r="D712"/>
      <c r="E712"/>
      <c r="F712"/>
      <c r="G712"/>
      <c r="H712"/>
      <c r="I712"/>
      <c r="J712"/>
      <c r="K712"/>
      <c r="L712"/>
      <c r="M712"/>
    </row>
    <row r="713" spans="1:13" s="21" customFormat="1" ht="14.5" x14ac:dyDescent="0.35">
      <c r="A713"/>
      <c r="B713"/>
      <c r="C713"/>
      <c r="D713"/>
      <c r="E713"/>
      <c r="F713"/>
      <c r="G713"/>
      <c r="H713"/>
      <c r="I713"/>
      <c r="J713"/>
      <c r="K713"/>
      <c r="L713"/>
      <c r="M713"/>
    </row>
    <row r="714" spans="1:13" s="21" customFormat="1" ht="14.5" x14ac:dyDescent="0.35">
      <c r="A714"/>
      <c r="B714"/>
      <c r="C714"/>
      <c r="D714"/>
      <c r="E714"/>
      <c r="F714"/>
      <c r="G714"/>
      <c r="H714"/>
      <c r="I714"/>
      <c r="J714"/>
      <c r="K714"/>
      <c r="L714"/>
      <c r="M714"/>
    </row>
    <row r="715" spans="1:13" s="21" customFormat="1" ht="14.5" x14ac:dyDescent="0.35">
      <c r="A715"/>
      <c r="B715"/>
      <c r="C715"/>
      <c r="D715"/>
      <c r="E715"/>
      <c r="F715"/>
      <c r="G715"/>
      <c r="H715"/>
      <c r="I715"/>
      <c r="J715"/>
      <c r="K715"/>
      <c r="L715"/>
      <c r="M715"/>
    </row>
    <row r="716" spans="1:13" s="21" customFormat="1" ht="14.5" x14ac:dyDescent="0.35">
      <c r="A716"/>
      <c r="B716"/>
      <c r="C716"/>
      <c r="D716"/>
      <c r="E716"/>
      <c r="F716"/>
      <c r="G716"/>
      <c r="H716"/>
      <c r="I716"/>
      <c r="J716"/>
      <c r="K716"/>
      <c r="L716"/>
      <c r="M716"/>
    </row>
    <row r="717" spans="1:13" s="21" customFormat="1" ht="14.5" x14ac:dyDescent="0.35">
      <c r="A717"/>
      <c r="B717"/>
      <c r="C717"/>
      <c r="D717"/>
      <c r="E717"/>
      <c r="F717"/>
      <c r="G717"/>
      <c r="H717"/>
      <c r="I717"/>
      <c r="J717"/>
      <c r="K717"/>
      <c r="L717"/>
      <c r="M717"/>
    </row>
    <row r="718" spans="1:13" s="21" customFormat="1" ht="14.5" x14ac:dyDescent="0.35">
      <c r="A718"/>
      <c r="B718"/>
      <c r="C718"/>
      <c r="D718"/>
      <c r="E718"/>
      <c r="F718"/>
      <c r="G718"/>
      <c r="H718"/>
      <c r="I718"/>
      <c r="J718"/>
      <c r="K718"/>
      <c r="L718"/>
      <c r="M718"/>
    </row>
    <row r="719" spans="1:13" s="21" customFormat="1" ht="14.5" x14ac:dyDescent="0.35">
      <c r="A719"/>
      <c r="B719"/>
      <c r="C719"/>
      <c r="D719"/>
      <c r="E719"/>
      <c r="F719"/>
      <c r="G719"/>
      <c r="H719"/>
      <c r="I719"/>
      <c r="J719"/>
      <c r="K719"/>
      <c r="L719"/>
      <c r="M719"/>
    </row>
    <row r="720" spans="1:13" s="21" customFormat="1" ht="14.5" x14ac:dyDescent="0.35">
      <c r="A720"/>
      <c r="B720"/>
      <c r="C720"/>
      <c r="D720"/>
      <c r="E720"/>
      <c r="F720"/>
      <c r="G720"/>
      <c r="H720"/>
      <c r="I720"/>
      <c r="J720"/>
      <c r="K720"/>
      <c r="L720"/>
      <c r="M720"/>
    </row>
    <row r="721" spans="1:13" s="21" customFormat="1" ht="14.5" x14ac:dyDescent="0.35">
      <c r="A721"/>
      <c r="B721"/>
      <c r="C721"/>
      <c r="D721"/>
      <c r="E721"/>
      <c r="F721"/>
      <c r="G721"/>
      <c r="H721"/>
      <c r="I721"/>
      <c r="J721"/>
      <c r="K721"/>
      <c r="L721"/>
      <c r="M721"/>
    </row>
    <row r="722" spans="1:13" s="21" customFormat="1" ht="14.5" x14ac:dyDescent="0.35">
      <c r="A722"/>
      <c r="B722"/>
      <c r="C722"/>
      <c r="D722"/>
      <c r="E722"/>
      <c r="F722"/>
      <c r="G722"/>
      <c r="H722"/>
      <c r="I722"/>
      <c r="J722"/>
      <c r="K722"/>
      <c r="L722"/>
      <c r="M722"/>
    </row>
    <row r="723" spans="1:13" s="21" customFormat="1" ht="14.5" x14ac:dyDescent="0.35">
      <c r="A723"/>
      <c r="B723"/>
      <c r="C723"/>
      <c r="D723"/>
      <c r="E723"/>
      <c r="F723"/>
      <c r="G723"/>
      <c r="H723"/>
      <c r="I723"/>
      <c r="J723"/>
      <c r="K723"/>
      <c r="L723"/>
      <c r="M723"/>
    </row>
    <row r="724" spans="1:13" s="21" customFormat="1" ht="14.5" x14ac:dyDescent="0.35">
      <c r="A724"/>
      <c r="B724"/>
      <c r="C724"/>
      <c r="D724"/>
      <c r="E724"/>
      <c r="F724"/>
      <c r="G724"/>
      <c r="H724"/>
      <c r="I724"/>
      <c r="J724"/>
      <c r="K724"/>
      <c r="L724"/>
      <c r="M724"/>
    </row>
    <row r="725" spans="1:13" s="21" customFormat="1" ht="14.5" x14ac:dyDescent="0.35">
      <c r="A725"/>
      <c r="B725"/>
      <c r="C725"/>
      <c r="D725"/>
      <c r="E725"/>
      <c r="F725"/>
      <c r="G725"/>
      <c r="H725"/>
      <c r="I725"/>
      <c r="J725"/>
      <c r="K725"/>
      <c r="L725"/>
      <c r="M725"/>
    </row>
    <row r="726" spans="1:13" s="21" customFormat="1" ht="14.5" x14ac:dyDescent="0.35">
      <c r="A726"/>
      <c r="B726"/>
      <c r="C726"/>
      <c r="D726"/>
      <c r="E726"/>
      <c r="F726"/>
      <c r="G726"/>
      <c r="H726"/>
      <c r="I726"/>
      <c r="J726"/>
      <c r="K726"/>
      <c r="L726"/>
      <c r="M726"/>
    </row>
    <row r="727" spans="1:13" s="21" customFormat="1" ht="14.5" x14ac:dyDescent="0.35">
      <c r="A727"/>
      <c r="B727"/>
      <c r="C727"/>
      <c r="D727"/>
      <c r="E727"/>
      <c r="F727"/>
      <c r="G727"/>
      <c r="H727"/>
      <c r="I727"/>
      <c r="J727"/>
      <c r="K727"/>
      <c r="L727"/>
      <c r="M727"/>
    </row>
    <row r="728" spans="1:13" s="21" customFormat="1" ht="14.5" x14ac:dyDescent="0.35">
      <c r="A728"/>
      <c r="B728"/>
      <c r="C728"/>
      <c r="D728"/>
      <c r="E728"/>
      <c r="F728"/>
      <c r="G728"/>
      <c r="H728"/>
      <c r="I728"/>
      <c r="J728"/>
      <c r="K728"/>
      <c r="L728"/>
      <c r="M728"/>
    </row>
    <row r="729" spans="1:13" s="21" customFormat="1" ht="14.5" x14ac:dyDescent="0.35">
      <c r="A729"/>
      <c r="B729"/>
      <c r="C729"/>
      <c r="D729"/>
      <c r="E729"/>
      <c r="F729"/>
      <c r="G729"/>
      <c r="H729"/>
      <c r="I729"/>
      <c r="J729"/>
      <c r="K729"/>
      <c r="L729"/>
      <c r="M729"/>
    </row>
    <row r="730" spans="1:13" s="21" customFormat="1" ht="14.5" x14ac:dyDescent="0.35">
      <c r="A730"/>
      <c r="B730"/>
      <c r="C730"/>
      <c r="D730"/>
      <c r="E730"/>
      <c r="F730"/>
      <c r="G730"/>
      <c r="H730"/>
      <c r="I730"/>
      <c r="J730"/>
      <c r="K730"/>
      <c r="L730"/>
      <c r="M730"/>
    </row>
    <row r="731" spans="1:13" s="21" customFormat="1" ht="14.5" x14ac:dyDescent="0.35">
      <c r="A731"/>
      <c r="B731"/>
      <c r="C731"/>
      <c r="D731"/>
      <c r="E731"/>
      <c r="F731"/>
      <c r="G731"/>
      <c r="H731"/>
      <c r="I731"/>
      <c r="J731"/>
      <c r="K731"/>
      <c r="L731"/>
      <c r="M731"/>
    </row>
    <row r="732" spans="1:13" s="21" customFormat="1" ht="14.5" x14ac:dyDescent="0.35">
      <c r="A732"/>
      <c r="B732"/>
      <c r="C732"/>
      <c r="D732"/>
      <c r="E732"/>
      <c r="F732"/>
      <c r="G732"/>
      <c r="H732"/>
      <c r="I732"/>
      <c r="J732"/>
      <c r="K732"/>
      <c r="L732"/>
      <c r="M732"/>
    </row>
    <row r="733" spans="1:13" s="21" customFormat="1" ht="14.5" x14ac:dyDescent="0.35">
      <c r="A733"/>
      <c r="B733"/>
      <c r="C733"/>
      <c r="D733"/>
      <c r="E733"/>
      <c r="F733"/>
      <c r="G733"/>
      <c r="H733"/>
      <c r="I733"/>
      <c r="J733"/>
      <c r="K733"/>
      <c r="L733"/>
      <c r="M733"/>
    </row>
    <row r="734" spans="1:13" s="21" customFormat="1" ht="14.5" x14ac:dyDescent="0.35">
      <c r="A734"/>
      <c r="B734"/>
      <c r="C734"/>
      <c r="D734"/>
      <c r="E734"/>
      <c r="F734"/>
      <c r="G734"/>
      <c r="H734"/>
      <c r="I734"/>
      <c r="J734"/>
      <c r="K734"/>
      <c r="L734"/>
      <c r="M734"/>
    </row>
    <row r="735" spans="1:13" s="21" customFormat="1" ht="14.5" x14ac:dyDescent="0.35">
      <c r="A735"/>
      <c r="B735"/>
      <c r="C735"/>
      <c r="D735"/>
      <c r="E735"/>
      <c r="F735"/>
      <c r="G735"/>
      <c r="H735"/>
      <c r="I735"/>
      <c r="J735"/>
      <c r="K735"/>
      <c r="L735"/>
      <c r="M735"/>
    </row>
    <row r="736" spans="1:13" s="21" customFormat="1" ht="14.5" x14ac:dyDescent="0.35">
      <c r="A736"/>
      <c r="B736"/>
      <c r="C736"/>
      <c r="D736"/>
      <c r="E736"/>
      <c r="F736"/>
      <c r="G736"/>
      <c r="H736"/>
      <c r="I736"/>
      <c r="J736"/>
      <c r="K736"/>
      <c r="L736"/>
      <c r="M736"/>
    </row>
    <row r="737" spans="1:13" s="21" customFormat="1" ht="14.5" x14ac:dyDescent="0.35">
      <c r="A737"/>
      <c r="B737"/>
      <c r="C737"/>
      <c r="D737"/>
      <c r="E737"/>
      <c r="F737"/>
      <c r="G737"/>
      <c r="H737"/>
      <c r="I737"/>
      <c r="J737"/>
      <c r="K737"/>
      <c r="L737"/>
      <c r="M737"/>
    </row>
    <row r="738" spans="1:13" s="21" customFormat="1" ht="14.5" x14ac:dyDescent="0.35">
      <c r="A738"/>
      <c r="B738"/>
      <c r="C738"/>
      <c r="D738"/>
      <c r="E738"/>
      <c r="F738"/>
      <c r="G738"/>
      <c r="H738"/>
      <c r="I738"/>
      <c r="J738"/>
      <c r="K738"/>
      <c r="L738"/>
      <c r="M738"/>
    </row>
    <row r="739" spans="1:13" s="21" customFormat="1" ht="14.5" x14ac:dyDescent="0.35">
      <c r="A739"/>
      <c r="B739"/>
      <c r="C739"/>
      <c r="D739"/>
      <c r="E739"/>
      <c r="F739"/>
      <c r="G739"/>
      <c r="H739"/>
      <c r="I739"/>
      <c r="J739"/>
      <c r="K739"/>
      <c r="L739"/>
      <c r="M739"/>
    </row>
    <row r="740" spans="1:13" s="21" customFormat="1" ht="14.5" x14ac:dyDescent="0.35">
      <c r="A740"/>
      <c r="B740"/>
      <c r="C740"/>
      <c r="D740"/>
      <c r="E740"/>
      <c r="F740"/>
      <c r="G740"/>
      <c r="H740"/>
      <c r="I740"/>
      <c r="J740"/>
      <c r="K740"/>
      <c r="L740"/>
      <c r="M740"/>
    </row>
    <row r="741" spans="1:13" s="21" customFormat="1" ht="14.5" x14ac:dyDescent="0.35">
      <c r="A741"/>
      <c r="B741"/>
      <c r="C741"/>
      <c r="D741"/>
      <c r="E741"/>
      <c r="F741"/>
      <c r="G741"/>
      <c r="H741"/>
      <c r="I741"/>
      <c r="J741"/>
      <c r="K741"/>
      <c r="L741"/>
      <c r="M741"/>
    </row>
    <row r="742" spans="1:13" s="21" customFormat="1" ht="14.5" x14ac:dyDescent="0.35">
      <c r="A742"/>
      <c r="B742"/>
      <c r="C742"/>
      <c r="D742"/>
      <c r="E742"/>
      <c r="F742"/>
      <c r="G742"/>
      <c r="H742"/>
      <c r="I742"/>
      <c r="J742"/>
      <c r="K742"/>
      <c r="L742"/>
      <c r="M742"/>
    </row>
    <row r="743" spans="1:13" s="21" customFormat="1" ht="14.5" x14ac:dyDescent="0.35">
      <c r="A743"/>
      <c r="B743"/>
      <c r="C743"/>
      <c r="D743"/>
      <c r="E743"/>
      <c r="F743"/>
      <c r="G743"/>
      <c r="H743"/>
      <c r="I743"/>
      <c r="J743"/>
      <c r="K743"/>
      <c r="L743"/>
      <c r="M743"/>
    </row>
    <row r="744" spans="1:13" s="21" customFormat="1" ht="14.5" x14ac:dyDescent="0.35">
      <c r="A744"/>
      <c r="B744"/>
      <c r="C744"/>
      <c r="D744"/>
      <c r="E744"/>
      <c r="F744"/>
      <c r="G744"/>
      <c r="H744"/>
      <c r="I744"/>
      <c r="J744"/>
      <c r="K744"/>
      <c r="L744"/>
      <c r="M744"/>
    </row>
    <row r="745" spans="1:13" s="21" customFormat="1" ht="14.5" x14ac:dyDescent="0.35">
      <c r="A745"/>
      <c r="B745"/>
      <c r="C745"/>
      <c r="D745"/>
      <c r="E745"/>
      <c r="F745"/>
      <c r="G745"/>
      <c r="H745"/>
      <c r="I745"/>
      <c r="J745"/>
      <c r="K745"/>
      <c r="L745"/>
      <c r="M745"/>
    </row>
    <row r="746" spans="1:13" s="21" customFormat="1" ht="14.5" x14ac:dyDescent="0.35">
      <c r="A746"/>
      <c r="B746"/>
      <c r="C746"/>
      <c r="D746"/>
      <c r="E746"/>
      <c r="F746"/>
      <c r="G746"/>
      <c r="H746"/>
      <c r="I746"/>
      <c r="J746"/>
      <c r="K746"/>
      <c r="L746"/>
      <c r="M746"/>
    </row>
    <row r="747" spans="1:13" s="21" customFormat="1" ht="14.5" x14ac:dyDescent="0.35">
      <c r="A747"/>
      <c r="B747"/>
      <c r="C747"/>
      <c r="D747"/>
      <c r="E747"/>
      <c r="F747"/>
      <c r="G747"/>
      <c r="H747"/>
      <c r="I747"/>
      <c r="J747"/>
      <c r="K747"/>
      <c r="L747"/>
      <c r="M747"/>
    </row>
    <row r="748" spans="1:13" s="21" customFormat="1" ht="14.5" x14ac:dyDescent="0.35">
      <c r="A748"/>
      <c r="B748"/>
      <c r="C748"/>
      <c r="D748"/>
      <c r="E748"/>
      <c r="F748"/>
      <c r="G748"/>
      <c r="H748"/>
      <c r="I748"/>
      <c r="J748"/>
      <c r="K748"/>
      <c r="L748"/>
      <c r="M748"/>
    </row>
    <row r="749" spans="1:13" s="21" customFormat="1" ht="14.5" x14ac:dyDescent="0.35">
      <c r="A749"/>
      <c r="B749"/>
      <c r="C749"/>
      <c r="D749"/>
      <c r="E749"/>
      <c r="F749"/>
      <c r="G749"/>
      <c r="H749"/>
      <c r="I749"/>
      <c r="J749"/>
      <c r="K749"/>
      <c r="L749"/>
      <c r="M749"/>
    </row>
    <row r="750" spans="1:13" s="21" customFormat="1" ht="14.5" x14ac:dyDescent="0.35">
      <c r="A750"/>
      <c r="B750"/>
      <c r="C750"/>
      <c r="D750"/>
      <c r="E750"/>
      <c r="F750"/>
      <c r="G750"/>
      <c r="H750"/>
      <c r="I750"/>
      <c r="J750"/>
      <c r="K750"/>
      <c r="L750"/>
      <c r="M750"/>
    </row>
    <row r="751" spans="1:13" s="21" customFormat="1" ht="14.5" x14ac:dyDescent="0.35">
      <c r="A751"/>
      <c r="B751"/>
      <c r="C751"/>
      <c r="D751"/>
      <c r="E751"/>
      <c r="F751"/>
      <c r="G751"/>
      <c r="H751"/>
      <c r="I751"/>
      <c r="J751"/>
      <c r="K751"/>
      <c r="L751"/>
      <c r="M751"/>
    </row>
    <row r="752" spans="1:13" s="21" customFormat="1" ht="14.5" x14ac:dyDescent="0.35">
      <c r="A752"/>
      <c r="B752"/>
      <c r="C752"/>
      <c r="D752"/>
      <c r="E752"/>
      <c r="F752"/>
      <c r="G752"/>
      <c r="H752"/>
      <c r="I752"/>
      <c r="J752"/>
      <c r="K752"/>
      <c r="L752"/>
      <c r="M752"/>
    </row>
    <row r="753" spans="1:13" s="21" customFormat="1" ht="14.5" x14ac:dyDescent="0.35">
      <c r="A753"/>
      <c r="B753"/>
      <c r="C753"/>
      <c r="D753"/>
      <c r="E753"/>
      <c r="F753"/>
      <c r="G753"/>
      <c r="H753"/>
      <c r="I753"/>
      <c r="J753"/>
      <c r="K753"/>
      <c r="L753"/>
      <c r="M753"/>
    </row>
    <row r="754" spans="1:13" s="21" customFormat="1" ht="14.5" x14ac:dyDescent="0.35">
      <c r="A754"/>
      <c r="B754"/>
      <c r="C754"/>
      <c r="D754"/>
      <c r="E754"/>
      <c r="F754"/>
      <c r="G754"/>
      <c r="H754"/>
      <c r="I754"/>
      <c r="J754"/>
      <c r="K754"/>
      <c r="L754"/>
      <c r="M754"/>
    </row>
    <row r="755" spans="1:13" s="21" customFormat="1" ht="14.5" x14ac:dyDescent="0.35">
      <c r="A755"/>
      <c r="B755"/>
      <c r="C755"/>
      <c r="D755"/>
      <c r="E755"/>
      <c r="F755"/>
      <c r="G755"/>
      <c r="H755"/>
      <c r="I755"/>
      <c r="J755"/>
      <c r="K755"/>
      <c r="L755"/>
      <c r="M755"/>
    </row>
    <row r="756" spans="1:13" s="21" customFormat="1" ht="14.5" x14ac:dyDescent="0.35">
      <c r="A756"/>
      <c r="B756"/>
      <c r="C756"/>
      <c r="D756"/>
      <c r="E756"/>
      <c r="F756"/>
      <c r="G756"/>
      <c r="H756"/>
      <c r="I756"/>
      <c r="J756"/>
      <c r="K756"/>
      <c r="L756"/>
      <c r="M756"/>
    </row>
    <row r="757" spans="1:13" s="21" customFormat="1" ht="14.5" x14ac:dyDescent="0.35">
      <c r="A757"/>
      <c r="B757"/>
      <c r="C757"/>
      <c r="D757"/>
      <c r="E757"/>
      <c r="F757"/>
      <c r="G757"/>
      <c r="H757"/>
      <c r="I757"/>
      <c r="J757"/>
      <c r="K757"/>
      <c r="L757"/>
      <c r="M757"/>
    </row>
    <row r="758" spans="1:13" s="21" customFormat="1" ht="14.5" x14ac:dyDescent="0.35">
      <c r="A758"/>
      <c r="B758"/>
      <c r="C758"/>
      <c r="D758"/>
      <c r="E758"/>
      <c r="F758"/>
      <c r="G758"/>
      <c r="H758"/>
      <c r="I758"/>
      <c r="J758"/>
      <c r="K758"/>
      <c r="L758"/>
      <c r="M758"/>
    </row>
    <row r="759" spans="1:13" s="21" customFormat="1" ht="14.5" x14ac:dyDescent="0.35">
      <c r="A759"/>
      <c r="B759"/>
      <c r="C759"/>
      <c r="D759"/>
      <c r="E759"/>
      <c r="F759"/>
      <c r="G759"/>
      <c r="H759"/>
      <c r="I759"/>
      <c r="J759"/>
      <c r="K759"/>
      <c r="L759"/>
      <c r="M759"/>
    </row>
    <row r="760" spans="1:13" s="21" customFormat="1" ht="14.5" x14ac:dyDescent="0.35">
      <c r="A760"/>
      <c r="B760"/>
      <c r="C760"/>
      <c r="D760"/>
      <c r="E760"/>
      <c r="F760"/>
      <c r="G760"/>
      <c r="H760"/>
      <c r="I760"/>
      <c r="J760"/>
      <c r="K760"/>
      <c r="L760"/>
      <c r="M760"/>
    </row>
    <row r="761" spans="1:13" s="21" customFormat="1" ht="14.5" x14ac:dyDescent="0.35">
      <c r="A761"/>
      <c r="B761"/>
      <c r="C761"/>
      <c r="D761"/>
      <c r="E761"/>
      <c r="F761"/>
      <c r="G761"/>
      <c r="H761"/>
      <c r="I761"/>
      <c r="J761"/>
      <c r="K761"/>
      <c r="L761"/>
      <c r="M761"/>
    </row>
    <row r="762" spans="1:13" s="21" customFormat="1" ht="14.5" x14ac:dyDescent="0.35">
      <c r="A762"/>
      <c r="B762"/>
      <c r="C762"/>
      <c r="D762"/>
      <c r="E762"/>
      <c r="F762"/>
      <c r="G762"/>
      <c r="H762"/>
      <c r="I762"/>
      <c r="J762"/>
      <c r="K762"/>
      <c r="L762"/>
      <c r="M762"/>
    </row>
    <row r="763" spans="1:13" s="21" customFormat="1" ht="14.5" x14ac:dyDescent="0.35">
      <c r="A763"/>
      <c r="B763"/>
      <c r="C763"/>
      <c r="D763"/>
      <c r="E763"/>
      <c r="F763"/>
      <c r="G763"/>
      <c r="H763"/>
      <c r="I763"/>
      <c r="J763"/>
      <c r="K763"/>
      <c r="L763"/>
      <c r="M763"/>
    </row>
    <row r="764" spans="1:13" s="21" customFormat="1" ht="14.5" x14ac:dyDescent="0.35">
      <c r="A764"/>
      <c r="B764"/>
      <c r="C764"/>
      <c r="D764"/>
      <c r="E764"/>
      <c r="F764"/>
      <c r="G764"/>
      <c r="H764"/>
      <c r="I764"/>
      <c r="J764"/>
      <c r="K764"/>
      <c r="L764"/>
      <c r="M764"/>
    </row>
    <row r="765" spans="1:13" s="21" customFormat="1" ht="14.5" x14ac:dyDescent="0.35">
      <c r="A765"/>
      <c r="B765"/>
      <c r="C765"/>
      <c r="D765"/>
      <c r="E765"/>
      <c r="F765"/>
      <c r="G765"/>
      <c r="H765"/>
      <c r="I765"/>
      <c r="J765"/>
      <c r="K765"/>
      <c r="L765"/>
      <c r="M765"/>
    </row>
    <row r="766" spans="1:13" s="21" customFormat="1" ht="14.5" x14ac:dyDescent="0.35">
      <c r="A766"/>
      <c r="B766"/>
      <c r="C766"/>
      <c r="D766"/>
      <c r="E766"/>
      <c r="F766"/>
      <c r="G766"/>
      <c r="H766"/>
      <c r="I766"/>
      <c r="J766"/>
      <c r="K766"/>
      <c r="L766"/>
      <c r="M766"/>
    </row>
    <row r="767" spans="1:13" s="21" customFormat="1" ht="14.5" x14ac:dyDescent="0.35">
      <c r="A767"/>
      <c r="B767"/>
      <c r="C767"/>
      <c r="D767"/>
      <c r="E767"/>
      <c r="F767"/>
      <c r="G767"/>
      <c r="H767"/>
      <c r="I767"/>
      <c r="J767"/>
      <c r="K767"/>
      <c r="L767"/>
      <c r="M767"/>
    </row>
    <row r="768" spans="1:13" s="21" customFormat="1" ht="14.5" x14ac:dyDescent="0.35">
      <c r="A768"/>
      <c r="B768"/>
      <c r="C768"/>
      <c r="D768"/>
      <c r="E768"/>
      <c r="F768"/>
      <c r="G768"/>
      <c r="H768"/>
      <c r="I768"/>
      <c r="J768"/>
      <c r="K768"/>
      <c r="L768"/>
      <c r="M768"/>
    </row>
    <row r="769" spans="1:13" s="21" customFormat="1" ht="14.5" x14ac:dyDescent="0.35">
      <c r="A769"/>
      <c r="B769"/>
      <c r="C769"/>
      <c r="D769"/>
      <c r="E769"/>
      <c r="F769"/>
      <c r="G769"/>
      <c r="H769"/>
      <c r="I769"/>
      <c r="J769"/>
      <c r="K769"/>
      <c r="L769"/>
      <c r="M769"/>
    </row>
    <row r="770" spans="1:13" s="21" customFormat="1" ht="14.5" x14ac:dyDescent="0.35">
      <c r="A770"/>
      <c r="B770"/>
      <c r="C770"/>
      <c r="D770"/>
      <c r="E770"/>
      <c r="F770"/>
      <c r="G770"/>
      <c r="H770"/>
      <c r="I770"/>
      <c r="J770"/>
      <c r="K770"/>
      <c r="L770"/>
      <c r="M770"/>
    </row>
    <row r="771" spans="1:13" s="21" customFormat="1" ht="14.5" x14ac:dyDescent="0.35">
      <c r="A771"/>
      <c r="B771"/>
      <c r="C771"/>
      <c r="D771"/>
      <c r="E771"/>
      <c r="F771"/>
      <c r="G771"/>
      <c r="H771"/>
      <c r="I771"/>
      <c r="J771"/>
      <c r="K771"/>
      <c r="L771"/>
      <c r="M771"/>
    </row>
    <row r="772" spans="1:13" s="21" customFormat="1" ht="14.5" x14ac:dyDescent="0.35">
      <c r="A772"/>
      <c r="B772"/>
      <c r="C772"/>
      <c r="D772"/>
      <c r="E772"/>
      <c r="F772"/>
      <c r="G772"/>
      <c r="H772"/>
      <c r="I772"/>
      <c r="J772"/>
      <c r="K772"/>
      <c r="L772"/>
      <c r="M772"/>
    </row>
    <row r="773" spans="1:13" s="21" customFormat="1" ht="14.5" x14ac:dyDescent="0.35">
      <c r="A773"/>
      <c r="B773"/>
      <c r="C773"/>
      <c r="D773"/>
      <c r="E773"/>
      <c r="F773"/>
      <c r="G773"/>
      <c r="H773"/>
      <c r="I773"/>
      <c r="J773"/>
      <c r="K773"/>
      <c r="L773"/>
      <c r="M773"/>
    </row>
    <row r="774" spans="1:13" s="21" customFormat="1" ht="14.5" x14ac:dyDescent="0.35">
      <c r="A774"/>
      <c r="B774"/>
      <c r="C774"/>
      <c r="D774"/>
      <c r="E774"/>
      <c r="F774"/>
      <c r="G774"/>
      <c r="H774"/>
      <c r="I774"/>
      <c r="J774"/>
      <c r="K774"/>
      <c r="L774"/>
      <c r="M774"/>
    </row>
    <row r="775" spans="1:13" s="21" customFormat="1" ht="14.5" x14ac:dyDescent="0.35">
      <c r="A775"/>
      <c r="B775"/>
      <c r="C775"/>
      <c r="D775"/>
      <c r="E775"/>
      <c r="F775"/>
      <c r="G775"/>
      <c r="H775"/>
      <c r="I775"/>
      <c r="J775"/>
      <c r="K775"/>
      <c r="L775"/>
      <c r="M775"/>
    </row>
    <row r="776" spans="1:13" s="21" customFormat="1" ht="14.5" x14ac:dyDescent="0.35">
      <c r="A776"/>
      <c r="B776"/>
      <c r="C776"/>
      <c r="D776"/>
      <c r="E776"/>
      <c r="F776"/>
      <c r="G776"/>
      <c r="H776"/>
      <c r="I776"/>
      <c r="J776"/>
      <c r="K776"/>
      <c r="L776"/>
      <c r="M776"/>
    </row>
    <row r="777" spans="1:13" s="21" customFormat="1" ht="14.5" x14ac:dyDescent="0.35">
      <c r="A777"/>
      <c r="B777"/>
      <c r="C777"/>
      <c r="D777"/>
      <c r="E777"/>
      <c r="F777"/>
      <c r="G777"/>
      <c r="H777"/>
      <c r="I777"/>
      <c r="J777"/>
      <c r="K777"/>
      <c r="L777"/>
      <c r="M777"/>
    </row>
    <row r="778" spans="1:13" s="21" customFormat="1" ht="14.5" x14ac:dyDescent="0.35">
      <c r="A778"/>
      <c r="B778"/>
      <c r="C778"/>
      <c r="D778"/>
      <c r="E778"/>
      <c r="F778"/>
      <c r="G778"/>
      <c r="H778"/>
      <c r="I778"/>
      <c r="J778"/>
      <c r="K778"/>
      <c r="L778"/>
      <c r="M778"/>
    </row>
    <row r="779" spans="1:13" s="21" customFormat="1" ht="14.5" x14ac:dyDescent="0.35">
      <c r="A779"/>
      <c r="B779"/>
      <c r="C779"/>
      <c r="D779"/>
      <c r="E779"/>
      <c r="F779"/>
      <c r="G779"/>
      <c r="H779"/>
      <c r="I779"/>
      <c r="J779"/>
      <c r="K779"/>
      <c r="L779"/>
      <c r="M779"/>
    </row>
    <row r="780" spans="1:13" s="21" customFormat="1" ht="14.5" x14ac:dyDescent="0.35">
      <c r="A780"/>
      <c r="B780"/>
      <c r="C780"/>
      <c r="D780"/>
      <c r="E780"/>
      <c r="F780"/>
      <c r="G780"/>
      <c r="H780"/>
      <c r="I780"/>
      <c r="J780"/>
      <c r="K780"/>
      <c r="L780"/>
      <c r="M780"/>
    </row>
    <row r="781" spans="1:13" s="21" customFormat="1" ht="14.5" x14ac:dyDescent="0.35">
      <c r="A781"/>
      <c r="B781"/>
      <c r="C781"/>
      <c r="D781"/>
      <c r="E781"/>
      <c r="F781"/>
      <c r="G781"/>
      <c r="H781"/>
      <c r="I781"/>
      <c r="J781"/>
      <c r="K781"/>
      <c r="L781"/>
      <c r="M781"/>
    </row>
    <row r="782" spans="1:13" s="21" customFormat="1" ht="14.5" x14ac:dyDescent="0.35">
      <c r="A782"/>
      <c r="B782"/>
      <c r="C782"/>
      <c r="D782"/>
      <c r="E782"/>
      <c r="F782"/>
      <c r="G782"/>
      <c r="H782"/>
      <c r="I782"/>
      <c r="J782"/>
      <c r="K782"/>
      <c r="L782"/>
      <c r="M782"/>
    </row>
    <row r="783" spans="1:13" s="21" customFormat="1" ht="14.5" x14ac:dyDescent="0.35">
      <c r="A783"/>
      <c r="B783"/>
      <c r="C783"/>
      <c r="D783"/>
      <c r="E783"/>
      <c r="F783"/>
      <c r="G783"/>
      <c r="H783"/>
      <c r="I783"/>
      <c r="J783"/>
      <c r="K783"/>
      <c r="L783"/>
      <c r="M783"/>
    </row>
    <row r="784" spans="1:13" s="21" customFormat="1" ht="14.5" x14ac:dyDescent="0.35">
      <c r="A784"/>
      <c r="B784"/>
      <c r="C784"/>
      <c r="D784"/>
      <c r="E784"/>
      <c r="F784"/>
      <c r="G784"/>
      <c r="H784"/>
      <c r="I784"/>
      <c r="J784"/>
      <c r="K784"/>
      <c r="L784"/>
      <c r="M784"/>
    </row>
    <row r="785" spans="1:13" s="21" customFormat="1" ht="14.5" x14ac:dyDescent="0.35">
      <c r="A785"/>
      <c r="B785"/>
      <c r="C785"/>
      <c r="D785"/>
      <c r="E785"/>
      <c r="F785"/>
      <c r="G785"/>
      <c r="H785"/>
      <c r="I785"/>
      <c r="J785"/>
      <c r="K785"/>
      <c r="L785"/>
      <c r="M785"/>
    </row>
    <row r="786" spans="1:13" s="21" customFormat="1" ht="14.5" x14ac:dyDescent="0.35">
      <c r="A786"/>
      <c r="B786"/>
      <c r="C786"/>
      <c r="D786"/>
      <c r="E786"/>
      <c r="F786"/>
      <c r="G786"/>
      <c r="H786"/>
      <c r="I786"/>
      <c r="J786"/>
      <c r="K786"/>
      <c r="L786"/>
      <c r="M786"/>
    </row>
    <row r="787" spans="1:13" s="21" customFormat="1" ht="14.5" x14ac:dyDescent="0.35">
      <c r="A787"/>
      <c r="B787"/>
      <c r="C787"/>
      <c r="D787"/>
      <c r="E787"/>
      <c r="F787"/>
      <c r="G787"/>
      <c r="H787"/>
      <c r="I787"/>
      <c r="J787"/>
      <c r="K787"/>
      <c r="L787"/>
      <c r="M787"/>
    </row>
    <row r="788" spans="1:13" s="21" customFormat="1" ht="14.5" x14ac:dyDescent="0.35">
      <c r="A788"/>
      <c r="B788"/>
      <c r="C788"/>
      <c r="D788"/>
      <c r="E788"/>
      <c r="F788"/>
      <c r="G788"/>
      <c r="H788"/>
      <c r="I788"/>
      <c r="J788"/>
      <c r="K788"/>
      <c r="L788"/>
      <c r="M788"/>
    </row>
    <row r="789" spans="1:13" s="21" customFormat="1" ht="14.5" x14ac:dyDescent="0.35">
      <c r="A789"/>
      <c r="B789"/>
      <c r="C789"/>
      <c r="D789"/>
      <c r="E789"/>
      <c r="F789"/>
      <c r="G789"/>
      <c r="H789"/>
      <c r="I789"/>
      <c r="J789"/>
      <c r="K789"/>
      <c r="L789"/>
      <c r="M789"/>
    </row>
    <row r="790" spans="1:13" s="21" customFormat="1" ht="14.5" x14ac:dyDescent="0.35">
      <c r="A790"/>
      <c r="B790"/>
      <c r="C790"/>
      <c r="D790"/>
      <c r="E790"/>
      <c r="F790"/>
      <c r="G790"/>
      <c r="H790"/>
      <c r="I790"/>
      <c r="J790"/>
      <c r="K790"/>
      <c r="L790"/>
      <c r="M790"/>
    </row>
    <row r="791" spans="1:13" s="21" customFormat="1" ht="14.5" x14ac:dyDescent="0.35">
      <c r="A791"/>
      <c r="B791"/>
      <c r="C791"/>
      <c r="D791"/>
      <c r="E791"/>
      <c r="F791"/>
      <c r="G791"/>
      <c r="H791"/>
      <c r="I791"/>
      <c r="J791"/>
      <c r="K791"/>
      <c r="L791"/>
      <c r="M791"/>
    </row>
    <row r="792" spans="1:13" s="21" customFormat="1" ht="14.5" x14ac:dyDescent="0.35">
      <c r="A792"/>
      <c r="B792"/>
      <c r="C792"/>
      <c r="D792"/>
      <c r="E792"/>
      <c r="F792"/>
      <c r="G792"/>
      <c r="H792"/>
      <c r="I792"/>
      <c r="J792"/>
      <c r="K792"/>
      <c r="L792"/>
      <c r="M792"/>
    </row>
    <row r="793" spans="1:13" s="21" customFormat="1" ht="14.5" x14ac:dyDescent="0.35">
      <c r="A793"/>
      <c r="B793"/>
      <c r="C793"/>
      <c r="D793"/>
      <c r="E793"/>
      <c r="F793"/>
      <c r="G793"/>
      <c r="H793"/>
      <c r="I793"/>
      <c r="J793"/>
      <c r="K793"/>
      <c r="L793"/>
      <c r="M793"/>
    </row>
    <row r="794" spans="1:13" s="21" customFormat="1" ht="14.5" x14ac:dyDescent="0.35">
      <c r="A794"/>
      <c r="B794"/>
      <c r="C794"/>
      <c r="D794"/>
      <c r="E794"/>
      <c r="F794"/>
      <c r="G794"/>
      <c r="H794"/>
      <c r="I794"/>
      <c r="J794"/>
      <c r="K794"/>
      <c r="L794"/>
      <c r="M794"/>
    </row>
    <row r="795" spans="1:13" s="21" customFormat="1" ht="14.5" x14ac:dyDescent="0.35">
      <c r="A795"/>
      <c r="B795"/>
      <c r="C795"/>
      <c r="D795"/>
      <c r="E795"/>
      <c r="F795"/>
      <c r="G795"/>
      <c r="H795"/>
      <c r="I795"/>
      <c r="J795"/>
      <c r="K795"/>
      <c r="L795"/>
      <c r="M795"/>
    </row>
    <row r="796" spans="1:13" s="21" customFormat="1" ht="14.5" x14ac:dyDescent="0.35">
      <c r="A796"/>
      <c r="B796"/>
      <c r="C796"/>
      <c r="D796"/>
      <c r="E796"/>
      <c r="F796"/>
      <c r="G796"/>
      <c r="H796"/>
      <c r="I796"/>
      <c r="J796"/>
      <c r="K796"/>
      <c r="L796"/>
      <c r="M796"/>
    </row>
    <row r="797" spans="1:13" s="21" customFormat="1" ht="14.5" x14ac:dyDescent="0.35">
      <c r="A797"/>
      <c r="B797"/>
      <c r="C797"/>
      <c r="D797"/>
      <c r="E797"/>
      <c r="F797"/>
      <c r="G797"/>
      <c r="H797"/>
      <c r="I797"/>
      <c r="J797"/>
      <c r="K797"/>
      <c r="L797"/>
      <c r="M797"/>
    </row>
    <row r="798" spans="1:13" s="21" customFormat="1" ht="14.5" x14ac:dyDescent="0.35">
      <c r="A798"/>
      <c r="B798"/>
      <c r="C798"/>
      <c r="D798"/>
      <c r="E798"/>
      <c r="F798"/>
      <c r="G798"/>
      <c r="H798"/>
      <c r="I798"/>
      <c r="J798"/>
      <c r="K798"/>
      <c r="L798"/>
      <c r="M798"/>
    </row>
    <row r="799" spans="1:13" s="21" customFormat="1" ht="14.5" x14ac:dyDescent="0.35">
      <c r="A799"/>
      <c r="B799"/>
      <c r="C799"/>
      <c r="D799"/>
      <c r="E799"/>
      <c r="F799"/>
      <c r="G799"/>
      <c r="H799"/>
      <c r="I799"/>
      <c r="J799"/>
      <c r="K799"/>
      <c r="L799"/>
      <c r="M799"/>
    </row>
    <row r="800" spans="1:13" s="21" customFormat="1" ht="14.5" x14ac:dyDescent="0.35">
      <c r="A800"/>
      <c r="B800"/>
      <c r="C800"/>
      <c r="D800"/>
      <c r="E800"/>
      <c r="F800"/>
      <c r="G800"/>
      <c r="H800"/>
      <c r="I800"/>
      <c r="J800"/>
      <c r="K800"/>
      <c r="L800"/>
      <c r="M800"/>
    </row>
    <row r="801" spans="1:13" s="21" customFormat="1" ht="14.5" x14ac:dyDescent="0.35">
      <c r="A801"/>
      <c r="B801"/>
      <c r="C801"/>
      <c r="D801"/>
      <c r="E801"/>
      <c r="F801"/>
      <c r="G801"/>
      <c r="H801"/>
      <c r="I801"/>
      <c r="J801"/>
      <c r="K801"/>
      <c r="L801"/>
      <c r="M801"/>
    </row>
    <row r="802" spans="1:13" s="21" customFormat="1" ht="14.5" x14ac:dyDescent="0.35">
      <c r="A802"/>
      <c r="B802"/>
      <c r="C802"/>
      <c r="D802"/>
      <c r="E802"/>
      <c r="F802"/>
      <c r="G802"/>
      <c r="H802"/>
      <c r="I802"/>
      <c r="J802"/>
      <c r="K802"/>
      <c r="L802"/>
      <c r="M802"/>
    </row>
    <row r="803" spans="1:13" s="21" customFormat="1" ht="14.5" x14ac:dyDescent="0.35">
      <c r="A803"/>
      <c r="B803"/>
      <c r="C803"/>
      <c r="D803"/>
      <c r="E803"/>
      <c r="F803"/>
      <c r="G803"/>
      <c r="H803"/>
      <c r="I803"/>
      <c r="J803"/>
      <c r="K803"/>
      <c r="L803"/>
      <c r="M803"/>
    </row>
    <row r="804" spans="1:13" s="21" customFormat="1" ht="14.5" x14ac:dyDescent="0.35">
      <c r="A804"/>
      <c r="B804"/>
      <c r="C804"/>
      <c r="D804"/>
      <c r="E804"/>
      <c r="F804"/>
      <c r="G804"/>
      <c r="H804"/>
      <c r="I804"/>
      <c r="J804"/>
      <c r="K804"/>
      <c r="L804"/>
      <c r="M804"/>
    </row>
    <row r="805" spans="1:13" s="21" customFormat="1" ht="14.5" x14ac:dyDescent="0.35">
      <c r="A805"/>
      <c r="B805"/>
      <c r="C805"/>
      <c r="D805"/>
      <c r="E805"/>
      <c r="F805"/>
      <c r="G805"/>
      <c r="H805"/>
      <c r="I805"/>
      <c r="J805"/>
      <c r="K805"/>
      <c r="L805"/>
      <c r="M805"/>
    </row>
    <row r="806" spans="1:13" s="21" customFormat="1" ht="14.5" x14ac:dyDescent="0.35">
      <c r="A806"/>
      <c r="B806"/>
      <c r="C806"/>
      <c r="D806"/>
      <c r="E806"/>
      <c r="F806"/>
      <c r="G806"/>
      <c r="H806"/>
      <c r="I806"/>
      <c r="J806"/>
      <c r="K806"/>
      <c r="L806"/>
      <c r="M806"/>
    </row>
    <row r="807" spans="1:13" s="21" customFormat="1" ht="14.5" x14ac:dyDescent="0.35">
      <c r="A807"/>
      <c r="B807"/>
      <c r="C807"/>
      <c r="D807"/>
      <c r="E807"/>
      <c r="F807"/>
      <c r="G807"/>
      <c r="H807"/>
      <c r="I807"/>
      <c r="J807"/>
      <c r="K807"/>
      <c r="L807"/>
      <c r="M807"/>
    </row>
    <row r="808" spans="1:13" s="21" customFormat="1" ht="14.5" x14ac:dyDescent="0.35">
      <c r="A808"/>
      <c r="B808"/>
      <c r="C808"/>
      <c r="D808"/>
      <c r="E808"/>
      <c r="F808"/>
      <c r="G808"/>
      <c r="H808"/>
      <c r="I808"/>
      <c r="J808"/>
      <c r="K808"/>
      <c r="L808"/>
      <c r="M808"/>
    </row>
    <row r="809" spans="1:13" s="21" customFormat="1" ht="14.5" x14ac:dyDescent="0.35">
      <c r="A809"/>
      <c r="B809"/>
      <c r="C809"/>
      <c r="D809"/>
      <c r="E809"/>
      <c r="F809"/>
      <c r="G809"/>
      <c r="H809"/>
      <c r="I809"/>
      <c r="J809"/>
      <c r="K809"/>
      <c r="L809"/>
      <c r="M809"/>
    </row>
    <row r="810" spans="1:13" s="21" customFormat="1" ht="14.5" x14ac:dyDescent="0.35">
      <c r="A810"/>
      <c r="B810"/>
      <c r="C810"/>
      <c r="D810"/>
      <c r="E810"/>
      <c r="F810"/>
      <c r="G810"/>
      <c r="H810"/>
      <c r="I810"/>
      <c r="J810"/>
      <c r="K810"/>
      <c r="L810"/>
      <c r="M810"/>
    </row>
    <row r="811" spans="1:13" s="21" customFormat="1" ht="14.5" x14ac:dyDescent="0.35">
      <c r="A811"/>
      <c r="B811"/>
      <c r="C811"/>
      <c r="D811"/>
      <c r="E811"/>
      <c r="F811"/>
      <c r="G811"/>
      <c r="H811"/>
      <c r="I811"/>
      <c r="J811"/>
      <c r="K811"/>
      <c r="L811"/>
      <c r="M811"/>
    </row>
    <row r="812" spans="1:13" s="21" customFormat="1" ht="14.5" x14ac:dyDescent="0.35">
      <c r="A812"/>
      <c r="B812"/>
      <c r="C812"/>
      <c r="D812"/>
      <c r="E812"/>
      <c r="F812"/>
      <c r="G812"/>
      <c r="H812"/>
      <c r="I812"/>
      <c r="J812"/>
      <c r="K812"/>
      <c r="L812"/>
      <c r="M812"/>
    </row>
    <row r="813" spans="1:13" s="21" customFormat="1" ht="14.5" x14ac:dyDescent="0.35">
      <c r="A813"/>
      <c r="B813"/>
      <c r="C813"/>
      <c r="D813"/>
      <c r="E813"/>
      <c r="F813"/>
      <c r="G813"/>
      <c r="H813"/>
      <c r="I813"/>
      <c r="J813"/>
      <c r="K813"/>
      <c r="L813"/>
      <c r="M813"/>
    </row>
    <row r="814" spans="1:13" s="21" customFormat="1" ht="14.5" x14ac:dyDescent="0.35">
      <c r="A814"/>
      <c r="B814"/>
      <c r="C814"/>
      <c r="D814"/>
      <c r="E814"/>
      <c r="F814"/>
      <c r="G814"/>
      <c r="H814"/>
      <c r="I814"/>
      <c r="J814"/>
      <c r="K814"/>
      <c r="L814"/>
      <c r="M814"/>
    </row>
    <row r="815" spans="1:13" s="21" customFormat="1" ht="14.5" x14ac:dyDescent="0.35">
      <c r="A815"/>
      <c r="B815"/>
      <c r="C815"/>
      <c r="D815"/>
      <c r="E815"/>
      <c r="F815"/>
      <c r="G815"/>
      <c r="H815"/>
      <c r="I815"/>
      <c r="J815"/>
      <c r="K815"/>
      <c r="L815"/>
      <c r="M815"/>
    </row>
    <row r="816" spans="1:13" s="21" customFormat="1" ht="14.5" x14ac:dyDescent="0.35">
      <c r="A816"/>
      <c r="B816"/>
      <c r="C816"/>
      <c r="D816"/>
      <c r="E816"/>
      <c r="F816"/>
      <c r="G816"/>
      <c r="H816"/>
      <c r="I816"/>
      <c r="J816"/>
      <c r="K816"/>
      <c r="L816"/>
      <c r="M816"/>
    </row>
    <row r="817" spans="1:13" s="21" customFormat="1" ht="14.5" x14ac:dyDescent="0.35">
      <c r="A817"/>
      <c r="B817"/>
      <c r="C817"/>
      <c r="D817"/>
      <c r="E817"/>
      <c r="F817"/>
      <c r="G817"/>
      <c r="H817"/>
      <c r="I817"/>
      <c r="J817"/>
      <c r="K817"/>
      <c r="L817"/>
      <c r="M817"/>
    </row>
    <row r="818" spans="1:13" s="21" customFormat="1" ht="14.5" x14ac:dyDescent="0.35">
      <c r="A818"/>
      <c r="B818"/>
      <c r="C818"/>
      <c r="D818"/>
      <c r="E818"/>
      <c r="F818"/>
      <c r="G818"/>
      <c r="H818"/>
      <c r="I818"/>
      <c r="J818"/>
      <c r="K818"/>
      <c r="L818"/>
      <c r="M818"/>
    </row>
    <row r="819" spans="1:13" s="21" customFormat="1" ht="14.5" x14ac:dyDescent="0.35">
      <c r="A819"/>
      <c r="B819"/>
      <c r="C819"/>
      <c r="D819"/>
      <c r="E819"/>
      <c r="F819"/>
      <c r="G819"/>
      <c r="H819"/>
      <c r="I819"/>
      <c r="J819"/>
      <c r="K819"/>
      <c r="L819"/>
      <c r="M819"/>
    </row>
    <row r="820" spans="1:13" s="21" customFormat="1" ht="14.5" x14ac:dyDescent="0.35">
      <c r="A820"/>
      <c r="B820"/>
      <c r="C820"/>
      <c r="D820"/>
      <c r="E820"/>
      <c r="F820"/>
      <c r="G820"/>
      <c r="H820"/>
      <c r="I820"/>
      <c r="J820"/>
      <c r="K820"/>
      <c r="L820"/>
      <c r="M820"/>
    </row>
    <row r="821" spans="1:13" s="21" customFormat="1" ht="14.5" x14ac:dyDescent="0.35">
      <c r="A821"/>
      <c r="B821"/>
      <c r="C821"/>
      <c r="D821"/>
      <c r="E821"/>
      <c r="F821"/>
      <c r="G821"/>
      <c r="H821"/>
      <c r="I821"/>
      <c r="J821"/>
      <c r="K821"/>
      <c r="L821"/>
      <c r="M821"/>
    </row>
    <row r="822" spans="1:13" s="21" customFormat="1" ht="14.5" x14ac:dyDescent="0.35">
      <c r="A822"/>
      <c r="B822"/>
      <c r="C822"/>
      <c r="D822"/>
      <c r="E822"/>
      <c r="F822"/>
      <c r="G822"/>
      <c r="H822"/>
      <c r="I822"/>
      <c r="J822"/>
      <c r="K822"/>
      <c r="L822"/>
      <c r="M822"/>
    </row>
    <row r="823" spans="1:13" s="21" customFormat="1" ht="14.5" x14ac:dyDescent="0.35">
      <c r="A823"/>
      <c r="B823"/>
      <c r="C823"/>
      <c r="D823"/>
      <c r="E823"/>
      <c r="F823"/>
      <c r="G823"/>
      <c r="H823"/>
      <c r="I823"/>
      <c r="J823"/>
      <c r="K823"/>
      <c r="L823"/>
      <c r="M823"/>
    </row>
    <row r="824" spans="1:13" s="21" customFormat="1" ht="14.5" x14ac:dyDescent="0.35">
      <c r="A824"/>
      <c r="B824"/>
      <c r="C824"/>
      <c r="D824"/>
      <c r="E824"/>
      <c r="F824"/>
      <c r="G824"/>
      <c r="H824"/>
      <c r="I824"/>
      <c r="J824"/>
      <c r="K824"/>
      <c r="L824"/>
      <c r="M824"/>
    </row>
    <row r="825" spans="1:13" s="21" customFormat="1" ht="14.5" x14ac:dyDescent="0.35">
      <c r="A825"/>
      <c r="B825"/>
      <c r="C825"/>
      <c r="D825"/>
      <c r="E825"/>
      <c r="F825"/>
      <c r="G825"/>
      <c r="H825"/>
      <c r="I825"/>
      <c r="J825"/>
      <c r="K825"/>
      <c r="L825"/>
      <c r="M825"/>
    </row>
    <row r="826" spans="1:13" s="21" customFormat="1" ht="14.5" x14ac:dyDescent="0.35">
      <c r="A826"/>
      <c r="B826"/>
      <c r="C826"/>
      <c r="D826"/>
      <c r="E826"/>
      <c r="F826"/>
      <c r="G826"/>
      <c r="H826"/>
      <c r="I826"/>
      <c r="J826"/>
      <c r="K826"/>
      <c r="L826"/>
      <c r="M826"/>
    </row>
    <row r="827" spans="1:13" s="21" customFormat="1" ht="14.5" x14ac:dyDescent="0.35">
      <c r="A827"/>
      <c r="B827"/>
      <c r="C827"/>
      <c r="D827"/>
      <c r="E827"/>
      <c r="F827"/>
      <c r="G827"/>
      <c r="H827"/>
      <c r="I827"/>
      <c r="J827"/>
      <c r="K827"/>
      <c r="L827"/>
      <c r="M827"/>
    </row>
    <row r="828" spans="1:13" s="21" customFormat="1" ht="14.5" x14ac:dyDescent="0.35">
      <c r="A828"/>
      <c r="B828"/>
      <c r="C828"/>
      <c r="D828"/>
      <c r="E828"/>
      <c r="F828"/>
      <c r="G828"/>
      <c r="H828"/>
      <c r="I828"/>
      <c r="J828"/>
      <c r="K828"/>
      <c r="L828"/>
      <c r="M828"/>
    </row>
    <row r="829" spans="1:13" s="21" customFormat="1" ht="14.5" x14ac:dyDescent="0.35">
      <c r="A829"/>
      <c r="B829"/>
      <c r="C829"/>
      <c r="D829"/>
      <c r="E829"/>
      <c r="F829"/>
      <c r="G829"/>
      <c r="H829"/>
      <c r="I829"/>
      <c r="J829"/>
      <c r="K829"/>
      <c r="L829"/>
      <c r="M829"/>
    </row>
    <row r="830" spans="1:13" s="21" customFormat="1" ht="14.5" x14ac:dyDescent="0.35">
      <c r="A830"/>
      <c r="B830"/>
      <c r="C830"/>
      <c r="D830"/>
      <c r="E830"/>
      <c r="F830"/>
      <c r="G830"/>
      <c r="H830"/>
      <c r="I830"/>
      <c r="J830"/>
      <c r="K830"/>
      <c r="L830"/>
      <c r="M830"/>
    </row>
    <row r="831" spans="1:13" s="21" customFormat="1" ht="14.5" x14ac:dyDescent="0.35">
      <c r="A831"/>
      <c r="B831"/>
      <c r="C831"/>
      <c r="D831"/>
      <c r="E831"/>
      <c r="F831"/>
      <c r="G831"/>
      <c r="H831"/>
      <c r="I831"/>
      <c r="J831"/>
      <c r="K831"/>
      <c r="L831"/>
      <c r="M831"/>
    </row>
    <row r="832" spans="1:13" s="21" customFormat="1" ht="14.5" x14ac:dyDescent="0.35">
      <c r="A832"/>
      <c r="B832"/>
      <c r="C832"/>
      <c r="D832"/>
      <c r="E832"/>
      <c r="F832"/>
      <c r="G832"/>
      <c r="H832"/>
      <c r="I832"/>
      <c r="J832"/>
      <c r="K832"/>
      <c r="L832"/>
      <c r="M832"/>
    </row>
    <row r="833" spans="1:13" s="21" customFormat="1" ht="14.5" x14ac:dyDescent="0.35">
      <c r="A833"/>
      <c r="B833"/>
      <c r="C833"/>
      <c r="D833"/>
      <c r="E833"/>
      <c r="F833"/>
      <c r="G833"/>
      <c r="H833"/>
      <c r="I833"/>
      <c r="J833"/>
      <c r="K833"/>
      <c r="L833"/>
      <c r="M833"/>
    </row>
    <row r="834" spans="1:13" s="21" customFormat="1" ht="14.5" x14ac:dyDescent="0.35">
      <c r="A834"/>
      <c r="B834"/>
      <c r="C834"/>
      <c r="D834"/>
      <c r="E834"/>
      <c r="F834"/>
      <c r="G834"/>
      <c r="H834"/>
      <c r="I834"/>
      <c r="J834"/>
      <c r="K834"/>
      <c r="L834"/>
      <c r="M834"/>
    </row>
    <row r="835" spans="1:13" s="21" customFormat="1" ht="14.5" x14ac:dyDescent="0.35">
      <c r="A835"/>
      <c r="B835"/>
      <c r="C835"/>
      <c r="D835"/>
      <c r="E835"/>
      <c r="F835"/>
      <c r="G835"/>
      <c r="H835"/>
      <c r="I835"/>
      <c r="J835"/>
      <c r="K835"/>
      <c r="L835"/>
      <c r="M835"/>
    </row>
    <row r="836" spans="1:13" s="21" customFormat="1" ht="14.5" x14ac:dyDescent="0.35">
      <c r="A836"/>
      <c r="B836"/>
      <c r="C836"/>
      <c r="D836"/>
      <c r="E836"/>
      <c r="F836"/>
      <c r="G836"/>
      <c r="H836"/>
      <c r="I836"/>
      <c r="J836"/>
      <c r="K836"/>
      <c r="L836"/>
      <c r="M836"/>
    </row>
    <row r="837" spans="1:13" s="21" customFormat="1" ht="14.5" x14ac:dyDescent="0.35">
      <c r="A837"/>
      <c r="B837"/>
      <c r="C837"/>
      <c r="D837"/>
      <c r="E837"/>
      <c r="F837"/>
      <c r="G837"/>
      <c r="H837"/>
      <c r="I837"/>
      <c r="J837"/>
      <c r="K837"/>
      <c r="L837"/>
      <c r="M837"/>
    </row>
    <row r="838" spans="1:13" s="21" customFormat="1" ht="14.5" x14ac:dyDescent="0.35">
      <c r="A838"/>
      <c r="B838"/>
      <c r="C838"/>
      <c r="D838"/>
      <c r="E838"/>
      <c r="F838"/>
      <c r="G838"/>
      <c r="H838"/>
      <c r="I838"/>
      <c r="J838"/>
      <c r="K838"/>
      <c r="L838"/>
      <c r="M838"/>
    </row>
    <row r="839" spans="1:13" s="21" customFormat="1" ht="14.5" x14ac:dyDescent="0.35">
      <c r="A839"/>
      <c r="B839"/>
      <c r="C839"/>
      <c r="D839"/>
      <c r="E839"/>
      <c r="F839"/>
      <c r="G839"/>
      <c r="H839"/>
      <c r="I839"/>
      <c r="J839"/>
      <c r="K839"/>
      <c r="L839"/>
      <c r="M839"/>
    </row>
    <row r="840" spans="1:13" s="21" customFormat="1" ht="14.5" x14ac:dyDescent="0.35">
      <c r="A840"/>
      <c r="B840"/>
      <c r="C840"/>
      <c r="D840"/>
      <c r="E840"/>
      <c r="F840"/>
      <c r="G840"/>
      <c r="H840"/>
      <c r="I840"/>
      <c r="J840"/>
      <c r="K840"/>
      <c r="L840"/>
      <c r="M840"/>
    </row>
    <row r="841" spans="1:13" s="21" customFormat="1" ht="14.5" x14ac:dyDescent="0.35">
      <c r="A841"/>
      <c r="B841"/>
      <c r="C841"/>
      <c r="D841"/>
      <c r="E841"/>
      <c r="F841"/>
      <c r="G841"/>
      <c r="H841"/>
      <c r="I841"/>
      <c r="J841"/>
      <c r="K841"/>
      <c r="L841"/>
      <c r="M841"/>
    </row>
    <row r="842" spans="1:13" s="21" customFormat="1" ht="14.5" x14ac:dyDescent="0.35">
      <c r="A842"/>
      <c r="B842"/>
      <c r="C842"/>
      <c r="D842"/>
      <c r="E842"/>
      <c r="F842"/>
      <c r="G842"/>
      <c r="H842"/>
      <c r="I842"/>
      <c r="J842"/>
      <c r="K842"/>
      <c r="L842"/>
      <c r="M842"/>
    </row>
    <row r="843" spans="1:13" s="21" customFormat="1" ht="14.5" x14ac:dyDescent="0.35">
      <c r="A843"/>
      <c r="B843"/>
      <c r="C843"/>
      <c r="D843"/>
      <c r="E843"/>
      <c r="F843"/>
      <c r="G843"/>
      <c r="H843"/>
      <c r="I843"/>
      <c r="J843"/>
      <c r="K843"/>
      <c r="L843"/>
      <c r="M843"/>
    </row>
    <row r="844" spans="1:13" s="21" customFormat="1" ht="14.5" x14ac:dyDescent="0.35">
      <c r="A844"/>
      <c r="B844"/>
      <c r="C844"/>
      <c r="D844"/>
      <c r="E844"/>
      <c r="F844"/>
      <c r="G844"/>
      <c r="H844"/>
      <c r="I844"/>
      <c r="J844"/>
      <c r="K844"/>
      <c r="L844"/>
      <c r="M844"/>
    </row>
    <row r="845" spans="1:13" s="21" customFormat="1" ht="14.5" x14ac:dyDescent="0.35">
      <c r="A845"/>
      <c r="B845"/>
      <c r="C845"/>
      <c r="D845"/>
      <c r="E845"/>
      <c r="F845"/>
      <c r="G845"/>
      <c r="H845"/>
      <c r="I845"/>
      <c r="J845"/>
      <c r="K845"/>
      <c r="L845"/>
      <c r="M845"/>
    </row>
    <row r="846" spans="1:13" s="21" customFormat="1" ht="14.5" x14ac:dyDescent="0.35">
      <c r="A846"/>
      <c r="B846"/>
      <c r="C846"/>
      <c r="D846"/>
      <c r="E846"/>
      <c r="F846"/>
      <c r="G846"/>
      <c r="H846"/>
      <c r="I846"/>
      <c r="J846"/>
      <c r="K846"/>
      <c r="L846"/>
      <c r="M846"/>
    </row>
    <row r="847" spans="1:13" s="21" customFormat="1" ht="14.5" x14ac:dyDescent="0.35">
      <c r="A847"/>
      <c r="B847"/>
      <c r="C847"/>
      <c r="D847"/>
      <c r="E847"/>
      <c r="F847"/>
      <c r="G847"/>
      <c r="H847"/>
      <c r="I847"/>
      <c r="J847"/>
      <c r="K847"/>
      <c r="L847"/>
      <c r="M847"/>
    </row>
    <row r="848" spans="1:13" s="21" customFormat="1" ht="14.5" x14ac:dyDescent="0.35">
      <c r="A848"/>
      <c r="B848"/>
      <c r="C848"/>
      <c r="D848"/>
      <c r="E848"/>
      <c r="F848"/>
      <c r="G848"/>
      <c r="H848"/>
      <c r="I848"/>
      <c r="J848"/>
      <c r="K848"/>
      <c r="L848"/>
      <c r="M848"/>
    </row>
    <row r="849" spans="1:13" s="21" customFormat="1" ht="14.5" x14ac:dyDescent="0.35">
      <c r="A849"/>
      <c r="B849"/>
      <c r="C849"/>
      <c r="D849"/>
      <c r="E849"/>
      <c r="F849"/>
      <c r="G849"/>
      <c r="H849"/>
      <c r="I849"/>
      <c r="J849"/>
      <c r="K849"/>
      <c r="L849"/>
      <c r="M849"/>
    </row>
    <row r="850" spans="1:13" s="21" customFormat="1" ht="14.5" x14ac:dyDescent="0.35">
      <c r="A850"/>
      <c r="B850"/>
      <c r="C850"/>
      <c r="D850"/>
      <c r="E850"/>
      <c r="F850"/>
      <c r="G850"/>
      <c r="H850"/>
      <c r="I850"/>
      <c r="J850"/>
      <c r="K850"/>
      <c r="L850"/>
      <c r="M850"/>
    </row>
    <row r="851" spans="1:13" s="21" customFormat="1" ht="14.5" x14ac:dyDescent="0.35">
      <c r="A851"/>
      <c r="B851"/>
      <c r="C851"/>
      <c r="D851"/>
      <c r="E851"/>
      <c r="F851"/>
      <c r="G851"/>
      <c r="H851"/>
      <c r="I851"/>
      <c r="J851"/>
      <c r="K851"/>
      <c r="L851"/>
      <c r="M851"/>
    </row>
    <row r="852" spans="1:13" s="21" customFormat="1" ht="14.5" x14ac:dyDescent="0.35">
      <c r="A852"/>
      <c r="B852"/>
      <c r="C852"/>
      <c r="D852"/>
      <c r="E852"/>
      <c r="F852"/>
      <c r="G852"/>
      <c r="H852"/>
      <c r="I852"/>
      <c r="J852"/>
      <c r="K852"/>
      <c r="L852"/>
      <c r="M852"/>
    </row>
    <row r="853" spans="1:13" s="21" customFormat="1" ht="14.5" x14ac:dyDescent="0.35">
      <c r="A853"/>
      <c r="B853"/>
      <c r="C853"/>
      <c r="D853"/>
      <c r="E853"/>
      <c r="F853"/>
      <c r="G853"/>
      <c r="H853"/>
      <c r="I853"/>
      <c r="J853"/>
      <c r="K853"/>
      <c r="L853"/>
      <c r="M853"/>
    </row>
    <row r="854" spans="1:13" s="21" customFormat="1" ht="14.5" x14ac:dyDescent="0.35">
      <c r="A854"/>
      <c r="B854"/>
      <c r="C854"/>
      <c r="D854"/>
      <c r="E854"/>
      <c r="F854"/>
      <c r="G854"/>
      <c r="H854"/>
      <c r="I854"/>
      <c r="J854"/>
      <c r="K854"/>
      <c r="L854"/>
      <c r="M854"/>
    </row>
    <row r="855" spans="1:13" s="21" customFormat="1" ht="14.5" x14ac:dyDescent="0.35">
      <c r="A855"/>
      <c r="B855"/>
      <c r="C855"/>
      <c r="D855"/>
      <c r="E855"/>
      <c r="F855"/>
      <c r="G855"/>
      <c r="H855"/>
      <c r="I855"/>
      <c r="J855"/>
      <c r="K855"/>
      <c r="L855"/>
      <c r="M855"/>
    </row>
    <row r="856" spans="1:13" s="21" customFormat="1" ht="14.5" x14ac:dyDescent="0.35">
      <c r="A856"/>
      <c r="B856"/>
      <c r="C856"/>
      <c r="D856"/>
      <c r="E856"/>
      <c r="F856"/>
      <c r="G856"/>
      <c r="H856"/>
      <c r="I856"/>
      <c r="J856"/>
      <c r="K856"/>
      <c r="L856"/>
      <c r="M856"/>
    </row>
    <row r="857" spans="1:13" s="21" customFormat="1" ht="14.5" x14ac:dyDescent="0.35">
      <c r="A857"/>
      <c r="B857"/>
      <c r="C857"/>
      <c r="D857"/>
      <c r="E857"/>
      <c r="F857"/>
      <c r="G857"/>
      <c r="H857"/>
      <c r="I857"/>
      <c r="J857"/>
      <c r="K857"/>
      <c r="L857"/>
      <c r="M857"/>
    </row>
    <row r="858" spans="1:13" s="21" customFormat="1" ht="14.5" x14ac:dyDescent="0.35">
      <c r="A858"/>
      <c r="B858"/>
      <c r="C858"/>
      <c r="D858"/>
      <c r="E858"/>
      <c r="F858"/>
      <c r="G858"/>
      <c r="H858"/>
      <c r="I858"/>
      <c r="J858"/>
      <c r="K858"/>
      <c r="L858"/>
      <c r="M858"/>
    </row>
    <row r="859" spans="1:13" s="21" customFormat="1" ht="14.5" x14ac:dyDescent="0.35">
      <c r="A859"/>
      <c r="B859"/>
      <c r="C859"/>
      <c r="D859"/>
      <c r="E859"/>
      <c r="F859"/>
      <c r="G859"/>
      <c r="H859"/>
      <c r="I859"/>
      <c r="J859"/>
      <c r="K859"/>
      <c r="L859"/>
      <c r="M859"/>
    </row>
    <row r="860" spans="1:13" s="21" customFormat="1" ht="14.5" x14ac:dyDescent="0.35">
      <c r="A860"/>
      <c r="B860"/>
      <c r="C860"/>
      <c r="D860"/>
      <c r="E860"/>
      <c r="F860"/>
      <c r="G860"/>
      <c r="H860"/>
      <c r="I860"/>
      <c r="J860"/>
      <c r="K860"/>
      <c r="L860"/>
      <c r="M860"/>
    </row>
    <row r="861" spans="1:13" s="21" customFormat="1" ht="14.5" x14ac:dyDescent="0.35">
      <c r="A861"/>
      <c r="B861"/>
      <c r="C861"/>
      <c r="D861"/>
      <c r="E861"/>
      <c r="F861"/>
      <c r="G861"/>
      <c r="H861"/>
      <c r="I861"/>
      <c r="J861"/>
      <c r="K861"/>
      <c r="L861"/>
      <c r="M861"/>
    </row>
    <row r="862" spans="1:13" s="21" customFormat="1" ht="14.5" x14ac:dyDescent="0.35">
      <c r="A862"/>
      <c r="B862"/>
      <c r="C862"/>
      <c r="D862"/>
      <c r="E862"/>
      <c r="F862"/>
      <c r="G862"/>
      <c r="H862"/>
      <c r="I862"/>
      <c r="J862"/>
      <c r="K862"/>
      <c r="L862"/>
      <c r="M862"/>
    </row>
    <row r="863" spans="1:13" s="21" customFormat="1" ht="14.5" x14ac:dyDescent="0.35">
      <c r="A863"/>
      <c r="B863"/>
      <c r="C863"/>
      <c r="D863"/>
      <c r="E863"/>
      <c r="F863"/>
      <c r="G863"/>
      <c r="H863"/>
      <c r="I863"/>
      <c r="J863"/>
      <c r="K863"/>
      <c r="L863"/>
      <c r="M863"/>
    </row>
    <row r="864" spans="1:13" s="21" customFormat="1" ht="14.5" x14ac:dyDescent="0.35">
      <c r="A864"/>
      <c r="B864"/>
      <c r="C864"/>
      <c r="D864"/>
      <c r="E864"/>
      <c r="F864"/>
      <c r="G864"/>
      <c r="H864"/>
      <c r="I864"/>
      <c r="J864"/>
      <c r="K864"/>
      <c r="L864"/>
      <c r="M864"/>
    </row>
    <row r="865" spans="1:13" s="21" customFormat="1" ht="14.5" x14ac:dyDescent="0.35">
      <c r="A865"/>
      <c r="B865"/>
      <c r="C865"/>
      <c r="D865"/>
      <c r="E865"/>
      <c r="F865"/>
      <c r="G865"/>
      <c r="H865"/>
      <c r="I865"/>
      <c r="J865"/>
      <c r="K865"/>
      <c r="L865"/>
      <c r="M865"/>
    </row>
    <row r="866" spans="1:13" s="21" customFormat="1" ht="14.5" x14ac:dyDescent="0.35">
      <c r="A866"/>
      <c r="B866"/>
      <c r="C866"/>
      <c r="D866"/>
      <c r="E866"/>
      <c r="F866"/>
      <c r="G866"/>
      <c r="H866"/>
      <c r="I866"/>
      <c r="J866"/>
      <c r="K866"/>
      <c r="L866"/>
      <c r="M866"/>
    </row>
    <row r="867" spans="1:13" s="21" customFormat="1" ht="14.5" x14ac:dyDescent="0.35">
      <c r="A867"/>
      <c r="B867"/>
      <c r="C867"/>
      <c r="D867"/>
      <c r="E867"/>
      <c r="F867"/>
      <c r="G867"/>
      <c r="H867"/>
      <c r="I867"/>
      <c r="J867"/>
      <c r="K867"/>
      <c r="L867"/>
      <c r="M867"/>
    </row>
    <row r="868" spans="1:13" s="21" customFormat="1" ht="14.5" x14ac:dyDescent="0.35">
      <c r="A868"/>
      <c r="B868"/>
      <c r="C868"/>
      <c r="D868"/>
      <c r="E868"/>
      <c r="F868"/>
      <c r="G868"/>
      <c r="H868"/>
      <c r="I868"/>
      <c r="J868"/>
      <c r="K868"/>
      <c r="L868"/>
      <c r="M868"/>
    </row>
    <row r="869" spans="1:13" s="21" customFormat="1" ht="14.5" x14ac:dyDescent="0.35">
      <c r="A869"/>
      <c r="B869"/>
      <c r="C869"/>
      <c r="D869"/>
      <c r="E869"/>
      <c r="F869"/>
      <c r="G869"/>
      <c r="H869"/>
      <c r="I869"/>
      <c r="J869"/>
      <c r="K869"/>
      <c r="L869"/>
      <c r="M869"/>
    </row>
    <row r="870" spans="1:13" s="21" customFormat="1" ht="14.5" x14ac:dyDescent="0.35">
      <c r="A870"/>
      <c r="B870"/>
      <c r="C870"/>
      <c r="D870"/>
      <c r="E870"/>
      <c r="F870"/>
      <c r="G870"/>
      <c r="H870"/>
      <c r="I870"/>
      <c r="J870"/>
      <c r="K870"/>
      <c r="L870"/>
      <c r="M870"/>
    </row>
    <row r="871" spans="1:13" s="21" customFormat="1" ht="14.5" x14ac:dyDescent="0.35">
      <c r="A871"/>
      <c r="B871"/>
      <c r="C871"/>
      <c r="D871"/>
      <c r="E871"/>
      <c r="F871"/>
      <c r="G871"/>
      <c r="H871"/>
      <c r="I871"/>
      <c r="J871"/>
      <c r="K871"/>
      <c r="L871"/>
      <c r="M871"/>
    </row>
    <row r="872" spans="1:13" s="21" customFormat="1" ht="14.5" x14ac:dyDescent="0.35">
      <c r="A872"/>
      <c r="B872"/>
      <c r="C872"/>
      <c r="D872"/>
      <c r="E872"/>
      <c r="F872"/>
      <c r="G872"/>
      <c r="H872"/>
      <c r="I872"/>
      <c r="J872"/>
      <c r="K872"/>
      <c r="L872"/>
      <c r="M872"/>
    </row>
    <row r="873" spans="1:13" s="21" customFormat="1" ht="14.5" x14ac:dyDescent="0.35">
      <c r="A873"/>
      <c r="B873"/>
      <c r="C873"/>
      <c r="D873"/>
      <c r="E873"/>
      <c r="F873"/>
      <c r="G873"/>
      <c r="H873"/>
      <c r="I873"/>
      <c r="J873"/>
      <c r="K873"/>
      <c r="L873"/>
      <c r="M873"/>
    </row>
    <row r="874" spans="1:13" s="21" customFormat="1" ht="14.5" x14ac:dyDescent="0.35">
      <c r="A874"/>
      <c r="B874"/>
      <c r="C874"/>
      <c r="D874"/>
      <c r="E874"/>
      <c r="F874"/>
      <c r="G874"/>
      <c r="H874"/>
      <c r="I874"/>
      <c r="J874"/>
      <c r="K874"/>
      <c r="L874"/>
      <c r="M874"/>
    </row>
    <row r="875" spans="1:13" s="21" customFormat="1" ht="14.5" x14ac:dyDescent="0.35">
      <c r="A875"/>
      <c r="B875"/>
      <c r="C875"/>
      <c r="D875"/>
      <c r="E875"/>
      <c r="F875"/>
      <c r="G875"/>
      <c r="H875"/>
      <c r="I875"/>
      <c r="J875"/>
      <c r="K875"/>
      <c r="L875"/>
      <c r="M875"/>
    </row>
    <row r="876" spans="1:13" s="21" customFormat="1" ht="14.5" x14ac:dyDescent="0.35">
      <c r="A876"/>
      <c r="B876"/>
      <c r="C876"/>
      <c r="D876"/>
      <c r="E876"/>
      <c r="F876"/>
      <c r="G876"/>
      <c r="H876"/>
      <c r="I876"/>
      <c r="J876"/>
      <c r="K876"/>
      <c r="L876"/>
      <c r="M876"/>
    </row>
    <row r="877" spans="1:13" s="21" customFormat="1" ht="14.5" x14ac:dyDescent="0.35">
      <c r="A877"/>
      <c r="B877"/>
      <c r="C877"/>
      <c r="D877"/>
      <c r="E877"/>
      <c r="F877"/>
      <c r="G877"/>
      <c r="H877"/>
      <c r="I877"/>
      <c r="J877"/>
      <c r="K877"/>
      <c r="L877"/>
      <c r="M877"/>
    </row>
    <row r="878" spans="1:13" s="21" customFormat="1" ht="14.5" x14ac:dyDescent="0.35">
      <c r="A878"/>
      <c r="B878"/>
      <c r="C878"/>
      <c r="D878"/>
      <c r="E878"/>
      <c r="F878"/>
      <c r="G878"/>
      <c r="H878"/>
      <c r="I878"/>
      <c r="J878"/>
      <c r="K878"/>
      <c r="L878"/>
      <c r="M878"/>
    </row>
    <row r="879" spans="1:13" s="21" customFormat="1" ht="14.5" x14ac:dyDescent="0.35">
      <c r="A879"/>
      <c r="B879"/>
      <c r="C879"/>
      <c r="D879"/>
      <c r="E879"/>
      <c r="F879"/>
      <c r="G879"/>
      <c r="H879"/>
      <c r="I879"/>
      <c r="J879"/>
      <c r="K879"/>
      <c r="L879"/>
      <c r="M879"/>
    </row>
    <row r="880" spans="1:13" s="21" customFormat="1" ht="14.5" x14ac:dyDescent="0.35">
      <c r="A880"/>
      <c r="B880"/>
      <c r="C880"/>
      <c r="D880"/>
      <c r="E880"/>
      <c r="F880"/>
      <c r="G880"/>
      <c r="H880"/>
      <c r="I880"/>
      <c r="J880"/>
      <c r="K880"/>
      <c r="L880"/>
      <c r="M880"/>
    </row>
    <row r="881" spans="1:13" s="21" customFormat="1" ht="14.5" x14ac:dyDescent="0.35">
      <c r="A881"/>
      <c r="B881"/>
      <c r="C881"/>
      <c r="D881"/>
      <c r="E881"/>
      <c r="F881"/>
      <c r="G881"/>
      <c r="H881"/>
      <c r="I881"/>
      <c r="J881"/>
      <c r="K881"/>
      <c r="L881"/>
      <c r="M881"/>
    </row>
    <row r="882" spans="1:13" s="21" customFormat="1" ht="14.5" x14ac:dyDescent="0.35">
      <c r="A882"/>
      <c r="B882"/>
      <c r="C882"/>
      <c r="D882"/>
      <c r="E882"/>
      <c r="F882"/>
      <c r="G882"/>
      <c r="H882"/>
      <c r="I882"/>
      <c r="J882"/>
      <c r="K882"/>
      <c r="L882"/>
      <c r="M882"/>
    </row>
    <row r="883" spans="1:13" s="21" customFormat="1" ht="14.5" x14ac:dyDescent="0.35">
      <c r="A883"/>
      <c r="B883"/>
      <c r="C883"/>
      <c r="D883"/>
      <c r="E883"/>
      <c r="F883"/>
      <c r="G883"/>
      <c r="H883"/>
      <c r="I883"/>
      <c r="J883"/>
      <c r="K883"/>
      <c r="L883"/>
      <c r="M883"/>
    </row>
    <row r="884" spans="1:13" s="21" customFormat="1" ht="14.5" x14ac:dyDescent="0.35">
      <c r="A884"/>
      <c r="B884"/>
      <c r="C884"/>
      <c r="D884"/>
      <c r="E884"/>
      <c r="F884"/>
      <c r="G884"/>
      <c r="H884"/>
      <c r="I884"/>
      <c r="J884"/>
      <c r="K884"/>
      <c r="L884"/>
      <c r="M884"/>
    </row>
    <row r="885" spans="1:13" s="21" customFormat="1" ht="14.5" x14ac:dyDescent="0.35">
      <c r="A885"/>
      <c r="B885"/>
      <c r="C885"/>
      <c r="D885"/>
      <c r="E885"/>
      <c r="F885"/>
      <c r="G885"/>
      <c r="H885"/>
      <c r="I885"/>
      <c r="J885"/>
      <c r="K885"/>
      <c r="L885"/>
      <c r="M885"/>
    </row>
    <row r="886" spans="1:13" s="21" customFormat="1" ht="14.5" x14ac:dyDescent="0.35">
      <c r="A886"/>
      <c r="B886"/>
      <c r="C886"/>
      <c r="D886"/>
      <c r="E886"/>
      <c r="F886"/>
      <c r="G886"/>
      <c r="H886"/>
      <c r="I886"/>
      <c r="J886"/>
      <c r="K886"/>
      <c r="L886"/>
      <c r="M886"/>
    </row>
    <row r="887" spans="1:13" s="21" customFormat="1" ht="14.5" x14ac:dyDescent="0.35">
      <c r="A887"/>
      <c r="B887"/>
      <c r="C887"/>
      <c r="D887"/>
      <c r="E887"/>
      <c r="F887"/>
      <c r="G887"/>
      <c r="H887"/>
      <c r="I887"/>
      <c r="J887"/>
      <c r="K887"/>
      <c r="L887"/>
      <c r="M887"/>
    </row>
    <row r="888" spans="1:13" s="21" customFormat="1" ht="14.5" x14ac:dyDescent="0.35">
      <c r="A888"/>
      <c r="B888"/>
      <c r="C888"/>
      <c r="D888"/>
      <c r="E888"/>
      <c r="F888"/>
      <c r="G888"/>
      <c r="H888"/>
      <c r="I888"/>
      <c r="J888"/>
      <c r="K888"/>
      <c r="L888"/>
      <c r="M888"/>
    </row>
    <row r="889" spans="1:13" s="21" customFormat="1" ht="14.5" x14ac:dyDescent="0.35">
      <c r="A889"/>
      <c r="B889"/>
      <c r="C889"/>
      <c r="D889"/>
      <c r="E889"/>
      <c r="F889"/>
      <c r="G889"/>
      <c r="H889"/>
      <c r="I889"/>
      <c r="J889"/>
      <c r="K889"/>
      <c r="L889"/>
      <c r="M889"/>
    </row>
    <row r="890" spans="1:13" s="21" customFormat="1" ht="14.5" x14ac:dyDescent="0.35">
      <c r="A890"/>
      <c r="B890"/>
      <c r="C890"/>
      <c r="D890"/>
      <c r="E890"/>
      <c r="F890"/>
      <c r="G890"/>
      <c r="H890"/>
      <c r="I890"/>
      <c r="J890"/>
      <c r="K890"/>
      <c r="L890"/>
      <c r="M890"/>
    </row>
    <row r="891" spans="1:13" s="21" customFormat="1" ht="14.5" x14ac:dyDescent="0.35">
      <c r="A891"/>
      <c r="B891"/>
      <c r="C891"/>
      <c r="D891"/>
      <c r="E891"/>
      <c r="F891"/>
      <c r="G891"/>
      <c r="H891"/>
      <c r="I891"/>
      <c r="J891"/>
      <c r="K891"/>
      <c r="L891"/>
      <c r="M891"/>
    </row>
    <row r="892" spans="1:13" s="21" customFormat="1" ht="14.5" x14ac:dyDescent="0.35">
      <c r="A892"/>
      <c r="B892"/>
      <c r="C892"/>
      <c r="D892"/>
      <c r="E892"/>
      <c r="F892"/>
      <c r="G892"/>
      <c r="H892"/>
      <c r="I892"/>
      <c r="J892"/>
      <c r="K892"/>
      <c r="L892"/>
      <c r="M892"/>
    </row>
    <row r="893" spans="1:13" s="21" customFormat="1" ht="14.5" x14ac:dyDescent="0.35">
      <c r="A893"/>
      <c r="B893"/>
      <c r="C893"/>
      <c r="D893"/>
      <c r="E893"/>
      <c r="F893"/>
      <c r="G893"/>
      <c r="H893"/>
      <c r="I893"/>
      <c r="J893"/>
      <c r="K893"/>
      <c r="L893"/>
      <c r="M893"/>
    </row>
    <row r="894" spans="1:13" s="21" customFormat="1" ht="14.5" x14ac:dyDescent="0.35">
      <c r="A894"/>
      <c r="B894"/>
      <c r="C894"/>
      <c r="D894"/>
      <c r="E894"/>
      <c r="F894"/>
      <c r="G894"/>
      <c r="H894"/>
      <c r="I894"/>
      <c r="J894"/>
      <c r="K894"/>
      <c r="L894"/>
      <c r="M894"/>
    </row>
    <row r="895" spans="1:13" s="21" customFormat="1" ht="14.5" x14ac:dyDescent="0.35">
      <c r="A895"/>
      <c r="B895"/>
      <c r="C895"/>
      <c r="D895"/>
      <c r="E895"/>
      <c r="F895"/>
      <c r="G895"/>
      <c r="H895"/>
      <c r="I895"/>
      <c r="J895"/>
      <c r="K895"/>
      <c r="L895"/>
      <c r="M895"/>
    </row>
    <row r="896" spans="1:13" s="21" customFormat="1" ht="14.5" x14ac:dyDescent="0.35">
      <c r="A896"/>
      <c r="B896"/>
      <c r="C896"/>
      <c r="D896"/>
      <c r="E896"/>
      <c r="F896"/>
      <c r="G896"/>
      <c r="H896"/>
      <c r="I896"/>
      <c r="J896"/>
      <c r="K896"/>
      <c r="L896"/>
      <c r="M896"/>
    </row>
    <row r="897" spans="1:13" s="21" customFormat="1" ht="14.5" x14ac:dyDescent="0.35">
      <c r="A897"/>
      <c r="B897"/>
      <c r="C897"/>
      <c r="D897"/>
      <c r="E897"/>
      <c r="F897"/>
      <c r="G897"/>
      <c r="H897"/>
      <c r="I897"/>
      <c r="J897"/>
      <c r="K897"/>
      <c r="L897"/>
      <c r="M897"/>
    </row>
    <row r="898" spans="1:13" s="21" customFormat="1" ht="14.5" x14ac:dyDescent="0.35">
      <c r="A898"/>
      <c r="B898"/>
      <c r="C898"/>
      <c r="D898"/>
      <c r="E898"/>
      <c r="F898"/>
      <c r="G898"/>
      <c r="H898"/>
      <c r="I898"/>
      <c r="J898"/>
      <c r="K898"/>
      <c r="L898"/>
      <c r="M898"/>
    </row>
    <row r="899" spans="1:13" s="21" customFormat="1" ht="14.5" x14ac:dyDescent="0.35">
      <c r="A899"/>
      <c r="B899"/>
      <c r="C899"/>
      <c r="D899"/>
      <c r="E899"/>
      <c r="F899"/>
      <c r="G899"/>
      <c r="H899"/>
      <c r="I899"/>
      <c r="J899"/>
      <c r="K899"/>
      <c r="L899"/>
      <c r="M899"/>
    </row>
    <row r="900" spans="1:13" s="21" customFormat="1" ht="14.5" x14ac:dyDescent="0.35">
      <c r="A900"/>
      <c r="B900"/>
      <c r="C900"/>
      <c r="D900"/>
      <c r="E900"/>
      <c r="F900"/>
      <c r="G900"/>
      <c r="H900"/>
      <c r="I900"/>
      <c r="J900"/>
      <c r="K900"/>
      <c r="L900"/>
      <c r="M900"/>
    </row>
    <row r="901" spans="1:13" s="21" customFormat="1" ht="14.5" x14ac:dyDescent="0.35">
      <c r="A901"/>
      <c r="B901"/>
      <c r="C901"/>
      <c r="D901"/>
      <c r="E901"/>
      <c r="F901"/>
      <c r="G901"/>
      <c r="H901"/>
      <c r="I901"/>
      <c r="J901"/>
      <c r="K901"/>
      <c r="L901"/>
      <c r="M901"/>
    </row>
    <row r="902" spans="1:13" s="21" customFormat="1" ht="14.5" x14ac:dyDescent="0.35">
      <c r="A902"/>
      <c r="B902"/>
      <c r="C902"/>
      <c r="D902"/>
      <c r="E902"/>
      <c r="F902"/>
      <c r="G902"/>
      <c r="H902"/>
      <c r="I902"/>
      <c r="J902"/>
      <c r="K902"/>
      <c r="L902"/>
      <c r="M902"/>
    </row>
    <row r="903" spans="1:13" s="21" customFormat="1" ht="14.5" x14ac:dyDescent="0.35">
      <c r="A903"/>
      <c r="B903"/>
      <c r="C903"/>
      <c r="D903"/>
      <c r="E903"/>
      <c r="F903"/>
      <c r="G903"/>
      <c r="H903"/>
      <c r="I903"/>
      <c r="J903"/>
      <c r="K903"/>
      <c r="L903"/>
      <c r="M903"/>
    </row>
    <row r="904" spans="1:13" s="21" customFormat="1" ht="14.5" x14ac:dyDescent="0.35">
      <c r="A904"/>
      <c r="B904"/>
      <c r="C904"/>
      <c r="D904"/>
      <c r="E904"/>
      <c r="F904"/>
      <c r="G904"/>
      <c r="H904"/>
      <c r="I904"/>
      <c r="J904"/>
      <c r="K904"/>
      <c r="L904"/>
      <c r="M904"/>
    </row>
    <row r="905" spans="1:13" s="21" customFormat="1" ht="14.5" x14ac:dyDescent="0.35">
      <c r="A905"/>
      <c r="B905"/>
      <c r="C905"/>
      <c r="D905"/>
      <c r="E905"/>
      <c r="F905"/>
      <c r="G905"/>
      <c r="H905"/>
      <c r="I905"/>
      <c r="J905"/>
      <c r="K905"/>
      <c r="L905"/>
      <c r="M905"/>
    </row>
    <row r="906" spans="1:13" s="21" customFormat="1" ht="14.5" x14ac:dyDescent="0.35">
      <c r="A906"/>
      <c r="B906"/>
      <c r="C906"/>
      <c r="D906"/>
      <c r="E906"/>
      <c r="F906"/>
      <c r="G906"/>
      <c r="H906"/>
      <c r="I906"/>
      <c r="J906"/>
      <c r="K906"/>
      <c r="L906"/>
      <c r="M906"/>
    </row>
    <row r="907" spans="1:13" s="21" customFormat="1" ht="14.5" x14ac:dyDescent="0.35">
      <c r="A907"/>
      <c r="B907"/>
      <c r="C907"/>
      <c r="D907"/>
      <c r="E907"/>
      <c r="F907"/>
      <c r="G907"/>
      <c r="H907"/>
      <c r="I907"/>
      <c r="J907"/>
      <c r="K907"/>
      <c r="L907"/>
      <c r="M907"/>
    </row>
    <row r="908" spans="1:13" s="21" customFormat="1" ht="14.5" x14ac:dyDescent="0.35">
      <c r="A908"/>
      <c r="B908"/>
      <c r="C908"/>
      <c r="D908"/>
      <c r="E908"/>
      <c r="F908"/>
      <c r="G908"/>
      <c r="H908"/>
      <c r="I908"/>
      <c r="J908"/>
      <c r="K908"/>
      <c r="L908"/>
      <c r="M908"/>
    </row>
    <row r="909" spans="1:13" s="21" customFormat="1" ht="14.5" x14ac:dyDescent="0.35">
      <c r="A909"/>
      <c r="B909"/>
      <c r="C909"/>
      <c r="D909"/>
      <c r="E909"/>
      <c r="F909"/>
      <c r="G909"/>
      <c r="H909"/>
      <c r="I909"/>
      <c r="J909"/>
      <c r="K909"/>
      <c r="L909"/>
      <c r="M909"/>
    </row>
    <row r="910" spans="1:13" s="21" customFormat="1" ht="14.5" x14ac:dyDescent="0.35">
      <c r="A910"/>
      <c r="B910"/>
      <c r="C910"/>
      <c r="D910"/>
      <c r="E910"/>
      <c r="F910"/>
      <c r="G910"/>
      <c r="H910"/>
      <c r="I910"/>
      <c r="J910"/>
      <c r="K910"/>
      <c r="L910"/>
      <c r="M910"/>
    </row>
    <row r="911" spans="1:13" s="21" customFormat="1" ht="14.5" x14ac:dyDescent="0.35">
      <c r="A911"/>
      <c r="B911"/>
      <c r="C911"/>
      <c r="D911"/>
      <c r="E911"/>
      <c r="F911"/>
      <c r="G911"/>
      <c r="H911"/>
      <c r="I911"/>
      <c r="J911"/>
      <c r="K911"/>
      <c r="L911"/>
      <c r="M911"/>
    </row>
    <row r="912" spans="1:13" s="21" customFormat="1" ht="14.5" x14ac:dyDescent="0.35">
      <c r="A912"/>
      <c r="B912"/>
      <c r="C912"/>
      <c r="D912"/>
      <c r="E912"/>
      <c r="F912"/>
      <c r="G912"/>
      <c r="H912"/>
      <c r="I912"/>
      <c r="J912"/>
      <c r="K912"/>
      <c r="L912"/>
      <c r="M912"/>
    </row>
    <row r="913" spans="1:13" s="21" customFormat="1" ht="14.5" x14ac:dyDescent="0.35">
      <c r="A913"/>
      <c r="B913"/>
      <c r="C913"/>
      <c r="D913"/>
      <c r="E913"/>
      <c r="F913"/>
      <c r="G913"/>
      <c r="H913"/>
      <c r="I913"/>
      <c r="J913"/>
      <c r="K913"/>
      <c r="L913"/>
      <c r="M913"/>
    </row>
    <row r="914" spans="1:13" s="21" customFormat="1" ht="14.5" x14ac:dyDescent="0.35">
      <c r="A914"/>
      <c r="B914"/>
      <c r="C914"/>
      <c r="D914"/>
      <c r="E914"/>
      <c r="F914"/>
      <c r="G914"/>
      <c r="H914"/>
      <c r="I914"/>
      <c r="J914"/>
      <c r="K914"/>
      <c r="L914"/>
      <c r="M914"/>
    </row>
    <row r="915" spans="1:13" s="21" customFormat="1" ht="14.5" x14ac:dyDescent="0.35">
      <c r="A915"/>
      <c r="B915"/>
      <c r="C915"/>
      <c r="D915"/>
      <c r="E915"/>
      <c r="F915"/>
      <c r="G915"/>
      <c r="H915"/>
      <c r="I915"/>
      <c r="J915"/>
      <c r="K915"/>
      <c r="L915"/>
      <c r="M915"/>
    </row>
    <row r="916" spans="1:13" s="21" customFormat="1" ht="14.5" x14ac:dyDescent="0.35">
      <c r="A916"/>
      <c r="B916"/>
      <c r="C916"/>
      <c r="D916"/>
      <c r="E916"/>
      <c r="F916"/>
      <c r="G916"/>
      <c r="H916"/>
      <c r="I916"/>
      <c r="J916"/>
      <c r="K916"/>
      <c r="L916"/>
      <c r="M916"/>
    </row>
    <row r="917" spans="1:13" s="21" customFormat="1" ht="14.5" x14ac:dyDescent="0.35">
      <c r="A917"/>
      <c r="B917"/>
      <c r="C917"/>
      <c r="D917"/>
      <c r="E917"/>
      <c r="F917"/>
      <c r="G917"/>
      <c r="H917"/>
      <c r="I917"/>
      <c r="J917"/>
      <c r="K917"/>
      <c r="L917"/>
      <c r="M917"/>
    </row>
    <row r="918" spans="1:13" s="21" customFormat="1" ht="14.5" x14ac:dyDescent="0.35">
      <c r="A918"/>
      <c r="B918"/>
      <c r="C918"/>
      <c r="D918"/>
      <c r="E918"/>
      <c r="F918"/>
      <c r="G918"/>
      <c r="H918"/>
      <c r="I918"/>
      <c r="J918"/>
      <c r="K918"/>
      <c r="L918"/>
      <c r="M918"/>
    </row>
    <row r="919" spans="1:13" s="21" customFormat="1" ht="14.5" x14ac:dyDescent="0.35">
      <c r="A919"/>
      <c r="B919"/>
      <c r="C919"/>
      <c r="D919"/>
      <c r="E919"/>
      <c r="F919"/>
      <c r="G919"/>
      <c r="H919"/>
      <c r="I919"/>
      <c r="J919"/>
      <c r="K919"/>
      <c r="L919"/>
      <c r="M919"/>
    </row>
    <row r="920" spans="1:13" s="21" customFormat="1" ht="14.5" x14ac:dyDescent="0.35">
      <c r="A920"/>
      <c r="B920"/>
      <c r="C920"/>
      <c r="D920"/>
      <c r="E920"/>
      <c r="F920"/>
      <c r="G920"/>
      <c r="H920"/>
      <c r="I920"/>
      <c r="J920"/>
      <c r="K920"/>
      <c r="L920"/>
      <c r="M920"/>
    </row>
    <row r="921" spans="1:13" s="21" customFormat="1" ht="14.5" x14ac:dyDescent="0.35">
      <c r="A921"/>
      <c r="B921"/>
      <c r="C921"/>
      <c r="D921"/>
      <c r="E921"/>
      <c r="F921"/>
      <c r="G921"/>
      <c r="H921"/>
      <c r="I921"/>
      <c r="J921"/>
      <c r="K921"/>
      <c r="L921"/>
      <c r="M921"/>
    </row>
    <row r="922" spans="1:13" s="21" customFormat="1" ht="14.5" x14ac:dyDescent="0.35">
      <c r="A922"/>
      <c r="B922"/>
      <c r="C922"/>
      <c r="D922"/>
      <c r="E922"/>
      <c r="F922"/>
      <c r="G922"/>
      <c r="H922"/>
      <c r="I922"/>
      <c r="J922"/>
      <c r="K922"/>
      <c r="L922"/>
      <c r="M922"/>
    </row>
    <row r="923" spans="1:13" s="21" customFormat="1" ht="14.5" x14ac:dyDescent="0.35">
      <c r="A923"/>
      <c r="B923"/>
      <c r="C923"/>
      <c r="D923"/>
      <c r="E923"/>
      <c r="F923"/>
      <c r="G923"/>
      <c r="H923"/>
      <c r="I923"/>
      <c r="J923"/>
      <c r="K923"/>
      <c r="L923"/>
      <c r="M923"/>
    </row>
    <row r="924" spans="1:13" s="21" customFormat="1" ht="14.5" x14ac:dyDescent="0.35">
      <c r="A924"/>
      <c r="B924"/>
      <c r="C924"/>
      <c r="D924"/>
      <c r="E924"/>
      <c r="F924"/>
      <c r="G924"/>
      <c r="H924"/>
      <c r="I924"/>
      <c r="J924"/>
      <c r="K924"/>
      <c r="L924"/>
      <c r="M924"/>
    </row>
    <row r="925" spans="1:13" s="21" customFormat="1" ht="14.5" x14ac:dyDescent="0.35">
      <c r="A925"/>
      <c r="B925"/>
      <c r="C925"/>
      <c r="D925"/>
      <c r="E925"/>
      <c r="F925"/>
      <c r="G925"/>
      <c r="H925"/>
      <c r="I925"/>
      <c r="J925"/>
      <c r="K925"/>
      <c r="L925"/>
      <c r="M925"/>
    </row>
    <row r="926" spans="1:13" s="21" customFormat="1" ht="14.5" x14ac:dyDescent="0.35">
      <c r="A926"/>
      <c r="B926"/>
      <c r="C926"/>
      <c r="D926"/>
      <c r="E926"/>
      <c r="F926"/>
      <c r="G926"/>
      <c r="H926"/>
      <c r="I926"/>
      <c r="J926"/>
      <c r="K926"/>
      <c r="L926"/>
      <c r="M926"/>
    </row>
    <row r="927" spans="1:13" s="21" customFormat="1" ht="14.5" x14ac:dyDescent="0.35">
      <c r="A927"/>
      <c r="B927"/>
      <c r="C927"/>
      <c r="D927"/>
      <c r="E927"/>
      <c r="F927"/>
      <c r="G927"/>
      <c r="H927"/>
      <c r="I927"/>
      <c r="J927"/>
      <c r="K927"/>
      <c r="L927"/>
      <c r="M927"/>
    </row>
    <row r="928" spans="1:13" s="21" customFormat="1" ht="14.5" x14ac:dyDescent="0.35">
      <c r="A928"/>
      <c r="B928"/>
      <c r="C928"/>
      <c r="D928"/>
      <c r="E928"/>
      <c r="F928"/>
      <c r="G928"/>
      <c r="H928"/>
      <c r="I928"/>
      <c r="J928"/>
      <c r="K928"/>
      <c r="L928"/>
      <c r="M928"/>
    </row>
    <row r="929" spans="1:13" s="21" customFormat="1" ht="14.5" x14ac:dyDescent="0.35">
      <c r="A929"/>
      <c r="B929"/>
      <c r="C929"/>
      <c r="D929"/>
      <c r="E929"/>
      <c r="F929"/>
      <c r="G929"/>
      <c r="H929"/>
      <c r="I929"/>
      <c r="J929"/>
      <c r="K929"/>
      <c r="L929"/>
      <c r="M929"/>
    </row>
    <row r="930" spans="1:13" s="21" customFormat="1" ht="14.5" x14ac:dyDescent="0.35">
      <c r="A930"/>
      <c r="B930"/>
      <c r="C930"/>
      <c r="D930"/>
      <c r="E930"/>
      <c r="F930"/>
      <c r="G930"/>
      <c r="H930"/>
      <c r="I930"/>
      <c r="J930"/>
      <c r="K930"/>
      <c r="L930"/>
      <c r="M930"/>
    </row>
    <row r="931" spans="1:13" s="21" customFormat="1" ht="14.5" x14ac:dyDescent="0.35">
      <c r="A931"/>
      <c r="B931"/>
      <c r="C931"/>
      <c r="D931"/>
      <c r="E931"/>
      <c r="F931"/>
      <c r="G931"/>
      <c r="H931"/>
      <c r="I931"/>
      <c r="J931"/>
      <c r="K931"/>
      <c r="L931"/>
      <c r="M931"/>
    </row>
    <row r="932" spans="1:13" s="21" customFormat="1" ht="14.5" x14ac:dyDescent="0.35">
      <c r="A932"/>
      <c r="B932"/>
      <c r="C932"/>
      <c r="D932"/>
      <c r="E932"/>
      <c r="F932"/>
      <c r="G932"/>
      <c r="H932"/>
      <c r="I932"/>
      <c r="J932"/>
      <c r="K932"/>
      <c r="L932"/>
      <c r="M932"/>
    </row>
    <row r="933" spans="1:13" s="21" customFormat="1" ht="14.5" x14ac:dyDescent="0.35">
      <c r="A933"/>
      <c r="B933"/>
      <c r="C933"/>
      <c r="D933"/>
      <c r="E933"/>
      <c r="F933"/>
      <c r="G933"/>
      <c r="H933"/>
      <c r="I933"/>
      <c r="J933"/>
      <c r="K933"/>
      <c r="L933"/>
      <c r="M933"/>
    </row>
    <row r="934" spans="1:13" s="21" customFormat="1" ht="14.5" x14ac:dyDescent="0.35">
      <c r="A934"/>
      <c r="B934"/>
      <c r="C934"/>
      <c r="D934"/>
      <c r="E934"/>
      <c r="F934"/>
      <c r="G934"/>
      <c r="H934"/>
      <c r="I934"/>
      <c r="J934"/>
      <c r="K934"/>
      <c r="L934"/>
      <c r="M934"/>
    </row>
    <row r="935" spans="1:13" s="21" customFormat="1" ht="14.5" x14ac:dyDescent="0.35">
      <c r="A935"/>
      <c r="B935"/>
      <c r="C935"/>
      <c r="D935"/>
      <c r="E935"/>
      <c r="F935"/>
      <c r="G935"/>
      <c r="H935"/>
      <c r="I935"/>
      <c r="J935"/>
      <c r="K935"/>
      <c r="L935"/>
      <c r="M935"/>
    </row>
    <row r="936" spans="1:13" s="21" customFormat="1" ht="14.5" x14ac:dyDescent="0.35">
      <c r="A936"/>
      <c r="B936"/>
      <c r="C936"/>
      <c r="D936"/>
      <c r="E936"/>
      <c r="F936"/>
      <c r="G936"/>
      <c r="H936"/>
      <c r="I936"/>
      <c r="J936"/>
      <c r="K936"/>
      <c r="L936"/>
      <c r="M936"/>
    </row>
    <row r="937" spans="1:13" s="21" customFormat="1" ht="14.5" x14ac:dyDescent="0.35">
      <c r="A937"/>
      <c r="B937"/>
      <c r="C937"/>
      <c r="D937"/>
      <c r="E937"/>
      <c r="F937"/>
      <c r="G937"/>
      <c r="H937"/>
      <c r="I937"/>
      <c r="J937"/>
      <c r="K937"/>
      <c r="L937"/>
      <c r="M937"/>
    </row>
    <row r="938" spans="1:13" s="21" customFormat="1" ht="14.5" x14ac:dyDescent="0.35">
      <c r="A938"/>
      <c r="B938"/>
      <c r="C938"/>
      <c r="D938"/>
      <c r="E938"/>
      <c r="F938"/>
      <c r="G938"/>
      <c r="H938"/>
      <c r="I938"/>
      <c r="J938"/>
      <c r="K938"/>
      <c r="L938"/>
      <c r="M938"/>
    </row>
    <row r="939" spans="1:13" s="21" customFormat="1" ht="14.5" x14ac:dyDescent="0.35">
      <c r="A939"/>
      <c r="B939"/>
      <c r="C939"/>
      <c r="D939"/>
      <c r="E939"/>
      <c r="F939"/>
      <c r="G939"/>
      <c r="H939"/>
      <c r="I939"/>
      <c r="J939"/>
      <c r="K939"/>
      <c r="L939"/>
      <c r="M939"/>
    </row>
    <row r="940" spans="1:13" s="21" customFormat="1" ht="14.5" x14ac:dyDescent="0.35">
      <c r="A940"/>
      <c r="B940"/>
      <c r="C940"/>
      <c r="D940"/>
      <c r="E940"/>
      <c r="F940"/>
      <c r="G940"/>
      <c r="H940"/>
      <c r="I940"/>
      <c r="J940"/>
      <c r="K940"/>
      <c r="L940"/>
      <c r="M940"/>
    </row>
    <row r="941" spans="1:13" s="21" customFormat="1" ht="14.5" x14ac:dyDescent="0.35">
      <c r="A941"/>
      <c r="B941"/>
      <c r="C941"/>
      <c r="D941"/>
      <c r="E941"/>
      <c r="F941"/>
      <c r="G941"/>
      <c r="H941"/>
      <c r="I941"/>
      <c r="J941"/>
      <c r="K941"/>
      <c r="L941"/>
      <c r="M941"/>
    </row>
    <row r="942" spans="1:13" s="21" customFormat="1" ht="14.5" x14ac:dyDescent="0.35">
      <c r="A942"/>
      <c r="B942"/>
      <c r="C942"/>
      <c r="D942"/>
      <c r="E942"/>
      <c r="F942"/>
      <c r="G942"/>
      <c r="H942"/>
      <c r="I942"/>
      <c r="J942"/>
      <c r="K942"/>
      <c r="L942"/>
      <c r="M942"/>
    </row>
    <row r="943" spans="1:13" s="21" customFormat="1" ht="14.5" x14ac:dyDescent="0.35">
      <c r="A943"/>
      <c r="B943"/>
      <c r="C943"/>
      <c r="D943"/>
      <c r="E943"/>
      <c r="F943"/>
      <c r="G943"/>
      <c r="H943"/>
      <c r="I943"/>
      <c r="J943"/>
      <c r="K943"/>
      <c r="L943"/>
      <c r="M943"/>
    </row>
    <row r="944" spans="1:13" s="21" customFormat="1" ht="14.5" x14ac:dyDescent="0.35">
      <c r="A944"/>
      <c r="B944"/>
      <c r="C944"/>
      <c r="D944"/>
      <c r="E944"/>
      <c r="F944"/>
      <c r="G944"/>
      <c r="H944"/>
      <c r="I944"/>
      <c r="J944"/>
      <c r="K944"/>
      <c r="L944"/>
      <c r="M944"/>
    </row>
    <row r="945" spans="1:13" s="21" customFormat="1" ht="14.5" x14ac:dyDescent="0.35">
      <c r="A945"/>
      <c r="B945"/>
      <c r="C945"/>
      <c r="D945"/>
      <c r="E945"/>
      <c r="F945"/>
      <c r="G945"/>
      <c r="H945"/>
      <c r="I945"/>
      <c r="J945"/>
      <c r="K945"/>
      <c r="L945"/>
      <c r="M945"/>
    </row>
    <row r="946" spans="1:13" s="21" customFormat="1" ht="14.5" x14ac:dyDescent="0.35">
      <c r="A946"/>
      <c r="B946"/>
      <c r="C946"/>
      <c r="D946"/>
      <c r="E946"/>
      <c r="F946"/>
      <c r="G946"/>
      <c r="H946"/>
      <c r="I946"/>
      <c r="J946"/>
      <c r="K946"/>
      <c r="L946"/>
      <c r="M946"/>
    </row>
    <row r="947" spans="1:13" s="21" customFormat="1" ht="14.5" x14ac:dyDescent="0.35">
      <c r="A947"/>
      <c r="B947"/>
      <c r="C947"/>
      <c r="D947"/>
      <c r="E947"/>
      <c r="F947"/>
      <c r="G947"/>
      <c r="H947"/>
      <c r="I947"/>
      <c r="J947"/>
      <c r="K947"/>
      <c r="L947"/>
      <c r="M947"/>
    </row>
    <row r="948" spans="1:13" s="21" customFormat="1" ht="14.5" x14ac:dyDescent="0.35">
      <c r="A948"/>
      <c r="B948"/>
      <c r="C948"/>
      <c r="D948"/>
      <c r="E948"/>
      <c r="F948"/>
      <c r="G948"/>
      <c r="H948"/>
      <c r="I948"/>
      <c r="J948"/>
      <c r="K948"/>
      <c r="L948"/>
      <c r="M948"/>
    </row>
    <row r="949" spans="1:13" s="21" customFormat="1" ht="14.5" x14ac:dyDescent="0.35">
      <c r="A949"/>
      <c r="B949"/>
      <c r="C949"/>
      <c r="D949"/>
      <c r="E949"/>
      <c r="F949"/>
      <c r="G949"/>
      <c r="H949"/>
      <c r="I949"/>
      <c r="J949"/>
      <c r="K949"/>
      <c r="L949"/>
      <c r="M949"/>
    </row>
    <row r="950" spans="1:13" s="21" customFormat="1" ht="14.5" x14ac:dyDescent="0.35">
      <c r="A950"/>
      <c r="B950"/>
      <c r="C950"/>
      <c r="D950"/>
      <c r="E950"/>
      <c r="F950"/>
      <c r="G950"/>
      <c r="H950"/>
      <c r="I950"/>
      <c r="J950"/>
      <c r="K950"/>
      <c r="L950"/>
      <c r="M950"/>
    </row>
    <row r="951" spans="1:13" s="21" customFormat="1" ht="14.5" x14ac:dyDescent="0.35">
      <c r="A951"/>
      <c r="B951"/>
      <c r="C951"/>
      <c r="D951"/>
      <c r="E951"/>
      <c r="F951"/>
      <c r="G951"/>
      <c r="H951"/>
      <c r="I951"/>
      <c r="J951"/>
      <c r="K951"/>
      <c r="L951"/>
      <c r="M951"/>
    </row>
    <row r="952" spans="1:13" s="21" customFormat="1" ht="14.5" x14ac:dyDescent="0.35">
      <c r="A952"/>
      <c r="B952"/>
      <c r="C952"/>
      <c r="D952"/>
      <c r="E952"/>
      <c r="F952"/>
      <c r="G952"/>
      <c r="H952"/>
      <c r="I952"/>
      <c r="J952"/>
      <c r="K952"/>
      <c r="L952"/>
      <c r="M952"/>
    </row>
    <row r="953" spans="1:13" s="21" customFormat="1" ht="14.5" x14ac:dyDescent="0.35">
      <c r="A953"/>
      <c r="B953"/>
      <c r="C953"/>
      <c r="D953"/>
      <c r="E953"/>
      <c r="F953"/>
      <c r="G953"/>
      <c r="H953"/>
      <c r="I953"/>
      <c r="J953"/>
      <c r="K953"/>
      <c r="L953"/>
      <c r="M953"/>
    </row>
    <row r="954" spans="1:13" s="21" customFormat="1" ht="14.5" x14ac:dyDescent="0.35">
      <c r="A954"/>
      <c r="B954"/>
      <c r="C954"/>
      <c r="D954"/>
      <c r="E954"/>
      <c r="F954"/>
      <c r="G954"/>
      <c r="H954"/>
      <c r="I954"/>
      <c r="J954"/>
      <c r="K954"/>
      <c r="L954"/>
      <c r="M954"/>
    </row>
    <row r="955" spans="1:13" s="21" customFormat="1" ht="14.5" x14ac:dyDescent="0.35">
      <c r="A955"/>
      <c r="B955"/>
      <c r="C955"/>
      <c r="D955"/>
      <c r="E955"/>
      <c r="F955"/>
      <c r="G955"/>
      <c r="H955"/>
      <c r="I955"/>
      <c r="J955"/>
      <c r="K955"/>
      <c r="L955"/>
      <c r="M955"/>
    </row>
    <row r="956" spans="1:13" s="21" customFormat="1" ht="14.5" x14ac:dyDescent="0.35">
      <c r="A956"/>
      <c r="B956"/>
      <c r="C956"/>
      <c r="D956"/>
      <c r="E956"/>
      <c r="F956"/>
      <c r="G956"/>
      <c r="H956"/>
      <c r="I956"/>
      <c r="J956"/>
      <c r="K956"/>
      <c r="L956"/>
      <c r="M956"/>
    </row>
    <row r="957" spans="1:13" s="21" customFormat="1" ht="14.5" x14ac:dyDescent="0.35">
      <c r="A957"/>
      <c r="B957"/>
      <c r="C957"/>
      <c r="D957"/>
      <c r="E957"/>
      <c r="F957"/>
      <c r="G957"/>
      <c r="H957"/>
      <c r="I957"/>
      <c r="J957"/>
      <c r="K957"/>
      <c r="L957"/>
      <c r="M957"/>
    </row>
    <row r="958" spans="1:13" s="21" customFormat="1" ht="14.5" x14ac:dyDescent="0.35">
      <c r="A958"/>
      <c r="B958"/>
      <c r="C958"/>
      <c r="D958"/>
      <c r="E958"/>
      <c r="F958"/>
      <c r="G958"/>
      <c r="H958"/>
      <c r="I958"/>
      <c r="J958"/>
      <c r="K958"/>
      <c r="L958"/>
      <c r="M958"/>
    </row>
    <row r="959" spans="1:13" s="21" customFormat="1" ht="14.5" x14ac:dyDescent="0.35">
      <c r="A959"/>
      <c r="B959"/>
      <c r="C959"/>
      <c r="D959"/>
      <c r="E959"/>
      <c r="F959"/>
      <c r="G959"/>
      <c r="H959"/>
      <c r="I959"/>
      <c r="J959"/>
      <c r="K959"/>
      <c r="L959"/>
      <c r="M959"/>
    </row>
    <row r="960" spans="1:13" s="21" customFormat="1" ht="14.5" x14ac:dyDescent="0.35">
      <c r="A960"/>
      <c r="B960"/>
      <c r="C960"/>
      <c r="D960"/>
      <c r="E960"/>
      <c r="F960"/>
      <c r="G960"/>
      <c r="H960"/>
      <c r="I960"/>
      <c r="J960"/>
      <c r="K960"/>
      <c r="L960"/>
      <c r="M960"/>
    </row>
    <row r="961" spans="1:13" s="21" customFormat="1" ht="14.5" x14ac:dyDescent="0.35">
      <c r="A961"/>
      <c r="B961"/>
      <c r="C961"/>
      <c r="D961"/>
      <c r="E961"/>
      <c r="F961"/>
      <c r="G961"/>
      <c r="H961"/>
      <c r="I961"/>
      <c r="J961"/>
      <c r="K961"/>
      <c r="L961"/>
      <c r="M961"/>
    </row>
    <row r="962" spans="1:13" s="21" customFormat="1" ht="14.5" x14ac:dyDescent="0.35">
      <c r="A962"/>
      <c r="B962"/>
      <c r="C962"/>
      <c r="D962"/>
      <c r="E962"/>
      <c r="F962"/>
      <c r="G962"/>
      <c r="H962"/>
      <c r="I962"/>
      <c r="J962"/>
      <c r="K962"/>
      <c r="L962"/>
      <c r="M962"/>
    </row>
    <row r="963" spans="1:13" s="21" customFormat="1" ht="14.5" x14ac:dyDescent="0.35">
      <c r="A963"/>
      <c r="B963"/>
      <c r="C963"/>
      <c r="D963"/>
      <c r="E963"/>
      <c r="F963"/>
      <c r="G963"/>
      <c r="H963"/>
      <c r="I963"/>
      <c r="J963"/>
      <c r="K963"/>
      <c r="L963"/>
      <c r="M963"/>
    </row>
    <row r="964" spans="1:13" s="21" customFormat="1" ht="14.5" x14ac:dyDescent="0.35">
      <c r="A964"/>
      <c r="B964"/>
      <c r="C964"/>
      <c r="D964"/>
      <c r="E964"/>
      <c r="F964"/>
      <c r="G964"/>
      <c r="H964"/>
      <c r="I964"/>
      <c r="J964"/>
      <c r="K964"/>
      <c r="L964"/>
      <c r="M964"/>
    </row>
    <row r="965" spans="1:13" s="21" customFormat="1" ht="14.5" x14ac:dyDescent="0.35">
      <c r="A965"/>
      <c r="B965"/>
      <c r="C965"/>
      <c r="D965"/>
      <c r="E965"/>
      <c r="F965"/>
      <c r="G965"/>
      <c r="H965"/>
      <c r="I965"/>
      <c r="J965"/>
      <c r="K965"/>
      <c r="L965"/>
      <c r="M965"/>
    </row>
    <row r="966" spans="1:13" s="21" customFormat="1" ht="14.5" x14ac:dyDescent="0.35">
      <c r="A966"/>
      <c r="B966"/>
      <c r="C966"/>
      <c r="D966"/>
      <c r="E966"/>
      <c r="F966"/>
      <c r="G966"/>
      <c r="H966"/>
      <c r="I966"/>
      <c r="J966"/>
      <c r="K966"/>
      <c r="L966"/>
      <c r="M966"/>
    </row>
    <row r="967" spans="1:13" s="21" customFormat="1" ht="14.5" x14ac:dyDescent="0.35">
      <c r="A967"/>
      <c r="B967"/>
      <c r="C967"/>
      <c r="D967"/>
      <c r="E967"/>
      <c r="F967"/>
      <c r="G967"/>
      <c r="H967"/>
      <c r="I967"/>
      <c r="J967"/>
      <c r="K967"/>
      <c r="L967"/>
      <c r="M967"/>
    </row>
    <row r="968" spans="1:13" s="21" customFormat="1" ht="14.5" x14ac:dyDescent="0.35">
      <c r="A968"/>
      <c r="B968"/>
      <c r="C968"/>
      <c r="D968"/>
      <c r="E968"/>
      <c r="F968"/>
      <c r="G968"/>
      <c r="H968"/>
      <c r="I968"/>
      <c r="J968"/>
      <c r="K968"/>
      <c r="L968"/>
      <c r="M968"/>
    </row>
    <row r="969" spans="1:13" s="21" customFormat="1" ht="14.5" x14ac:dyDescent="0.35">
      <c r="A969"/>
      <c r="B969"/>
      <c r="C969"/>
      <c r="D969"/>
      <c r="E969"/>
      <c r="F969"/>
      <c r="G969"/>
      <c r="H969"/>
      <c r="I969"/>
      <c r="J969"/>
      <c r="K969"/>
      <c r="L969"/>
      <c r="M969"/>
    </row>
    <row r="970" spans="1:13" s="21" customFormat="1" ht="14.5" x14ac:dyDescent="0.35">
      <c r="A970"/>
      <c r="B970"/>
      <c r="C970"/>
      <c r="D970"/>
      <c r="E970"/>
      <c r="F970"/>
      <c r="G970"/>
      <c r="H970"/>
      <c r="I970"/>
      <c r="J970"/>
      <c r="K970"/>
      <c r="L970"/>
      <c r="M970"/>
    </row>
    <row r="971" spans="1:13" s="21" customFormat="1" ht="14.5" x14ac:dyDescent="0.35">
      <c r="A971"/>
      <c r="B971"/>
      <c r="C971"/>
      <c r="D971"/>
      <c r="E971"/>
      <c r="F971"/>
      <c r="G971"/>
      <c r="H971"/>
      <c r="I971"/>
      <c r="J971"/>
      <c r="K971"/>
      <c r="L971"/>
      <c r="M971"/>
    </row>
    <row r="972" spans="1:13" s="21" customFormat="1" ht="14.5" x14ac:dyDescent="0.35">
      <c r="A972"/>
      <c r="B972"/>
      <c r="C972"/>
      <c r="D972"/>
      <c r="E972"/>
      <c r="F972"/>
      <c r="G972"/>
      <c r="H972"/>
      <c r="I972"/>
      <c r="J972"/>
      <c r="K972"/>
      <c r="L972"/>
      <c r="M972"/>
    </row>
    <row r="973" spans="1:13" s="21" customFormat="1" ht="14.5" x14ac:dyDescent="0.35">
      <c r="A973"/>
      <c r="B973"/>
      <c r="C973"/>
      <c r="D973"/>
      <c r="E973"/>
      <c r="F973"/>
      <c r="G973"/>
      <c r="H973"/>
      <c r="I973"/>
      <c r="J973"/>
      <c r="K973"/>
      <c r="L973"/>
      <c r="M973"/>
    </row>
    <row r="974" spans="1:13" s="21" customFormat="1" ht="14.5" x14ac:dyDescent="0.35">
      <c r="A974"/>
      <c r="B974"/>
      <c r="C974"/>
      <c r="D974"/>
      <c r="E974"/>
      <c r="F974"/>
      <c r="G974"/>
      <c r="H974"/>
      <c r="I974"/>
      <c r="J974"/>
      <c r="K974"/>
      <c r="L974"/>
      <c r="M974"/>
    </row>
    <row r="975" spans="1:13" s="21" customFormat="1" ht="14.5" x14ac:dyDescent="0.35">
      <c r="A975"/>
      <c r="B975"/>
      <c r="C975"/>
      <c r="D975"/>
      <c r="E975"/>
      <c r="F975"/>
      <c r="G975"/>
      <c r="H975"/>
      <c r="I975"/>
      <c r="J975"/>
      <c r="K975"/>
      <c r="L975"/>
      <c r="M975"/>
    </row>
    <row r="976" spans="1:13" s="21" customFormat="1" ht="14.5" x14ac:dyDescent="0.35">
      <c r="A976"/>
      <c r="B976"/>
      <c r="C976"/>
      <c r="D976"/>
      <c r="E976"/>
      <c r="F976"/>
      <c r="G976"/>
      <c r="H976"/>
      <c r="I976"/>
      <c r="J976"/>
      <c r="K976"/>
      <c r="L976"/>
      <c r="M976"/>
    </row>
    <row r="977" spans="1:13" s="21" customFormat="1" ht="14.5" x14ac:dyDescent="0.35">
      <c r="A977"/>
      <c r="B977"/>
      <c r="C977"/>
      <c r="D977"/>
      <c r="E977"/>
      <c r="F977"/>
      <c r="G977"/>
      <c r="H977"/>
      <c r="I977"/>
      <c r="J977"/>
      <c r="K977"/>
      <c r="L977"/>
      <c r="M977"/>
    </row>
    <row r="978" spans="1:13" s="21" customFormat="1" ht="14.5" x14ac:dyDescent="0.35">
      <c r="A978"/>
      <c r="B978"/>
      <c r="C978"/>
      <c r="D978"/>
      <c r="E978"/>
      <c r="F978"/>
      <c r="G978"/>
      <c r="H978"/>
      <c r="I978"/>
      <c r="J978"/>
      <c r="K978"/>
      <c r="L978"/>
      <c r="M978"/>
    </row>
    <row r="979" spans="1:13" s="21" customFormat="1" ht="14.5" x14ac:dyDescent="0.35">
      <c r="A979"/>
      <c r="B979"/>
      <c r="C979"/>
      <c r="D979"/>
      <c r="E979"/>
      <c r="F979"/>
      <c r="G979"/>
      <c r="H979"/>
      <c r="I979"/>
      <c r="J979"/>
      <c r="K979"/>
      <c r="L979"/>
      <c r="M979"/>
    </row>
    <row r="980" spans="1:13" s="21" customFormat="1" ht="14.5" x14ac:dyDescent="0.35">
      <c r="A980"/>
      <c r="B980"/>
      <c r="C980"/>
      <c r="D980"/>
      <c r="E980"/>
      <c r="F980"/>
      <c r="G980"/>
      <c r="H980"/>
      <c r="I980"/>
      <c r="J980"/>
      <c r="K980"/>
      <c r="L980"/>
      <c r="M980"/>
    </row>
    <row r="981" spans="1:13" s="21" customFormat="1" ht="14.5" x14ac:dyDescent="0.35">
      <c r="A981"/>
      <c r="B981"/>
      <c r="C981"/>
      <c r="D981"/>
      <c r="E981"/>
      <c r="F981"/>
      <c r="G981"/>
      <c r="H981"/>
      <c r="I981"/>
      <c r="J981"/>
      <c r="K981"/>
      <c r="L981"/>
      <c r="M981"/>
    </row>
    <row r="982" spans="1:13" s="21" customFormat="1" ht="14.5" x14ac:dyDescent="0.35">
      <c r="A982"/>
      <c r="B982"/>
      <c r="C982"/>
      <c r="D982"/>
      <c r="E982"/>
      <c r="F982"/>
      <c r="G982"/>
      <c r="H982"/>
      <c r="I982"/>
      <c r="J982"/>
      <c r="K982"/>
      <c r="L982"/>
      <c r="M982"/>
    </row>
    <row r="983" spans="1:13" s="21" customFormat="1" ht="14.5" x14ac:dyDescent="0.35">
      <c r="A983"/>
      <c r="B983"/>
      <c r="C983"/>
      <c r="D983"/>
      <c r="E983"/>
      <c r="F983"/>
      <c r="G983"/>
      <c r="H983"/>
      <c r="I983"/>
      <c r="J983"/>
      <c r="K983"/>
      <c r="L983"/>
      <c r="M983"/>
    </row>
    <row r="984" spans="1:13" s="21" customFormat="1" ht="14.5" x14ac:dyDescent="0.35">
      <c r="A984"/>
      <c r="B984"/>
      <c r="C984"/>
      <c r="D984"/>
      <c r="E984"/>
      <c r="F984"/>
      <c r="G984"/>
      <c r="H984"/>
      <c r="I984"/>
      <c r="J984"/>
      <c r="K984"/>
      <c r="L984"/>
      <c r="M984"/>
    </row>
    <row r="985" spans="1:13" s="21" customFormat="1" ht="14.5" x14ac:dyDescent="0.35">
      <c r="A985"/>
      <c r="B985"/>
      <c r="C985"/>
      <c r="D985"/>
      <c r="E985"/>
      <c r="F985"/>
      <c r="G985"/>
      <c r="H985"/>
      <c r="I985"/>
      <c r="J985"/>
      <c r="K985"/>
      <c r="L985"/>
      <c r="M985"/>
    </row>
    <row r="986" spans="1:13" s="21" customFormat="1" ht="14.5" x14ac:dyDescent="0.35">
      <c r="A986"/>
      <c r="B986"/>
      <c r="C986"/>
      <c r="D986"/>
      <c r="E986"/>
      <c r="F986"/>
      <c r="G986"/>
      <c r="H986"/>
      <c r="I986"/>
      <c r="J986"/>
      <c r="K986"/>
      <c r="L986"/>
      <c r="M986"/>
    </row>
    <row r="987" spans="1:13" s="21" customFormat="1" ht="14.5" x14ac:dyDescent="0.35">
      <c r="A987"/>
      <c r="B987"/>
      <c r="C987"/>
      <c r="D987"/>
      <c r="E987"/>
      <c r="F987"/>
      <c r="G987"/>
      <c r="H987"/>
      <c r="I987"/>
      <c r="J987"/>
      <c r="K987"/>
      <c r="L987"/>
      <c r="M987"/>
    </row>
    <row r="988" spans="1:13" s="21" customFormat="1" ht="14.5" x14ac:dyDescent="0.35">
      <c r="A988"/>
      <c r="B988"/>
      <c r="C988"/>
      <c r="D988"/>
      <c r="E988"/>
      <c r="F988"/>
      <c r="G988"/>
      <c r="H988"/>
      <c r="I988"/>
      <c r="J988"/>
      <c r="K988"/>
      <c r="L988"/>
      <c r="M988"/>
    </row>
    <row r="989" spans="1:13" s="21" customFormat="1" ht="14.5" x14ac:dyDescent="0.35">
      <c r="A989"/>
      <c r="B989"/>
      <c r="C989"/>
      <c r="D989"/>
      <c r="E989"/>
      <c r="F989"/>
      <c r="G989"/>
      <c r="H989"/>
      <c r="I989"/>
      <c r="J989"/>
      <c r="K989"/>
      <c r="L989"/>
      <c r="M989"/>
    </row>
    <row r="990" spans="1:13" s="21" customFormat="1" ht="14.5" x14ac:dyDescent="0.35">
      <c r="A990"/>
      <c r="B990"/>
      <c r="C990"/>
      <c r="D990"/>
      <c r="E990"/>
      <c r="F990"/>
      <c r="G990"/>
      <c r="H990"/>
      <c r="I990"/>
      <c r="J990"/>
      <c r="K990"/>
      <c r="L990"/>
      <c r="M990"/>
    </row>
    <row r="991" spans="1:13" s="21" customFormat="1" ht="14.5" x14ac:dyDescent="0.35">
      <c r="A991"/>
      <c r="B991"/>
      <c r="C991"/>
      <c r="D991"/>
      <c r="E991"/>
      <c r="F991"/>
      <c r="G991"/>
      <c r="H991"/>
      <c r="I991"/>
      <c r="J991"/>
      <c r="K991"/>
      <c r="L991"/>
      <c r="M991"/>
    </row>
    <row r="992" spans="1:13" s="21" customFormat="1" ht="14.5" x14ac:dyDescent="0.35">
      <c r="A992"/>
      <c r="B992"/>
      <c r="C992"/>
      <c r="D992"/>
      <c r="E992"/>
      <c r="F992"/>
      <c r="G992"/>
      <c r="H992"/>
      <c r="I992"/>
      <c r="J992"/>
      <c r="K992"/>
      <c r="L992"/>
      <c r="M992"/>
    </row>
    <row r="993" spans="1:13" s="21" customFormat="1" ht="14.5" x14ac:dyDescent="0.35">
      <c r="A993"/>
      <c r="B993"/>
      <c r="C993"/>
      <c r="D993"/>
      <c r="E993"/>
      <c r="F993"/>
      <c r="G993"/>
      <c r="H993"/>
      <c r="I993"/>
      <c r="J993"/>
      <c r="K993"/>
      <c r="L993"/>
      <c r="M993"/>
    </row>
    <row r="994" spans="1:13" s="21" customFormat="1" ht="14.5" x14ac:dyDescent="0.35">
      <c r="A994"/>
      <c r="B994"/>
      <c r="C994"/>
      <c r="D994"/>
      <c r="E994"/>
      <c r="F994"/>
      <c r="G994"/>
      <c r="H994"/>
      <c r="I994"/>
      <c r="J994"/>
      <c r="K994"/>
      <c r="L994"/>
      <c r="M994"/>
    </row>
    <row r="995" spans="1:13" s="21" customFormat="1" ht="14.5" x14ac:dyDescent="0.35">
      <c r="A995"/>
      <c r="B995"/>
      <c r="C995"/>
      <c r="D995"/>
      <c r="E995"/>
      <c r="F995"/>
      <c r="G995"/>
      <c r="H995"/>
      <c r="I995"/>
      <c r="J995"/>
      <c r="K995"/>
      <c r="L995"/>
      <c r="M995"/>
    </row>
    <row r="996" spans="1:13" s="21" customFormat="1" ht="14.5" x14ac:dyDescent="0.35">
      <c r="A996"/>
      <c r="B996"/>
      <c r="C996"/>
      <c r="D996"/>
      <c r="E996"/>
      <c r="F996"/>
      <c r="G996"/>
      <c r="H996"/>
      <c r="I996"/>
      <c r="J996"/>
      <c r="K996"/>
      <c r="L996"/>
      <c r="M996"/>
    </row>
    <row r="997" spans="1:13" s="21" customFormat="1" ht="14.5" x14ac:dyDescent="0.35">
      <c r="A997"/>
      <c r="B997"/>
      <c r="C997"/>
      <c r="D997"/>
      <c r="E997"/>
      <c r="F997"/>
      <c r="G997"/>
      <c r="H997"/>
      <c r="I997"/>
      <c r="J997"/>
      <c r="K997"/>
      <c r="L997"/>
      <c r="M997"/>
    </row>
    <row r="998" spans="1:13" s="21" customFormat="1" ht="14.5" x14ac:dyDescent="0.35">
      <c r="A998"/>
      <c r="B998"/>
      <c r="C998"/>
      <c r="D998"/>
      <c r="E998"/>
      <c r="F998"/>
      <c r="G998"/>
      <c r="H998"/>
      <c r="I998"/>
      <c r="J998"/>
      <c r="K998"/>
      <c r="L998"/>
      <c r="M998"/>
    </row>
    <row r="999" spans="1:13" s="21" customFormat="1" ht="14.5" x14ac:dyDescent="0.35">
      <c r="A999"/>
      <c r="B999"/>
      <c r="C999"/>
      <c r="D999"/>
      <c r="E999"/>
      <c r="F999"/>
      <c r="G999"/>
      <c r="H999"/>
      <c r="I999"/>
      <c r="J999"/>
      <c r="K999"/>
      <c r="L999"/>
      <c r="M999"/>
    </row>
    <row r="1000" spans="1:13" s="21" customFormat="1" ht="14.5" x14ac:dyDescent="0.35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</row>
    <row r="1001" spans="1:13" s="21" customFormat="1" ht="14.5" x14ac:dyDescent="0.3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</row>
    <row r="1002" spans="1:13" s="21" customFormat="1" ht="14.5" x14ac:dyDescent="0.35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</row>
    <row r="1003" spans="1:13" s="21" customFormat="1" ht="14.5" x14ac:dyDescent="0.35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</row>
    <row r="1004" spans="1:13" s="21" customFormat="1" ht="14.5" x14ac:dyDescent="0.3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</row>
    <row r="1005" spans="1:13" s="21" customFormat="1" ht="14.5" x14ac:dyDescent="0.35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</row>
    <row r="1006" spans="1:13" s="21" customFormat="1" ht="14.5" x14ac:dyDescent="0.35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</row>
    <row r="1007" spans="1:13" s="21" customFormat="1" ht="14.5" x14ac:dyDescent="0.3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</row>
    <row r="1008" spans="1:13" s="21" customFormat="1" ht="14.5" x14ac:dyDescent="0.35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</row>
    <row r="1009" spans="1:13" s="21" customFormat="1" ht="14.5" x14ac:dyDescent="0.35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</row>
    <row r="1010" spans="1:13" s="21" customFormat="1" ht="14.5" x14ac:dyDescent="0.3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</row>
    <row r="1011" spans="1:13" s="21" customFormat="1" ht="14.5" x14ac:dyDescent="0.35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</row>
    <row r="1012" spans="1:13" s="21" customFormat="1" ht="14.5" x14ac:dyDescent="0.35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</row>
    <row r="1013" spans="1:13" s="21" customFormat="1" ht="14.5" x14ac:dyDescent="0.3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</row>
    <row r="1014" spans="1:13" s="21" customFormat="1" ht="14.5" x14ac:dyDescent="0.35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</row>
    <row r="1015" spans="1:13" s="21" customFormat="1" ht="14.5" x14ac:dyDescent="0.35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</row>
    <row r="1016" spans="1:13" s="21" customFormat="1" ht="14.5" x14ac:dyDescent="0.3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</row>
    <row r="1017" spans="1:13" s="21" customFormat="1" ht="14.5" x14ac:dyDescent="0.35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</row>
    <row r="1018" spans="1:13" s="21" customFormat="1" ht="14.5" x14ac:dyDescent="0.35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</row>
    <row r="1019" spans="1:13" s="21" customFormat="1" ht="14.5" x14ac:dyDescent="0.3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</row>
    <row r="1020" spans="1:13" s="21" customFormat="1" ht="14.5" x14ac:dyDescent="0.35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</row>
    <row r="1021" spans="1:13" s="21" customFormat="1" ht="14.5" x14ac:dyDescent="0.35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</row>
    <row r="1022" spans="1:13" s="21" customFormat="1" ht="14.5" x14ac:dyDescent="0.3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</row>
    <row r="1023" spans="1:13" s="21" customFormat="1" ht="14.5" x14ac:dyDescent="0.35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</row>
    <row r="1024" spans="1:13" s="21" customFormat="1" ht="14.5" x14ac:dyDescent="0.35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</row>
    <row r="1025" spans="1:13" s="21" customFormat="1" ht="14.5" x14ac:dyDescent="0.3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</row>
    <row r="1026" spans="1:13" s="21" customFormat="1" ht="14.5" x14ac:dyDescent="0.35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</row>
    <row r="1027" spans="1:13" s="21" customFormat="1" ht="14.5" x14ac:dyDescent="0.35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</row>
    <row r="1028" spans="1:13" s="21" customFormat="1" ht="14.5" x14ac:dyDescent="0.3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</row>
    <row r="1029" spans="1:13" s="21" customFormat="1" ht="14.5" x14ac:dyDescent="0.35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</row>
    <row r="1030" spans="1:13" s="21" customFormat="1" ht="14.5" x14ac:dyDescent="0.35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</row>
    <row r="1031" spans="1:13" s="21" customFormat="1" ht="14.5" x14ac:dyDescent="0.3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</row>
    <row r="1032" spans="1:13" s="21" customFormat="1" ht="14.5" x14ac:dyDescent="0.35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</row>
    <row r="1033" spans="1:13" s="21" customFormat="1" ht="14.5" x14ac:dyDescent="0.35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</row>
    <row r="1034" spans="1:13" s="21" customFormat="1" ht="14.5" x14ac:dyDescent="0.3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</row>
    <row r="1035" spans="1:13" s="21" customFormat="1" ht="14.5" x14ac:dyDescent="0.35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</row>
    <row r="1036" spans="1:13" s="21" customFormat="1" ht="14.5" x14ac:dyDescent="0.35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</row>
    <row r="1037" spans="1:13" s="21" customFormat="1" ht="14.5" x14ac:dyDescent="0.3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</row>
    <row r="1038" spans="1:13" s="21" customFormat="1" ht="14.5" x14ac:dyDescent="0.35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</row>
    <row r="1039" spans="1:13" s="21" customFormat="1" ht="14.5" x14ac:dyDescent="0.35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</row>
    <row r="1040" spans="1:13" s="21" customFormat="1" ht="14.5" x14ac:dyDescent="0.3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</row>
    <row r="1041" spans="1:13" s="21" customFormat="1" ht="14.5" x14ac:dyDescent="0.35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</row>
    <row r="1042" spans="1:13" s="21" customFormat="1" ht="14.5" x14ac:dyDescent="0.35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</row>
    <row r="1043" spans="1:13" s="21" customFormat="1" ht="14.5" x14ac:dyDescent="0.3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</row>
    <row r="1044" spans="1:13" s="21" customFormat="1" ht="14.5" x14ac:dyDescent="0.35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</row>
    <row r="1045" spans="1:13" s="21" customFormat="1" ht="14.5" x14ac:dyDescent="0.35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</row>
    <row r="1046" spans="1:13" s="21" customFormat="1" ht="14.5" x14ac:dyDescent="0.3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</row>
    <row r="1047" spans="1:13" s="21" customFormat="1" ht="14.5" x14ac:dyDescent="0.35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</row>
    <row r="1048" spans="1:13" s="21" customFormat="1" ht="14.5" x14ac:dyDescent="0.35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</row>
    <row r="1049" spans="1:13" s="21" customFormat="1" ht="14.5" x14ac:dyDescent="0.3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</row>
    <row r="1050" spans="1:13" s="21" customFormat="1" ht="14.5" x14ac:dyDescent="0.35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</row>
    <row r="1051" spans="1:13" s="21" customFormat="1" ht="14.5" x14ac:dyDescent="0.35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</row>
    <row r="1052" spans="1:13" s="21" customFormat="1" ht="14.5" x14ac:dyDescent="0.3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</row>
    <row r="1053" spans="1:13" s="21" customFormat="1" ht="14.5" x14ac:dyDescent="0.35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</row>
    <row r="1054" spans="1:13" s="21" customFormat="1" ht="14.5" x14ac:dyDescent="0.35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</row>
    <row r="1055" spans="1:13" s="21" customFormat="1" ht="14.5" x14ac:dyDescent="0.3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</row>
    <row r="1056" spans="1:13" s="21" customFormat="1" ht="14.5" x14ac:dyDescent="0.35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</row>
    <row r="1057" spans="1:13" s="21" customFormat="1" ht="14.5" x14ac:dyDescent="0.35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</row>
    <row r="1058" spans="1:13" s="21" customFormat="1" ht="14.5" x14ac:dyDescent="0.3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</row>
    <row r="1059" spans="1:13" s="21" customFormat="1" ht="14.5" x14ac:dyDescent="0.35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</row>
    <row r="1060" spans="1:13" s="21" customFormat="1" ht="14.5" x14ac:dyDescent="0.35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</row>
    <row r="1061" spans="1:13" s="21" customFormat="1" ht="14.5" x14ac:dyDescent="0.3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</row>
    <row r="1062" spans="1:13" s="21" customFormat="1" ht="14.5" x14ac:dyDescent="0.35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</row>
    <row r="1063" spans="1:13" s="21" customFormat="1" ht="14.5" x14ac:dyDescent="0.35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</row>
    <row r="1064" spans="1:13" s="21" customFormat="1" ht="14.5" x14ac:dyDescent="0.3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</row>
    <row r="1065" spans="1:13" s="21" customFormat="1" ht="14.5" x14ac:dyDescent="0.35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</row>
    <row r="1066" spans="1:13" s="21" customFormat="1" ht="14.5" x14ac:dyDescent="0.35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</row>
    <row r="1067" spans="1:13" s="21" customFormat="1" ht="14.5" x14ac:dyDescent="0.3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</row>
    <row r="1068" spans="1:13" s="21" customFormat="1" ht="14.5" x14ac:dyDescent="0.35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</row>
    <row r="1069" spans="1:13" s="21" customFormat="1" ht="14.5" x14ac:dyDescent="0.35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</row>
    <row r="1070" spans="1:13" s="21" customFormat="1" ht="14.5" x14ac:dyDescent="0.3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</row>
    <row r="1071" spans="1:13" s="21" customFormat="1" ht="14.5" x14ac:dyDescent="0.35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</row>
    <row r="1072" spans="1:13" s="21" customFormat="1" ht="14.5" x14ac:dyDescent="0.35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</row>
    <row r="1073" spans="1:13" s="21" customFormat="1" ht="14.5" x14ac:dyDescent="0.3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</row>
    <row r="1074" spans="1:13" s="21" customFormat="1" ht="14.5" x14ac:dyDescent="0.35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</row>
    <row r="1075" spans="1:13" s="21" customFormat="1" ht="14.5" x14ac:dyDescent="0.35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</row>
    <row r="1076" spans="1:13" s="21" customFormat="1" ht="14.5" x14ac:dyDescent="0.3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</row>
    <row r="1077" spans="1:13" s="21" customFormat="1" ht="14.5" x14ac:dyDescent="0.35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</row>
    <row r="1078" spans="1:13" s="21" customFormat="1" ht="14.5" x14ac:dyDescent="0.35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</row>
    <row r="1079" spans="1:13" s="21" customFormat="1" ht="14.5" x14ac:dyDescent="0.3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</row>
    <row r="1080" spans="1:13" s="21" customFormat="1" ht="14.5" x14ac:dyDescent="0.35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</row>
    <row r="1081" spans="1:13" s="21" customFormat="1" ht="14.5" x14ac:dyDescent="0.35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</row>
    <row r="1082" spans="1:13" s="21" customFormat="1" ht="14.5" x14ac:dyDescent="0.3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</row>
    <row r="1083" spans="1:13" s="21" customFormat="1" ht="14.5" x14ac:dyDescent="0.35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</row>
    <row r="1084" spans="1:13" s="21" customFormat="1" ht="14.5" x14ac:dyDescent="0.35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</row>
    <row r="1085" spans="1:13" s="21" customFormat="1" ht="14.5" x14ac:dyDescent="0.3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</row>
    <row r="1086" spans="1:13" s="21" customFormat="1" ht="14.5" x14ac:dyDescent="0.35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</row>
    <row r="1087" spans="1:13" s="21" customFormat="1" ht="14.5" x14ac:dyDescent="0.35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</row>
    <row r="1088" spans="1:13" s="21" customFormat="1" ht="14.5" x14ac:dyDescent="0.3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</row>
    <row r="1089" spans="1:13" s="21" customFormat="1" ht="14.5" x14ac:dyDescent="0.35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</row>
    <row r="1090" spans="1:13" s="21" customFormat="1" ht="14.5" x14ac:dyDescent="0.35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</row>
    <row r="1091" spans="1:13" s="21" customFormat="1" ht="14.5" x14ac:dyDescent="0.3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</row>
    <row r="1092" spans="1:13" s="21" customFormat="1" ht="14.5" x14ac:dyDescent="0.35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</row>
    <row r="1093" spans="1:13" s="21" customFormat="1" ht="14.5" x14ac:dyDescent="0.35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</row>
    <row r="1094" spans="1:13" s="21" customFormat="1" ht="14.5" x14ac:dyDescent="0.3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</row>
    <row r="1095" spans="1:13" s="21" customFormat="1" ht="14.5" x14ac:dyDescent="0.35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</row>
    <row r="1096" spans="1:13" s="21" customFormat="1" ht="14.5" x14ac:dyDescent="0.35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</row>
    <row r="1097" spans="1:13" s="21" customFormat="1" ht="14.5" x14ac:dyDescent="0.3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</row>
    <row r="1098" spans="1:13" s="21" customFormat="1" ht="14.5" x14ac:dyDescent="0.35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</row>
    <row r="1099" spans="1:13" s="21" customFormat="1" ht="14.5" x14ac:dyDescent="0.35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</row>
    <row r="1100" spans="1:13" s="21" customFormat="1" ht="14.5" x14ac:dyDescent="0.3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</row>
    <row r="1101" spans="1:13" s="21" customFormat="1" ht="14.5" x14ac:dyDescent="0.35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</row>
    <row r="1102" spans="1:13" s="21" customFormat="1" ht="14.5" x14ac:dyDescent="0.35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</row>
    <row r="1103" spans="1:13" s="21" customFormat="1" ht="14.5" x14ac:dyDescent="0.3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</row>
    <row r="1104" spans="1:13" s="21" customFormat="1" ht="14.5" x14ac:dyDescent="0.35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</row>
    <row r="1105" spans="1:13" s="21" customFormat="1" ht="14.5" x14ac:dyDescent="0.35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</row>
    <row r="1106" spans="1:13" s="21" customFormat="1" ht="14.5" x14ac:dyDescent="0.3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</row>
    <row r="1107" spans="1:13" s="21" customFormat="1" ht="14.5" x14ac:dyDescent="0.35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</row>
    <row r="1108" spans="1:13" s="21" customFormat="1" ht="14.5" x14ac:dyDescent="0.35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</row>
    <row r="1109" spans="1:13" s="21" customFormat="1" ht="14.5" x14ac:dyDescent="0.3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</row>
    <row r="1110" spans="1:13" s="21" customFormat="1" ht="14.5" x14ac:dyDescent="0.35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</row>
    <row r="1111" spans="1:13" s="21" customFormat="1" ht="14.5" x14ac:dyDescent="0.35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</row>
    <row r="1112" spans="1:13" s="21" customFormat="1" ht="14.5" x14ac:dyDescent="0.3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</row>
    <row r="1113" spans="1:13" s="21" customFormat="1" ht="14.5" x14ac:dyDescent="0.35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</row>
    <row r="1114" spans="1:13" s="21" customFormat="1" ht="14.5" x14ac:dyDescent="0.35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</row>
    <row r="1115" spans="1:13" s="21" customFormat="1" ht="14.5" x14ac:dyDescent="0.3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</row>
    <row r="1116" spans="1:13" s="21" customFormat="1" ht="14.5" x14ac:dyDescent="0.35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</row>
    <row r="1117" spans="1:13" s="21" customFormat="1" ht="14.5" x14ac:dyDescent="0.35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</row>
    <row r="1118" spans="1:13" s="21" customFormat="1" ht="14.5" x14ac:dyDescent="0.3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</row>
    <row r="1119" spans="1:13" s="21" customFormat="1" ht="14.5" x14ac:dyDescent="0.35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</row>
    <row r="1120" spans="1:13" s="21" customFormat="1" ht="14.5" x14ac:dyDescent="0.35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</row>
    <row r="1121" spans="1:13" s="21" customFormat="1" ht="14.5" x14ac:dyDescent="0.3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</row>
    <row r="1122" spans="1:13" s="21" customFormat="1" ht="14.5" x14ac:dyDescent="0.35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</row>
    <row r="1123" spans="1:13" s="21" customFormat="1" ht="14.5" x14ac:dyDescent="0.35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</row>
    <row r="1124" spans="1:13" s="21" customFormat="1" ht="14.5" x14ac:dyDescent="0.35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</row>
    <row r="1125" spans="1:13" s="21" customFormat="1" ht="14.5" x14ac:dyDescent="0.35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</row>
    <row r="1126" spans="1:13" s="21" customFormat="1" ht="14.5" x14ac:dyDescent="0.35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</row>
    <row r="1127" spans="1:13" s="21" customFormat="1" ht="14.5" x14ac:dyDescent="0.35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</row>
    <row r="1128" spans="1:13" s="21" customFormat="1" ht="14.5" x14ac:dyDescent="0.35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</row>
    <row r="1129" spans="1:13" s="21" customFormat="1" ht="14.5" x14ac:dyDescent="0.35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</row>
    <row r="1130" spans="1:13" s="21" customFormat="1" ht="14.5" x14ac:dyDescent="0.35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</row>
    <row r="1131" spans="1:13" s="21" customFormat="1" ht="14.5" x14ac:dyDescent="0.35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</row>
    <row r="1132" spans="1:13" s="21" customFormat="1" ht="14.5" x14ac:dyDescent="0.35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</row>
    <row r="1133" spans="1:13" s="21" customFormat="1" ht="14.5" x14ac:dyDescent="0.35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</row>
    <row r="1134" spans="1:13" s="21" customFormat="1" ht="14.5" x14ac:dyDescent="0.35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</row>
    <row r="1135" spans="1:13" s="21" customFormat="1" ht="14.5" x14ac:dyDescent="0.35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</row>
    <row r="1136" spans="1:13" s="21" customFormat="1" ht="14.5" x14ac:dyDescent="0.35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</row>
    <row r="1137" spans="1:13" s="21" customFormat="1" ht="14.5" x14ac:dyDescent="0.35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</row>
    <row r="1138" spans="1:13" s="21" customFormat="1" ht="14.5" x14ac:dyDescent="0.35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</row>
    <row r="1139" spans="1:13" s="21" customFormat="1" ht="14.5" x14ac:dyDescent="0.35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</row>
    <row r="1140" spans="1:13" s="21" customFormat="1" ht="14.5" x14ac:dyDescent="0.35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</row>
    <row r="1141" spans="1:13" s="21" customFormat="1" ht="14.5" x14ac:dyDescent="0.35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</row>
    <row r="1142" spans="1:13" s="21" customFormat="1" ht="14.5" x14ac:dyDescent="0.35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</row>
    <row r="1143" spans="1:13" s="21" customFormat="1" ht="14.5" x14ac:dyDescent="0.35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</row>
    <row r="1144" spans="1:13" s="21" customFormat="1" ht="14.5" x14ac:dyDescent="0.35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</row>
    <row r="1145" spans="1:13" s="21" customFormat="1" ht="14.5" x14ac:dyDescent="0.35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</row>
    <row r="1146" spans="1:13" s="21" customFormat="1" ht="14.5" x14ac:dyDescent="0.35">
      <c r="A1146"/>
      <c r="B1146"/>
      <c r="C1146"/>
      <c r="D1146"/>
      <c r="E1146"/>
      <c r="F1146"/>
      <c r="G1146"/>
      <c r="H1146"/>
      <c r="I1146"/>
      <c r="J1146"/>
      <c r="K1146"/>
      <c r="L1146" s="16"/>
    </row>
    <row r="1147" spans="1:13" s="21" customFormat="1" ht="14.5" x14ac:dyDescent="0.35">
      <c r="A1147"/>
      <c r="B1147"/>
      <c r="C1147"/>
      <c r="D1147"/>
      <c r="E1147"/>
      <c r="F1147"/>
      <c r="G1147"/>
      <c r="H1147"/>
      <c r="I1147"/>
      <c r="J1147"/>
      <c r="K1147"/>
      <c r="L1147" s="16"/>
    </row>
    <row r="1148" spans="1:13" s="21" customFormat="1" ht="14.5" x14ac:dyDescent="0.35">
      <c r="A1148"/>
      <c r="B1148"/>
      <c r="C1148"/>
      <c r="D1148"/>
      <c r="E1148"/>
      <c r="F1148"/>
      <c r="G1148"/>
      <c r="H1148"/>
      <c r="I1148"/>
      <c r="J1148"/>
      <c r="K1148"/>
      <c r="L1148" s="16"/>
    </row>
    <row r="1149" spans="1:13" s="21" customFormat="1" ht="14.5" x14ac:dyDescent="0.35">
      <c r="A1149"/>
      <c r="B1149"/>
      <c r="C1149"/>
      <c r="D1149"/>
      <c r="E1149"/>
      <c r="F1149"/>
      <c r="G1149"/>
      <c r="H1149"/>
      <c r="I1149"/>
      <c r="J1149"/>
      <c r="K1149"/>
      <c r="L1149" s="16"/>
    </row>
    <row r="1150" spans="1:13" s="21" customFormat="1" ht="14.5" x14ac:dyDescent="0.35">
      <c r="A1150"/>
      <c r="B1150"/>
      <c r="C1150"/>
      <c r="D1150"/>
      <c r="E1150"/>
      <c r="F1150"/>
      <c r="G1150"/>
      <c r="H1150"/>
      <c r="I1150"/>
      <c r="J1150"/>
      <c r="K1150"/>
      <c r="L1150" s="16"/>
    </row>
    <row r="1151" spans="1:13" s="21" customFormat="1" ht="14.5" x14ac:dyDescent="0.35">
      <c r="A1151"/>
      <c r="B1151"/>
      <c r="C1151"/>
      <c r="D1151"/>
      <c r="E1151"/>
      <c r="F1151"/>
      <c r="G1151"/>
      <c r="H1151"/>
      <c r="I1151"/>
      <c r="J1151"/>
      <c r="K1151"/>
      <c r="L1151" s="16"/>
    </row>
    <row r="1152" spans="1:13" s="21" customFormat="1" ht="14.5" x14ac:dyDescent="0.35">
      <c r="A1152"/>
      <c r="B1152"/>
      <c r="C1152"/>
      <c r="D1152"/>
      <c r="E1152"/>
      <c r="F1152"/>
      <c r="G1152"/>
      <c r="H1152"/>
      <c r="I1152"/>
      <c r="J1152"/>
      <c r="K1152"/>
      <c r="L1152" s="16"/>
    </row>
    <row r="1153" spans="1:12" s="21" customFormat="1" ht="14.5" x14ac:dyDescent="0.35">
      <c r="A1153"/>
      <c r="B1153"/>
      <c r="C1153"/>
      <c r="D1153"/>
      <c r="E1153"/>
      <c r="F1153"/>
      <c r="G1153"/>
      <c r="H1153"/>
      <c r="I1153"/>
      <c r="J1153"/>
      <c r="K1153"/>
      <c r="L1153" s="16"/>
    </row>
    <row r="1154" spans="1:12" s="21" customFormat="1" ht="14.5" x14ac:dyDescent="0.35">
      <c r="A1154"/>
      <c r="B1154"/>
      <c r="C1154"/>
      <c r="D1154"/>
      <c r="E1154"/>
      <c r="F1154"/>
      <c r="G1154"/>
      <c r="H1154"/>
      <c r="I1154"/>
      <c r="J1154"/>
      <c r="K1154"/>
      <c r="L1154" s="16"/>
    </row>
    <row r="1155" spans="1:12" s="21" customFormat="1" ht="14.5" x14ac:dyDescent="0.35">
      <c r="A1155"/>
      <c r="B1155"/>
      <c r="C1155"/>
      <c r="D1155"/>
      <c r="E1155"/>
      <c r="F1155"/>
      <c r="G1155"/>
      <c r="H1155"/>
      <c r="I1155"/>
      <c r="J1155"/>
      <c r="K1155"/>
      <c r="L1155" s="16"/>
    </row>
    <row r="1156" spans="1:12" s="21" customFormat="1" ht="14.5" x14ac:dyDescent="0.35">
      <c r="A1156"/>
      <c r="B1156"/>
      <c r="C1156"/>
      <c r="D1156"/>
      <c r="E1156"/>
      <c r="F1156"/>
      <c r="G1156"/>
      <c r="H1156"/>
      <c r="I1156"/>
      <c r="J1156"/>
      <c r="K1156"/>
      <c r="L1156" s="16"/>
    </row>
    <row r="1157" spans="1:12" s="21" customFormat="1" ht="14.5" x14ac:dyDescent="0.35">
      <c r="A1157"/>
      <c r="B1157"/>
      <c r="C1157"/>
      <c r="D1157"/>
      <c r="E1157"/>
      <c r="F1157"/>
      <c r="G1157"/>
      <c r="H1157"/>
      <c r="I1157"/>
      <c r="J1157"/>
      <c r="K1157"/>
      <c r="L1157" s="16"/>
    </row>
    <row r="1158" spans="1:12" s="21" customFormat="1" ht="14.5" x14ac:dyDescent="0.35">
      <c r="A1158"/>
      <c r="B1158"/>
      <c r="C1158"/>
      <c r="D1158"/>
      <c r="E1158"/>
      <c r="F1158"/>
      <c r="G1158"/>
      <c r="H1158"/>
      <c r="I1158"/>
      <c r="J1158"/>
      <c r="K1158"/>
      <c r="L1158" s="16"/>
    </row>
    <row r="1159" spans="1:12" s="21" customFormat="1" ht="14.5" x14ac:dyDescent="0.35">
      <c r="A1159"/>
      <c r="B1159"/>
      <c r="C1159"/>
      <c r="D1159"/>
      <c r="E1159"/>
      <c r="F1159"/>
      <c r="G1159"/>
      <c r="H1159"/>
      <c r="I1159"/>
      <c r="J1159"/>
      <c r="K1159"/>
      <c r="L1159" s="16"/>
    </row>
    <row r="1160" spans="1:12" s="21" customFormat="1" ht="14.5" x14ac:dyDescent="0.35">
      <c r="A1160"/>
      <c r="B1160"/>
      <c r="C1160"/>
      <c r="D1160"/>
      <c r="E1160"/>
      <c r="F1160"/>
      <c r="G1160"/>
      <c r="H1160"/>
      <c r="I1160"/>
      <c r="J1160"/>
      <c r="K1160"/>
      <c r="L1160" s="16"/>
    </row>
    <row r="1161" spans="1:12" s="21" customFormat="1" ht="14.5" x14ac:dyDescent="0.35">
      <c r="A1161"/>
      <c r="B1161"/>
      <c r="C1161"/>
      <c r="D1161"/>
      <c r="E1161"/>
      <c r="F1161"/>
      <c r="G1161"/>
      <c r="H1161"/>
      <c r="I1161"/>
      <c r="J1161"/>
      <c r="K1161"/>
      <c r="L1161" s="16"/>
    </row>
    <row r="1162" spans="1:12" s="21" customFormat="1" ht="14.5" x14ac:dyDescent="0.35">
      <c r="A1162"/>
      <c r="B1162"/>
      <c r="C1162"/>
      <c r="D1162"/>
      <c r="E1162"/>
      <c r="F1162"/>
      <c r="G1162"/>
      <c r="H1162"/>
      <c r="I1162"/>
      <c r="J1162"/>
      <c r="K1162"/>
      <c r="L1162" s="16"/>
    </row>
    <row r="1163" spans="1:12" s="21" customFormat="1" ht="14.5" x14ac:dyDescent="0.35">
      <c r="A1163"/>
      <c r="B1163"/>
      <c r="C1163"/>
      <c r="D1163"/>
      <c r="E1163"/>
      <c r="F1163"/>
      <c r="G1163"/>
      <c r="H1163"/>
      <c r="I1163"/>
      <c r="J1163"/>
      <c r="K1163"/>
      <c r="L1163" s="16"/>
    </row>
    <row r="1164" spans="1:12" s="21" customFormat="1" ht="14.5" x14ac:dyDescent="0.35">
      <c r="A1164"/>
      <c r="B1164"/>
      <c r="C1164"/>
      <c r="D1164"/>
      <c r="E1164"/>
      <c r="F1164"/>
      <c r="G1164"/>
      <c r="H1164"/>
      <c r="I1164"/>
      <c r="J1164"/>
      <c r="K1164"/>
      <c r="L1164" s="16"/>
    </row>
    <row r="1165" spans="1:12" s="21" customFormat="1" ht="14.5" x14ac:dyDescent="0.35">
      <c r="A1165"/>
      <c r="B1165"/>
      <c r="C1165"/>
      <c r="D1165"/>
      <c r="E1165"/>
      <c r="F1165"/>
      <c r="G1165"/>
      <c r="H1165"/>
      <c r="I1165"/>
      <c r="J1165"/>
      <c r="K1165"/>
      <c r="L1165" s="16"/>
    </row>
    <row r="1166" spans="1:12" s="21" customFormat="1" ht="14.5" x14ac:dyDescent="0.35">
      <c r="A1166"/>
      <c r="B1166"/>
      <c r="C1166"/>
      <c r="D1166"/>
      <c r="E1166"/>
      <c r="F1166"/>
      <c r="G1166"/>
      <c r="H1166"/>
      <c r="I1166"/>
      <c r="J1166"/>
      <c r="K1166"/>
      <c r="L1166" s="16"/>
    </row>
    <row r="1167" spans="1:12" s="21" customFormat="1" ht="14.5" x14ac:dyDescent="0.35">
      <c r="A1167"/>
      <c r="B1167"/>
      <c r="C1167"/>
      <c r="D1167"/>
      <c r="E1167"/>
      <c r="F1167"/>
      <c r="G1167"/>
      <c r="H1167"/>
      <c r="I1167"/>
      <c r="J1167"/>
      <c r="K1167"/>
      <c r="L1167" s="16"/>
    </row>
    <row r="1168" spans="1:12" s="21" customFormat="1" ht="14.5" x14ac:dyDescent="0.35">
      <c r="A1168"/>
      <c r="B1168"/>
      <c r="C1168"/>
      <c r="D1168"/>
      <c r="E1168"/>
      <c r="F1168"/>
      <c r="G1168"/>
      <c r="H1168"/>
      <c r="I1168"/>
      <c r="J1168"/>
      <c r="K1168"/>
      <c r="L1168" s="16"/>
    </row>
    <row r="1169" spans="1:12" s="21" customFormat="1" ht="14.5" x14ac:dyDescent="0.35">
      <c r="A1169"/>
      <c r="B1169"/>
      <c r="C1169"/>
      <c r="D1169"/>
      <c r="E1169"/>
      <c r="F1169"/>
      <c r="G1169"/>
      <c r="H1169"/>
      <c r="I1169"/>
      <c r="J1169"/>
      <c r="K1169"/>
      <c r="L1169" s="16"/>
    </row>
    <row r="1170" spans="1:12" s="21" customFormat="1" ht="14.5" x14ac:dyDescent="0.35">
      <c r="A1170"/>
      <c r="B1170"/>
      <c r="C1170"/>
      <c r="D1170"/>
      <c r="E1170"/>
      <c r="F1170"/>
      <c r="G1170"/>
      <c r="H1170"/>
      <c r="I1170"/>
      <c r="J1170"/>
      <c r="K1170"/>
      <c r="L1170" s="16"/>
    </row>
    <row r="1171" spans="1:12" s="21" customFormat="1" ht="14.5" x14ac:dyDescent="0.35">
      <c r="A1171"/>
      <c r="B1171"/>
      <c r="C1171"/>
      <c r="D1171"/>
      <c r="E1171"/>
      <c r="F1171"/>
      <c r="G1171"/>
      <c r="H1171"/>
      <c r="I1171"/>
      <c r="J1171"/>
      <c r="K1171"/>
      <c r="L1171" s="16"/>
    </row>
    <row r="1172" spans="1:12" s="21" customFormat="1" ht="14.5" x14ac:dyDescent="0.35">
      <c r="A1172"/>
      <c r="B1172"/>
      <c r="C1172"/>
      <c r="D1172"/>
      <c r="E1172"/>
      <c r="F1172"/>
      <c r="G1172"/>
      <c r="H1172"/>
      <c r="I1172"/>
      <c r="J1172"/>
      <c r="K1172"/>
      <c r="L1172" s="16"/>
    </row>
    <row r="1173" spans="1:12" s="21" customFormat="1" ht="14.5" x14ac:dyDescent="0.35">
      <c r="A1173"/>
      <c r="B1173"/>
      <c r="C1173"/>
      <c r="D1173"/>
      <c r="E1173"/>
      <c r="F1173"/>
      <c r="G1173"/>
      <c r="H1173"/>
      <c r="I1173"/>
      <c r="J1173"/>
      <c r="K1173"/>
      <c r="L1173" s="16"/>
    </row>
    <row r="1174" spans="1:12" s="21" customFormat="1" ht="14.5" x14ac:dyDescent="0.35">
      <c r="A1174"/>
      <c r="B1174"/>
      <c r="C1174"/>
      <c r="D1174"/>
      <c r="E1174"/>
      <c r="F1174"/>
      <c r="G1174"/>
      <c r="H1174"/>
      <c r="I1174"/>
      <c r="J1174"/>
      <c r="K1174"/>
      <c r="L1174" s="16"/>
    </row>
    <row r="1175" spans="1:12" s="21" customFormat="1" ht="14.5" x14ac:dyDescent="0.35">
      <c r="A1175"/>
      <c r="B1175"/>
      <c r="C1175"/>
      <c r="D1175"/>
      <c r="E1175"/>
      <c r="F1175"/>
      <c r="G1175"/>
      <c r="H1175"/>
      <c r="I1175"/>
      <c r="J1175"/>
      <c r="K1175"/>
      <c r="L1175" s="16"/>
    </row>
    <row r="1176" spans="1:12" s="21" customFormat="1" ht="14.5" x14ac:dyDescent="0.35">
      <c r="A1176"/>
      <c r="B1176"/>
      <c r="C1176"/>
      <c r="D1176"/>
      <c r="E1176"/>
      <c r="F1176"/>
      <c r="G1176"/>
      <c r="H1176"/>
      <c r="I1176"/>
      <c r="J1176"/>
      <c r="K1176"/>
      <c r="L1176" s="16"/>
    </row>
    <row r="1177" spans="1:12" s="21" customFormat="1" ht="14.5" x14ac:dyDescent="0.35">
      <c r="A1177"/>
      <c r="B1177"/>
      <c r="C1177"/>
      <c r="D1177"/>
      <c r="E1177"/>
      <c r="F1177"/>
      <c r="G1177"/>
      <c r="H1177"/>
      <c r="I1177"/>
      <c r="J1177"/>
      <c r="K1177"/>
      <c r="L1177" s="16"/>
    </row>
    <row r="1178" spans="1:12" s="21" customFormat="1" ht="14.5" x14ac:dyDescent="0.35">
      <c r="A1178"/>
      <c r="B1178"/>
      <c r="C1178"/>
      <c r="D1178"/>
      <c r="E1178"/>
      <c r="F1178"/>
      <c r="G1178"/>
      <c r="H1178"/>
      <c r="I1178"/>
      <c r="J1178"/>
      <c r="K1178"/>
      <c r="L1178" s="16"/>
    </row>
    <row r="1179" spans="1:12" s="21" customFormat="1" ht="14.5" x14ac:dyDescent="0.35">
      <c r="A1179"/>
      <c r="B1179"/>
      <c r="C1179"/>
      <c r="D1179"/>
      <c r="E1179"/>
      <c r="F1179"/>
      <c r="G1179"/>
      <c r="H1179"/>
      <c r="I1179"/>
      <c r="J1179"/>
      <c r="K1179"/>
      <c r="L1179" s="16"/>
    </row>
    <row r="1180" spans="1:12" s="21" customFormat="1" ht="14.5" x14ac:dyDescent="0.35">
      <c r="A1180"/>
      <c r="B1180"/>
      <c r="C1180"/>
      <c r="D1180"/>
      <c r="E1180"/>
      <c r="F1180"/>
      <c r="G1180"/>
      <c r="H1180"/>
      <c r="I1180"/>
      <c r="J1180"/>
      <c r="K1180"/>
      <c r="L1180" s="16"/>
    </row>
    <row r="1181" spans="1:12" ht="14.5" x14ac:dyDescent="0.35">
      <c r="A1181"/>
      <c r="B1181"/>
      <c r="C1181"/>
      <c r="D1181"/>
      <c r="E1181"/>
      <c r="F1181"/>
      <c r="G1181"/>
      <c r="H1181"/>
      <c r="I1181"/>
      <c r="J1181"/>
      <c r="K1181"/>
      <c r="L1181" s="16"/>
    </row>
    <row r="1182" spans="1:12" ht="14.5" x14ac:dyDescent="0.35">
      <c r="A1182"/>
      <c r="B1182"/>
      <c r="C1182"/>
      <c r="D1182"/>
      <c r="E1182"/>
      <c r="F1182"/>
      <c r="G1182"/>
      <c r="H1182"/>
      <c r="I1182"/>
      <c r="J1182"/>
      <c r="K1182"/>
    </row>
    <row r="1183" spans="1:12" ht="14.5" x14ac:dyDescent="0.35">
      <c r="A1183"/>
      <c r="B1183"/>
      <c r="C1183"/>
      <c r="D1183"/>
      <c r="E1183"/>
      <c r="F1183"/>
      <c r="G1183"/>
      <c r="H1183"/>
      <c r="I1183"/>
      <c r="J1183"/>
      <c r="K1183"/>
    </row>
    <row r="1184" spans="1:12" ht="14.5" x14ac:dyDescent="0.35">
      <c r="A1184"/>
      <c r="B1184"/>
      <c r="C1184"/>
      <c r="D1184"/>
      <c r="E1184"/>
      <c r="F1184"/>
      <c r="G1184"/>
      <c r="H1184"/>
      <c r="I1184"/>
      <c r="J1184"/>
      <c r="K1184"/>
    </row>
    <row r="1185" spans="1:11" ht="14.5" x14ac:dyDescent="0.35">
      <c r="A1185"/>
      <c r="B1185"/>
      <c r="C1185"/>
      <c r="D1185"/>
      <c r="E1185"/>
      <c r="F1185"/>
      <c r="G1185"/>
      <c r="H1185"/>
      <c r="I1185"/>
      <c r="J1185"/>
      <c r="K1185"/>
    </row>
    <row r="1186" spans="1:11" ht="14.5" x14ac:dyDescent="0.35">
      <c r="A1186"/>
      <c r="B1186"/>
      <c r="C1186"/>
      <c r="D1186"/>
      <c r="E1186"/>
      <c r="F1186"/>
      <c r="G1186"/>
      <c r="H1186"/>
      <c r="I1186"/>
      <c r="J1186"/>
      <c r="K1186"/>
    </row>
    <row r="1187" spans="1:11" ht="14.5" x14ac:dyDescent="0.35">
      <c r="A1187"/>
      <c r="B1187"/>
      <c r="C1187"/>
      <c r="D1187"/>
      <c r="E1187"/>
      <c r="F1187"/>
      <c r="G1187"/>
      <c r="H1187"/>
      <c r="I1187"/>
      <c r="J1187"/>
      <c r="K1187"/>
    </row>
    <row r="1188" spans="1:11" ht="14.5" x14ac:dyDescent="0.35">
      <c r="A1188"/>
      <c r="B1188"/>
      <c r="C1188"/>
      <c r="D1188"/>
      <c r="E1188"/>
      <c r="F1188"/>
      <c r="G1188"/>
      <c r="H1188"/>
      <c r="I1188"/>
      <c r="J1188"/>
      <c r="K1188"/>
    </row>
    <row r="1189" spans="1:11" ht="14.5" x14ac:dyDescent="0.35">
      <c r="A1189"/>
      <c r="B1189"/>
      <c r="C1189"/>
      <c r="D1189"/>
      <c r="E1189"/>
      <c r="F1189"/>
      <c r="G1189"/>
      <c r="H1189"/>
      <c r="I1189"/>
      <c r="J1189"/>
      <c r="K1189"/>
    </row>
    <row r="1190" spans="1:11" ht="14.5" x14ac:dyDescent="0.35">
      <c r="A1190"/>
      <c r="B1190"/>
      <c r="C1190"/>
      <c r="D1190"/>
      <c r="E1190"/>
      <c r="F1190"/>
      <c r="G1190"/>
      <c r="H1190"/>
      <c r="I1190"/>
      <c r="J1190"/>
      <c r="K1190"/>
    </row>
    <row r="1191" spans="1:11" ht="14.5" x14ac:dyDescent="0.35">
      <c r="A1191"/>
      <c r="B1191"/>
      <c r="C1191"/>
      <c r="D1191"/>
      <c r="E1191"/>
      <c r="F1191"/>
      <c r="G1191"/>
      <c r="H1191"/>
      <c r="I1191"/>
      <c r="J1191"/>
      <c r="K1191"/>
    </row>
    <row r="1192" spans="1:11" ht="14.5" x14ac:dyDescent="0.35">
      <c r="A1192"/>
      <c r="B1192"/>
      <c r="C1192"/>
      <c r="D1192"/>
      <c r="E1192"/>
      <c r="F1192"/>
      <c r="G1192"/>
      <c r="H1192"/>
      <c r="I1192"/>
      <c r="J1192"/>
      <c r="K1192"/>
    </row>
    <row r="1193" spans="1:11" ht="14.5" x14ac:dyDescent="0.35">
      <c r="A1193"/>
      <c r="B1193"/>
      <c r="C1193"/>
      <c r="D1193"/>
      <c r="E1193"/>
      <c r="F1193"/>
      <c r="G1193"/>
      <c r="H1193"/>
      <c r="I1193"/>
      <c r="J1193"/>
      <c r="K1193"/>
    </row>
    <row r="1194" spans="1:11" ht="14.5" x14ac:dyDescent="0.35">
      <c r="A1194"/>
      <c r="B1194"/>
      <c r="C1194"/>
      <c r="D1194"/>
      <c r="E1194"/>
      <c r="F1194"/>
      <c r="G1194"/>
      <c r="H1194"/>
      <c r="I1194"/>
      <c r="J1194"/>
      <c r="K1194"/>
    </row>
    <row r="1195" spans="1:11" ht="14.5" x14ac:dyDescent="0.35">
      <c r="A1195"/>
      <c r="B1195"/>
      <c r="C1195"/>
      <c r="D1195"/>
      <c r="E1195"/>
      <c r="F1195"/>
      <c r="G1195"/>
      <c r="H1195"/>
      <c r="I1195"/>
      <c r="J1195"/>
      <c r="K1195"/>
    </row>
    <row r="1196" spans="1:11" ht="14.5" x14ac:dyDescent="0.35">
      <c r="A1196"/>
      <c r="B1196"/>
      <c r="C1196"/>
      <c r="D1196"/>
      <c r="E1196"/>
      <c r="F1196"/>
      <c r="G1196"/>
      <c r="H1196"/>
      <c r="I1196"/>
      <c r="J1196"/>
      <c r="K1196"/>
    </row>
    <row r="1197" spans="1:11" ht="14.5" x14ac:dyDescent="0.35">
      <c r="A1197"/>
      <c r="B1197"/>
      <c r="C1197"/>
      <c r="D1197"/>
      <c r="E1197"/>
      <c r="F1197"/>
      <c r="G1197"/>
      <c r="H1197"/>
      <c r="I1197"/>
      <c r="J1197"/>
      <c r="K1197"/>
    </row>
    <row r="1198" spans="1:11" ht="14.5" x14ac:dyDescent="0.35">
      <c r="A1198"/>
      <c r="B1198"/>
      <c r="C1198"/>
      <c r="D1198"/>
      <c r="E1198"/>
      <c r="F1198"/>
      <c r="G1198"/>
      <c r="H1198"/>
      <c r="I1198"/>
      <c r="J1198"/>
      <c r="K1198"/>
    </row>
    <row r="1199" spans="1:11" ht="14.5" x14ac:dyDescent="0.35">
      <c r="A1199"/>
      <c r="B1199"/>
      <c r="C1199"/>
      <c r="D1199"/>
      <c r="E1199"/>
      <c r="F1199"/>
      <c r="G1199"/>
      <c r="H1199"/>
      <c r="I1199"/>
      <c r="J1199"/>
      <c r="K1199"/>
    </row>
    <row r="1200" spans="1:11" ht="14.5" x14ac:dyDescent="0.35">
      <c r="A1200"/>
      <c r="B1200"/>
      <c r="C1200"/>
      <c r="D1200"/>
      <c r="E1200"/>
      <c r="F1200"/>
      <c r="G1200"/>
      <c r="H1200"/>
      <c r="I1200"/>
      <c r="J1200"/>
      <c r="K1200"/>
    </row>
    <row r="1201" spans="1:11" ht="14.5" x14ac:dyDescent="0.35">
      <c r="A1201"/>
      <c r="B1201"/>
      <c r="C1201"/>
      <c r="D1201"/>
      <c r="E1201"/>
      <c r="F1201"/>
      <c r="G1201"/>
      <c r="H1201"/>
      <c r="I1201"/>
      <c r="J1201"/>
      <c r="K1201"/>
    </row>
    <row r="1202" spans="1:11" ht="14.5" x14ac:dyDescent="0.35">
      <c r="A1202"/>
      <c r="B1202"/>
      <c r="C1202"/>
      <c r="D1202"/>
      <c r="E1202"/>
      <c r="F1202"/>
      <c r="G1202"/>
      <c r="H1202"/>
      <c r="I1202"/>
      <c r="J1202"/>
      <c r="K1202"/>
    </row>
    <row r="1203" spans="1:11" ht="14.5" x14ac:dyDescent="0.35">
      <c r="A1203"/>
      <c r="B1203"/>
      <c r="C1203"/>
      <c r="D1203"/>
      <c r="E1203"/>
      <c r="F1203"/>
      <c r="G1203"/>
      <c r="H1203"/>
      <c r="I1203"/>
      <c r="J1203"/>
      <c r="K1203"/>
    </row>
    <row r="1204" spans="1:11" ht="14.5" x14ac:dyDescent="0.35">
      <c r="A1204"/>
      <c r="B1204"/>
      <c r="C1204"/>
      <c r="D1204"/>
      <c r="E1204"/>
      <c r="F1204"/>
      <c r="G1204"/>
      <c r="H1204"/>
      <c r="I1204"/>
      <c r="J1204"/>
      <c r="K1204"/>
    </row>
    <row r="1205" spans="1:11" ht="14.5" x14ac:dyDescent="0.35">
      <c r="A1205"/>
      <c r="B1205"/>
      <c r="C1205"/>
      <c r="D1205"/>
      <c r="E1205"/>
      <c r="F1205"/>
      <c r="G1205"/>
      <c r="H1205"/>
      <c r="I1205"/>
      <c r="J1205"/>
      <c r="K1205"/>
    </row>
    <row r="1206" spans="1:11" ht="14.5" x14ac:dyDescent="0.35">
      <c r="A1206"/>
      <c r="B1206"/>
      <c r="C1206"/>
      <c r="D1206"/>
      <c r="E1206"/>
      <c r="F1206"/>
      <c r="G1206"/>
      <c r="H1206"/>
      <c r="I1206"/>
      <c r="J1206"/>
      <c r="K1206"/>
    </row>
    <row r="1207" spans="1:11" ht="14.5" x14ac:dyDescent="0.35">
      <c r="A1207"/>
      <c r="B1207"/>
      <c r="C1207"/>
      <c r="D1207"/>
      <c r="E1207"/>
      <c r="F1207"/>
      <c r="G1207"/>
      <c r="H1207"/>
      <c r="I1207"/>
      <c r="J1207"/>
      <c r="K1207"/>
    </row>
    <row r="1208" spans="1:11" ht="14.5" x14ac:dyDescent="0.35">
      <c r="A1208"/>
      <c r="B1208"/>
      <c r="C1208"/>
      <c r="D1208"/>
      <c r="E1208"/>
      <c r="F1208"/>
      <c r="G1208"/>
      <c r="H1208"/>
      <c r="I1208"/>
      <c r="J1208"/>
      <c r="K1208"/>
    </row>
    <row r="1209" spans="1:11" ht="14.5" x14ac:dyDescent="0.35">
      <c r="A1209"/>
      <c r="B1209"/>
      <c r="C1209"/>
      <c r="D1209"/>
      <c r="E1209"/>
      <c r="F1209"/>
      <c r="G1209"/>
      <c r="H1209"/>
      <c r="I1209"/>
      <c r="J1209"/>
      <c r="K1209"/>
    </row>
    <row r="1210" spans="1:11" ht="14.5" x14ac:dyDescent="0.35">
      <c r="A1210"/>
      <c r="B1210"/>
      <c r="C1210"/>
      <c r="D1210"/>
      <c r="E1210"/>
      <c r="F1210"/>
      <c r="G1210"/>
      <c r="H1210"/>
      <c r="I1210"/>
      <c r="J1210"/>
      <c r="K1210"/>
    </row>
    <row r="1211" spans="1:11" ht="14.5" x14ac:dyDescent="0.35">
      <c r="A1211"/>
      <c r="B1211"/>
      <c r="C1211"/>
      <c r="D1211"/>
      <c r="E1211"/>
      <c r="F1211"/>
      <c r="G1211"/>
      <c r="H1211"/>
      <c r="I1211"/>
      <c r="J1211"/>
      <c r="K1211"/>
    </row>
    <row r="1212" spans="1:11" ht="14.5" x14ac:dyDescent="0.35">
      <c r="A1212"/>
      <c r="B1212"/>
      <c r="C1212"/>
      <c r="D1212"/>
      <c r="E1212"/>
      <c r="F1212"/>
      <c r="G1212"/>
      <c r="H1212"/>
      <c r="I1212"/>
      <c r="J1212"/>
      <c r="K1212"/>
    </row>
    <row r="1213" spans="1:11" ht="14.5" x14ac:dyDescent="0.35">
      <c r="A1213"/>
      <c r="B1213"/>
      <c r="C1213"/>
      <c r="D1213"/>
      <c r="E1213"/>
      <c r="F1213"/>
      <c r="G1213"/>
      <c r="H1213"/>
      <c r="I1213"/>
      <c r="J1213"/>
      <c r="K1213"/>
    </row>
    <row r="1214" spans="1:11" ht="14.5" x14ac:dyDescent="0.35">
      <c r="A1214"/>
      <c r="B1214"/>
      <c r="C1214"/>
      <c r="D1214"/>
      <c r="E1214"/>
      <c r="F1214"/>
      <c r="G1214"/>
      <c r="H1214"/>
      <c r="I1214"/>
      <c r="J1214"/>
      <c r="K1214"/>
    </row>
    <row r="1215" spans="1:11" ht="14.5" x14ac:dyDescent="0.35">
      <c r="A1215"/>
      <c r="B1215"/>
      <c r="C1215"/>
      <c r="D1215"/>
      <c r="E1215"/>
      <c r="F1215"/>
      <c r="G1215"/>
      <c r="H1215"/>
      <c r="I1215"/>
      <c r="J1215"/>
      <c r="K1215"/>
    </row>
    <row r="1216" spans="1:11" ht="14.5" x14ac:dyDescent="0.35">
      <c r="A1216"/>
      <c r="B1216"/>
      <c r="C1216"/>
      <c r="D1216"/>
      <c r="E1216"/>
      <c r="F1216"/>
      <c r="G1216"/>
      <c r="H1216"/>
      <c r="I1216"/>
      <c r="J1216"/>
      <c r="K1216"/>
    </row>
    <row r="1217" spans="1:11" ht="14.5" x14ac:dyDescent="0.35">
      <c r="A1217"/>
      <c r="B1217"/>
      <c r="C1217"/>
      <c r="D1217"/>
      <c r="E1217"/>
      <c r="F1217"/>
      <c r="G1217"/>
      <c r="H1217"/>
      <c r="I1217"/>
      <c r="J1217"/>
      <c r="K1217"/>
    </row>
    <row r="1218" spans="1:11" ht="14.5" x14ac:dyDescent="0.35">
      <c r="A1218"/>
      <c r="B1218"/>
      <c r="C1218"/>
      <c r="D1218"/>
      <c r="E1218"/>
      <c r="F1218"/>
      <c r="G1218"/>
      <c r="H1218"/>
      <c r="I1218"/>
      <c r="J1218"/>
      <c r="K1218"/>
    </row>
    <row r="1219" spans="1:11" ht="14.5" x14ac:dyDescent="0.35">
      <c r="A1219"/>
      <c r="B1219"/>
      <c r="C1219"/>
      <c r="D1219"/>
      <c r="E1219"/>
      <c r="F1219"/>
      <c r="G1219"/>
      <c r="H1219"/>
      <c r="I1219"/>
      <c r="J1219"/>
      <c r="K1219"/>
    </row>
    <row r="1220" spans="1:11" ht="14.5" x14ac:dyDescent="0.35">
      <c r="A1220"/>
      <c r="B1220"/>
      <c r="C1220"/>
      <c r="D1220"/>
      <c r="E1220"/>
      <c r="F1220"/>
      <c r="G1220"/>
      <c r="H1220"/>
      <c r="I1220"/>
      <c r="J1220"/>
      <c r="K1220"/>
    </row>
    <row r="1221" spans="1:11" ht="14.5" x14ac:dyDescent="0.35">
      <c r="A1221"/>
      <c r="B1221"/>
      <c r="C1221"/>
      <c r="D1221"/>
      <c r="E1221"/>
      <c r="F1221"/>
      <c r="G1221"/>
      <c r="H1221"/>
      <c r="I1221"/>
      <c r="J1221"/>
      <c r="K1221"/>
    </row>
    <row r="1222" spans="1:11" ht="14.5" x14ac:dyDescent="0.35">
      <c r="A1222"/>
      <c r="B1222"/>
      <c r="C1222"/>
      <c r="D1222"/>
      <c r="E1222"/>
      <c r="F1222"/>
      <c r="G1222"/>
      <c r="H1222"/>
      <c r="I1222"/>
      <c r="J1222"/>
      <c r="K1222"/>
    </row>
    <row r="1223" spans="1:11" ht="14.5" x14ac:dyDescent="0.35">
      <c r="A1223"/>
      <c r="B1223"/>
      <c r="C1223"/>
      <c r="D1223"/>
      <c r="E1223"/>
      <c r="F1223"/>
      <c r="G1223"/>
      <c r="H1223"/>
      <c r="I1223"/>
      <c r="J1223"/>
      <c r="K1223"/>
    </row>
    <row r="1224" spans="1:11" ht="14.5" x14ac:dyDescent="0.35">
      <c r="A1224"/>
      <c r="B1224"/>
      <c r="C1224"/>
      <c r="D1224"/>
      <c r="E1224"/>
      <c r="F1224"/>
      <c r="G1224"/>
      <c r="H1224"/>
      <c r="I1224"/>
      <c r="J1224"/>
      <c r="K1224"/>
    </row>
    <row r="1225" spans="1:11" ht="14.5" x14ac:dyDescent="0.35">
      <c r="A1225"/>
      <c r="B1225"/>
      <c r="C1225"/>
      <c r="D1225"/>
      <c r="E1225"/>
      <c r="F1225"/>
      <c r="G1225"/>
      <c r="H1225"/>
      <c r="I1225"/>
      <c r="J1225"/>
      <c r="K1225"/>
    </row>
    <row r="1226" spans="1:11" ht="14.5" x14ac:dyDescent="0.35">
      <c r="A1226"/>
      <c r="B1226"/>
      <c r="C1226"/>
      <c r="D1226"/>
      <c r="E1226"/>
      <c r="F1226"/>
      <c r="G1226"/>
      <c r="H1226"/>
      <c r="I1226"/>
      <c r="J1226"/>
      <c r="K1226"/>
    </row>
    <row r="1227" spans="1:11" ht="14.5" x14ac:dyDescent="0.35">
      <c r="A1227"/>
      <c r="B1227"/>
      <c r="C1227"/>
      <c r="D1227"/>
      <c r="E1227"/>
      <c r="F1227"/>
      <c r="G1227"/>
      <c r="H1227"/>
      <c r="I1227"/>
      <c r="J1227"/>
      <c r="K1227"/>
    </row>
    <row r="1228" spans="1:11" ht="14.5" x14ac:dyDescent="0.35">
      <c r="A1228"/>
      <c r="B1228"/>
      <c r="C1228"/>
      <c r="D1228"/>
      <c r="E1228"/>
      <c r="F1228"/>
      <c r="G1228"/>
      <c r="H1228"/>
      <c r="I1228"/>
      <c r="J1228"/>
      <c r="K1228"/>
    </row>
    <row r="1229" spans="1:11" ht="14.5" x14ac:dyDescent="0.35">
      <c r="A1229"/>
      <c r="B1229"/>
      <c r="C1229"/>
      <c r="D1229"/>
      <c r="E1229"/>
      <c r="F1229"/>
      <c r="G1229"/>
      <c r="H1229"/>
      <c r="I1229"/>
      <c r="J1229"/>
      <c r="K1229"/>
    </row>
    <row r="1230" spans="1:11" ht="14.5" x14ac:dyDescent="0.35">
      <c r="A1230"/>
      <c r="B1230"/>
      <c r="C1230"/>
      <c r="D1230"/>
      <c r="E1230"/>
      <c r="F1230"/>
      <c r="G1230"/>
      <c r="H1230"/>
      <c r="I1230"/>
      <c r="J1230"/>
      <c r="K1230"/>
    </row>
    <row r="1231" spans="1:11" ht="14.5" x14ac:dyDescent="0.35">
      <c r="A1231"/>
      <c r="B1231"/>
      <c r="C1231"/>
      <c r="D1231"/>
      <c r="E1231"/>
      <c r="F1231"/>
      <c r="G1231"/>
      <c r="H1231"/>
      <c r="I1231"/>
      <c r="J1231"/>
      <c r="K1231"/>
    </row>
    <row r="1232" spans="1:11" ht="14.5" x14ac:dyDescent="0.35">
      <c r="A1232"/>
      <c r="B1232"/>
      <c r="C1232"/>
      <c r="D1232"/>
      <c r="E1232"/>
      <c r="F1232"/>
      <c r="G1232"/>
      <c r="H1232"/>
      <c r="I1232"/>
      <c r="J1232"/>
      <c r="K1232"/>
    </row>
    <row r="1233" spans="1:11" ht="14.5" x14ac:dyDescent="0.35">
      <c r="A1233"/>
      <c r="B1233"/>
      <c r="C1233"/>
      <c r="D1233"/>
      <c r="E1233"/>
      <c r="F1233"/>
      <c r="G1233"/>
      <c r="H1233"/>
      <c r="I1233"/>
      <c r="J1233"/>
      <c r="K1233"/>
    </row>
    <row r="1234" spans="1:11" ht="14.5" x14ac:dyDescent="0.35">
      <c r="A1234"/>
      <c r="B1234"/>
      <c r="C1234"/>
      <c r="D1234"/>
      <c r="E1234"/>
      <c r="F1234"/>
      <c r="G1234"/>
      <c r="H1234"/>
      <c r="I1234"/>
      <c r="J1234"/>
      <c r="K1234"/>
    </row>
    <row r="1235" spans="1:11" ht="14.5" x14ac:dyDescent="0.35">
      <c r="A1235"/>
      <c r="B1235"/>
      <c r="C1235"/>
      <c r="D1235"/>
      <c r="E1235"/>
      <c r="F1235"/>
      <c r="G1235"/>
      <c r="H1235"/>
      <c r="I1235"/>
      <c r="J1235"/>
      <c r="K1235"/>
    </row>
    <row r="1236" spans="1:11" ht="14.5" x14ac:dyDescent="0.35">
      <c r="A1236"/>
      <c r="B1236"/>
      <c r="C1236"/>
      <c r="D1236"/>
      <c r="E1236"/>
      <c r="F1236"/>
      <c r="G1236"/>
      <c r="H1236"/>
      <c r="I1236"/>
      <c r="J1236"/>
      <c r="K1236"/>
    </row>
    <row r="1237" spans="1:11" ht="14.5" x14ac:dyDescent="0.35">
      <c r="A1237"/>
      <c r="B1237"/>
      <c r="C1237"/>
      <c r="D1237"/>
      <c r="E1237"/>
      <c r="F1237"/>
      <c r="G1237"/>
      <c r="H1237"/>
      <c r="I1237"/>
      <c r="J1237"/>
      <c r="K1237"/>
    </row>
    <row r="1238" spans="1:11" ht="14.5" x14ac:dyDescent="0.35">
      <c r="A1238"/>
      <c r="B1238"/>
      <c r="C1238"/>
      <c r="D1238"/>
      <c r="E1238"/>
      <c r="F1238"/>
      <c r="G1238"/>
      <c r="H1238"/>
      <c r="I1238"/>
      <c r="J1238"/>
      <c r="K1238"/>
    </row>
    <row r="1239" spans="1:11" ht="14.5" x14ac:dyDescent="0.35">
      <c r="A1239"/>
      <c r="B1239"/>
      <c r="C1239"/>
      <c r="D1239"/>
      <c r="E1239"/>
      <c r="F1239"/>
      <c r="G1239"/>
      <c r="H1239"/>
      <c r="I1239"/>
      <c r="J1239"/>
      <c r="K1239"/>
    </row>
    <row r="1240" spans="1:11" ht="14.5" x14ac:dyDescent="0.35">
      <c r="A1240"/>
      <c r="B1240"/>
      <c r="C1240"/>
      <c r="D1240"/>
      <c r="E1240"/>
      <c r="F1240"/>
      <c r="G1240"/>
      <c r="H1240"/>
      <c r="I1240"/>
      <c r="J1240"/>
      <c r="K1240"/>
    </row>
    <row r="1241" spans="1:11" ht="14.5" x14ac:dyDescent="0.35">
      <c r="A1241"/>
      <c r="B1241"/>
      <c r="C1241"/>
      <c r="D1241"/>
      <c r="E1241"/>
      <c r="F1241"/>
      <c r="G1241"/>
      <c r="H1241"/>
      <c r="I1241"/>
      <c r="J1241"/>
      <c r="K1241"/>
    </row>
    <row r="1242" spans="1:11" ht="14.5" x14ac:dyDescent="0.35">
      <c r="A1242"/>
      <c r="B1242"/>
      <c r="C1242"/>
      <c r="D1242"/>
      <c r="E1242"/>
      <c r="F1242"/>
      <c r="G1242"/>
      <c r="H1242"/>
      <c r="I1242"/>
      <c r="J1242"/>
      <c r="K1242"/>
    </row>
    <row r="1243" spans="1:11" ht="14.5" x14ac:dyDescent="0.35">
      <c r="A1243"/>
      <c r="B1243"/>
      <c r="C1243"/>
      <c r="D1243"/>
      <c r="E1243"/>
      <c r="F1243"/>
      <c r="G1243"/>
      <c r="H1243"/>
      <c r="I1243"/>
      <c r="J1243"/>
      <c r="K1243"/>
    </row>
    <row r="1244" spans="1:11" ht="14.5" x14ac:dyDescent="0.35">
      <c r="A1244"/>
      <c r="B1244"/>
      <c r="C1244"/>
      <c r="D1244"/>
      <c r="E1244"/>
      <c r="F1244"/>
      <c r="G1244"/>
      <c r="H1244"/>
      <c r="I1244"/>
      <c r="J1244"/>
      <c r="K1244"/>
    </row>
    <row r="1245" spans="1:11" ht="14.5" x14ac:dyDescent="0.35">
      <c r="A1245"/>
      <c r="B1245"/>
      <c r="C1245"/>
      <c r="D1245"/>
      <c r="E1245"/>
      <c r="F1245"/>
      <c r="G1245"/>
      <c r="H1245"/>
      <c r="I1245"/>
      <c r="J1245"/>
      <c r="K1245"/>
    </row>
    <row r="1246" spans="1:11" ht="14.5" x14ac:dyDescent="0.35">
      <c r="A1246"/>
      <c r="B1246"/>
      <c r="C1246"/>
      <c r="D1246"/>
      <c r="E1246"/>
      <c r="F1246"/>
      <c r="G1246"/>
      <c r="H1246"/>
      <c r="I1246"/>
      <c r="J1246"/>
      <c r="K1246"/>
    </row>
    <row r="1247" spans="1:11" ht="14.5" x14ac:dyDescent="0.35">
      <c r="A1247"/>
      <c r="B1247"/>
      <c r="C1247"/>
      <c r="D1247"/>
      <c r="E1247"/>
      <c r="F1247"/>
      <c r="G1247"/>
      <c r="H1247"/>
      <c r="I1247"/>
      <c r="J1247"/>
      <c r="K1247"/>
    </row>
    <row r="1248" spans="1:11" ht="14.5" x14ac:dyDescent="0.35">
      <c r="A1248"/>
      <c r="B1248"/>
      <c r="C1248"/>
      <c r="D1248"/>
      <c r="E1248"/>
      <c r="F1248"/>
      <c r="G1248"/>
      <c r="H1248"/>
      <c r="I1248"/>
      <c r="J1248"/>
      <c r="K1248"/>
    </row>
    <row r="1249" spans="1:11" ht="14.5" x14ac:dyDescent="0.35">
      <c r="A1249"/>
      <c r="B1249"/>
      <c r="C1249"/>
      <c r="D1249"/>
      <c r="E1249"/>
      <c r="F1249"/>
      <c r="G1249"/>
      <c r="H1249"/>
      <c r="I1249"/>
      <c r="J1249"/>
      <c r="K1249"/>
    </row>
    <row r="1250" spans="1:11" ht="14.5" x14ac:dyDescent="0.35">
      <c r="A1250"/>
      <c r="B1250"/>
      <c r="C1250"/>
      <c r="D1250"/>
      <c r="E1250"/>
      <c r="F1250"/>
      <c r="G1250"/>
      <c r="H1250"/>
      <c r="I1250"/>
      <c r="J1250"/>
      <c r="K1250"/>
    </row>
    <row r="1251" spans="1:11" ht="14.5" x14ac:dyDescent="0.35">
      <c r="A1251"/>
      <c r="B1251"/>
      <c r="C1251"/>
      <c r="D1251"/>
      <c r="E1251"/>
      <c r="F1251"/>
      <c r="G1251"/>
      <c r="H1251"/>
      <c r="I1251"/>
      <c r="J1251"/>
      <c r="K1251"/>
    </row>
    <row r="1252" spans="1:11" ht="14.5" x14ac:dyDescent="0.35">
      <c r="A1252"/>
      <c r="B1252"/>
      <c r="C1252"/>
      <c r="D1252"/>
      <c r="E1252"/>
      <c r="F1252"/>
      <c r="G1252"/>
      <c r="H1252"/>
      <c r="I1252"/>
      <c r="J1252"/>
      <c r="K1252"/>
    </row>
    <row r="1253" spans="1:11" ht="14.5" x14ac:dyDescent="0.35">
      <c r="A1253"/>
      <c r="B1253"/>
      <c r="C1253"/>
      <c r="D1253"/>
      <c r="E1253"/>
      <c r="F1253"/>
      <c r="G1253"/>
      <c r="H1253"/>
      <c r="I1253"/>
      <c r="J1253"/>
      <c r="K1253"/>
    </row>
    <row r="1254" spans="1:11" ht="14.5" x14ac:dyDescent="0.35">
      <c r="A1254"/>
      <c r="B1254"/>
      <c r="C1254"/>
      <c r="D1254"/>
      <c r="E1254"/>
      <c r="F1254"/>
      <c r="G1254"/>
      <c r="H1254"/>
      <c r="I1254"/>
      <c r="J1254"/>
      <c r="K1254"/>
    </row>
    <row r="1255" spans="1:11" ht="14.5" x14ac:dyDescent="0.35">
      <c r="A1255"/>
      <c r="B1255"/>
      <c r="C1255"/>
      <c r="D1255"/>
      <c r="E1255"/>
      <c r="F1255"/>
      <c r="G1255"/>
      <c r="H1255"/>
      <c r="I1255"/>
      <c r="J1255"/>
      <c r="K1255"/>
    </row>
    <row r="1256" spans="1:11" ht="14.5" x14ac:dyDescent="0.35">
      <c r="A1256"/>
      <c r="B1256"/>
      <c r="C1256"/>
      <c r="D1256"/>
      <c r="E1256"/>
      <c r="F1256"/>
      <c r="G1256"/>
      <c r="H1256"/>
      <c r="I1256"/>
      <c r="J1256"/>
      <c r="K1256"/>
    </row>
    <row r="1257" spans="1:11" ht="14.5" x14ac:dyDescent="0.35">
      <c r="A1257"/>
      <c r="B1257"/>
      <c r="C1257"/>
      <c r="D1257"/>
      <c r="E1257"/>
      <c r="F1257"/>
      <c r="G1257"/>
      <c r="H1257"/>
      <c r="I1257"/>
      <c r="J1257"/>
      <c r="K1257"/>
    </row>
    <row r="1258" spans="1:11" ht="14.5" x14ac:dyDescent="0.35">
      <c r="A1258"/>
      <c r="B1258"/>
      <c r="C1258"/>
      <c r="D1258"/>
      <c r="E1258"/>
      <c r="F1258"/>
      <c r="G1258"/>
      <c r="H1258"/>
      <c r="I1258"/>
      <c r="J1258"/>
      <c r="K1258"/>
    </row>
    <row r="1259" spans="1:11" ht="14.5" x14ac:dyDescent="0.35">
      <c r="A1259"/>
      <c r="B1259"/>
      <c r="C1259"/>
      <c r="D1259"/>
      <c r="E1259"/>
      <c r="F1259"/>
      <c r="G1259"/>
      <c r="H1259"/>
      <c r="I1259"/>
      <c r="J1259"/>
      <c r="K1259"/>
    </row>
    <row r="1260" spans="1:11" ht="14.5" x14ac:dyDescent="0.35">
      <c r="A1260"/>
      <c r="B1260"/>
      <c r="C1260"/>
      <c r="D1260"/>
      <c r="E1260"/>
      <c r="F1260"/>
      <c r="G1260"/>
      <c r="H1260"/>
      <c r="I1260"/>
      <c r="J1260"/>
      <c r="K1260"/>
    </row>
    <row r="1261" spans="1:11" ht="14.5" x14ac:dyDescent="0.35">
      <c r="A1261"/>
      <c r="B1261"/>
      <c r="C1261"/>
      <c r="D1261"/>
      <c r="E1261"/>
      <c r="F1261"/>
      <c r="G1261"/>
      <c r="H1261"/>
      <c r="I1261"/>
      <c r="J1261"/>
      <c r="K1261"/>
    </row>
    <row r="1262" spans="1:11" ht="14.5" x14ac:dyDescent="0.35">
      <c r="A1262"/>
      <c r="B1262"/>
      <c r="C1262"/>
      <c r="D1262"/>
      <c r="E1262"/>
      <c r="F1262"/>
      <c r="G1262"/>
      <c r="H1262"/>
      <c r="I1262"/>
      <c r="J1262"/>
      <c r="K1262"/>
    </row>
    <row r="1263" spans="1:11" ht="14.5" x14ac:dyDescent="0.35">
      <c r="A1263"/>
      <c r="B1263"/>
      <c r="C1263"/>
      <c r="D1263"/>
      <c r="E1263"/>
      <c r="F1263"/>
      <c r="G1263"/>
      <c r="H1263"/>
      <c r="I1263"/>
      <c r="J1263"/>
      <c r="K1263"/>
    </row>
    <row r="1264" spans="1:11" ht="14.5" x14ac:dyDescent="0.35">
      <c r="A1264"/>
      <c r="B1264"/>
      <c r="C1264"/>
      <c r="D1264"/>
      <c r="E1264"/>
      <c r="F1264"/>
      <c r="G1264"/>
      <c r="H1264"/>
      <c r="I1264"/>
      <c r="J1264"/>
      <c r="K1264"/>
    </row>
    <row r="1265" spans="1:11" ht="14.5" x14ac:dyDescent="0.35">
      <c r="A1265"/>
      <c r="B1265"/>
      <c r="C1265"/>
      <c r="D1265"/>
      <c r="E1265"/>
      <c r="F1265"/>
      <c r="G1265"/>
      <c r="H1265"/>
      <c r="I1265"/>
      <c r="J1265"/>
      <c r="K1265"/>
    </row>
    <row r="1266" spans="1:11" ht="14.5" x14ac:dyDescent="0.35">
      <c r="A1266"/>
      <c r="B1266"/>
      <c r="C1266"/>
      <c r="D1266"/>
      <c r="E1266"/>
      <c r="F1266"/>
      <c r="G1266"/>
      <c r="H1266"/>
      <c r="I1266"/>
      <c r="J1266"/>
      <c r="K1266"/>
    </row>
    <row r="1267" spans="1:11" ht="14.5" x14ac:dyDescent="0.35">
      <c r="A1267"/>
      <c r="B1267"/>
      <c r="C1267"/>
      <c r="D1267"/>
      <c r="E1267"/>
      <c r="F1267"/>
      <c r="G1267"/>
      <c r="H1267"/>
      <c r="I1267"/>
      <c r="J1267"/>
      <c r="K1267"/>
    </row>
    <row r="1268" spans="1:11" ht="14.5" x14ac:dyDescent="0.35">
      <c r="A1268"/>
      <c r="B1268"/>
      <c r="C1268"/>
      <c r="D1268"/>
      <c r="E1268"/>
      <c r="F1268"/>
      <c r="G1268"/>
      <c r="H1268"/>
      <c r="I1268"/>
      <c r="J1268"/>
      <c r="K1268"/>
    </row>
    <row r="1269" spans="1:11" ht="14.5" x14ac:dyDescent="0.35">
      <c r="A1269"/>
      <c r="B1269"/>
      <c r="C1269"/>
      <c r="D1269"/>
      <c r="E1269"/>
      <c r="F1269"/>
      <c r="G1269"/>
      <c r="H1269"/>
      <c r="I1269"/>
      <c r="J1269"/>
      <c r="K1269"/>
    </row>
    <row r="1270" spans="1:11" ht="14.5" x14ac:dyDescent="0.35">
      <c r="A1270"/>
      <c r="B1270"/>
      <c r="C1270"/>
      <c r="D1270"/>
      <c r="E1270"/>
      <c r="F1270"/>
      <c r="G1270"/>
      <c r="H1270"/>
      <c r="I1270"/>
      <c r="J1270"/>
      <c r="K1270"/>
    </row>
    <row r="1271" spans="1:11" ht="14.5" x14ac:dyDescent="0.35">
      <c r="A1271"/>
      <c r="B1271"/>
      <c r="C1271"/>
      <c r="D1271"/>
      <c r="E1271"/>
      <c r="F1271"/>
      <c r="G1271"/>
      <c r="H1271"/>
      <c r="I1271"/>
      <c r="J1271"/>
      <c r="K1271"/>
    </row>
    <row r="1272" spans="1:11" ht="14.5" x14ac:dyDescent="0.35">
      <c r="A1272"/>
      <c r="B1272"/>
      <c r="C1272"/>
      <c r="D1272"/>
      <c r="E1272"/>
      <c r="F1272"/>
      <c r="G1272"/>
      <c r="H1272"/>
      <c r="I1272"/>
      <c r="J1272"/>
      <c r="K1272"/>
    </row>
    <row r="1273" spans="1:11" ht="14.5" x14ac:dyDescent="0.35">
      <c r="A1273"/>
      <c r="B1273"/>
      <c r="C1273"/>
      <c r="D1273"/>
      <c r="E1273"/>
      <c r="F1273"/>
      <c r="G1273"/>
      <c r="H1273"/>
      <c r="I1273"/>
      <c r="J1273"/>
      <c r="K1273"/>
    </row>
    <row r="1274" spans="1:11" ht="14.5" x14ac:dyDescent="0.35">
      <c r="A1274"/>
      <c r="B1274"/>
      <c r="C1274"/>
      <c r="D1274"/>
      <c r="E1274"/>
      <c r="F1274"/>
      <c r="G1274"/>
      <c r="H1274"/>
      <c r="I1274"/>
      <c r="J1274"/>
      <c r="K1274"/>
    </row>
    <row r="1275" spans="1:11" ht="14.5" x14ac:dyDescent="0.35">
      <c r="A1275"/>
      <c r="B1275"/>
      <c r="C1275"/>
      <c r="D1275"/>
      <c r="E1275"/>
      <c r="F1275"/>
      <c r="G1275"/>
      <c r="H1275"/>
      <c r="I1275"/>
      <c r="J1275"/>
      <c r="K1275"/>
    </row>
    <row r="1276" spans="1:11" ht="14.5" x14ac:dyDescent="0.35">
      <c r="A1276"/>
      <c r="B1276"/>
      <c r="C1276"/>
      <c r="D1276"/>
      <c r="E1276"/>
      <c r="F1276"/>
      <c r="G1276"/>
      <c r="H1276"/>
      <c r="I1276"/>
      <c r="J1276"/>
      <c r="K1276"/>
    </row>
    <row r="1277" spans="1:11" ht="14.5" x14ac:dyDescent="0.35">
      <c r="A1277"/>
      <c r="B1277"/>
      <c r="C1277"/>
      <c r="D1277"/>
      <c r="E1277"/>
      <c r="F1277"/>
      <c r="G1277"/>
      <c r="H1277"/>
      <c r="I1277"/>
      <c r="J1277"/>
      <c r="K1277"/>
    </row>
    <row r="1278" spans="1:11" ht="14.5" x14ac:dyDescent="0.35">
      <c r="A1278"/>
      <c r="B1278"/>
      <c r="C1278"/>
      <c r="D1278"/>
      <c r="E1278"/>
      <c r="F1278"/>
      <c r="G1278"/>
      <c r="H1278"/>
      <c r="I1278"/>
      <c r="J1278"/>
      <c r="K1278"/>
    </row>
    <row r="1279" spans="1:11" ht="14.5" x14ac:dyDescent="0.35">
      <c r="A1279"/>
      <c r="B1279"/>
      <c r="C1279"/>
      <c r="D1279"/>
      <c r="E1279"/>
      <c r="F1279"/>
      <c r="G1279"/>
      <c r="H1279"/>
      <c r="I1279"/>
      <c r="J1279"/>
      <c r="K1279"/>
    </row>
    <row r="1280" spans="1:11" ht="14.5" x14ac:dyDescent="0.35">
      <c r="A1280"/>
      <c r="B1280"/>
      <c r="C1280"/>
      <c r="D1280"/>
      <c r="E1280"/>
      <c r="F1280"/>
      <c r="G1280"/>
      <c r="H1280"/>
      <c r="I1280"/>
      <c r="J1280"/>
      <c r="K1280"/>
    </row>
    <row r="1281" spans="1:11" ht="14.5" x14ac:dyDescent="0.35">
      <c r="A1281"/>
      <c r="B1281"/>
      <c r="C1281"/>
      <c r="D1281"/>
      <c r="E1281"/>
      <c r="F1281"/>
      <c r="G1281"/>
      <c r="H1281"/>
      <c r="I1281"/>
      <c r="J1281"/>
      <c r="K1281"/>
    </row>
    <row r="1282" spans="1:11" ht="14.5" x14ac:dyDescent="0.35">
      <c r="A1282"/>
      <c r="B1282"/>
      <c r="C1282"/>
      <c r="D1282"/>
      <c r="E1282"/>
      <c r="F1282"/>
      <c r="G1282"/>
      <c r="H1282"/>
      <c r="I1282"/>
      <c r="J1282"/>
      <c r="K1282"/>
    </row>
    <row r="1283" spans="1:11" ht="14.5" x14ac:dyDescent="0.35">
      <c r="A1283"/>
      <c r="B1283"/>
      <c r="C1283"/>
      <c r="D1283"/>
      <c r="E1283"/>
      <c r="F1283"/>
      <c r="G1283"/>
      <c r="H1283"/>
      <c r="I1283"/>
      <c r="J1283"/>
      <c r="K1283"/>
    </row>
    <row r="1284" spans="1:11" ht="14.5" x14ac:dyDescent="0.35">
      <c r="A1284"/>
      <c r="B1284"/>
      <c r="C1284"/>
      <c r="D1284"/>
      <c r="E1284"/>
      <c r="F1284"/>
      <c r="G1284"/>
      <c r="H1284"/>
      <c r="I1284"/>
      <c r="J1284"/>
      <c r="K1284"/>
    </row>
    <row r="1285" spans="1:11" ht="14.5" x14ac:dyDescent="0.35">
      <c r="A1285"/>
      <c r="B1285"/>
      <c r="C1285"/>
      <c r="D1285"/>
      <c r="E1285"/>
      <c r="F1285"/>
      <c r="G1285"/>
      <c r="H1285"/>
      <c r="I1285"/>
      <c r="J1285"/>
      <c r="K1285"/>
    </row>
    <row r="1286" spans="1:11" ht="14.5" x14ac:dyDescent="0.35">
      <c r="A1286"/>
      <c r="B1286"/>
      <c r="C1286"/>
      <c r="D1286"/>
      <c r="E1286"/>
      <c r="F1286"/>
      <c r="G1286"/>
      <c r="H1286"/>
      <c r="I1286"/>
      <c r="J1286"/>
      <c r="K1286"/>
    </row>
    <row r="1287" spans="1:11" ht="14.5" x14ac:dyDescent="0.35">
      <c r="A1287"/>
      <c r="B1287"/>
      <c r="C1287"/>
      <c r="D1287"/>
      <c r="E1287"/>
      <c r="F1287"/>
      <c r="G1287"/>
      <c r="H1287"/>
      <c r="I1287"/>
      <c r="J1287"/>
      <c r="K1287"/>
    </row>
    <row r="1288" spans="1:11" ht="14.5" x14ac:dyDescent="0.35">
      <c r="A1288"/>
      <c r="B1288"/>
      <c r="C1288"/>
      <c r="D1288"/>
      <c r="E1288"/>
      <c r="F1288"/>
      <c r="G1288"/>
      <c r="H1288"/>
      <c r="I1288"/>
      <c r="J1288"/>
      <c r="K1288"/>
    </row>
    <row r="1289" spans="1:11" ht="14.5" x14ac:dyDescent="0.35">
      <c r="A1289"/>
      <c r="B1289"/>
      <c r="C1289"/>
      <c r="D1289"/>
      <c r="E1289"/>
      <c r="F1289"/>
      <c r="G1289"/>
      <c r="H1289"/>
      <c r="I1289"/>
      <c r="J1289"/>
      <c r="K1289"/>
    </row>
    <row r="1290" spans="1:11" ht="14.5" x14ac:dyDescent="0.35">
      <c r="A1290"/>
      <c r="B1290"/>
      <c r="C1290"/>
      <c r="D1290"/>
      <c r="E1290"/>
      <c r="F1290"/>
      <c r="G1290"/>
      <c r="H1290"/>
      <c r="I1290"/>
      <c r="J1290"/>
      <c r="K1290"/>
    </row>
    <row r="1291" spans="1:11" ht="14.5" x14ac:dyDescent="0.35">
      <c r="A1291"/>
      <c r="B1291"/>
      <c r="C1291"/>
      <c r="D1291"/>
      <c r="E1291"/>
      <c r="F1291"/>
      <c r="G1291"/>
      <c r="H1291"/>
      <c r="I1291"/>
      <c r="J1291"/>
      <c r="K1291"/>
    </row>
    <row r="1292" spans="1:11" ht="14.5" x14ac:dyDescent="0.35">
      <c r="A1292"/>
      <c r="B1292"/>
      <c r="C1292"/>
      <c r="D1292"/>
      <c r="E1292"/>
      <c r="F1292"/>
      <c r="G1292"/>
      <c r="H1292"/>
      <c r="I1292"/>
      <c r="J1292"/>
      <c r="K1292"/>
    </row>
    <row r="1293" spans="1:11" ht="14.5" x14ac:dyDescent="0.35">
      <c r="A1293"/>
      <c r="B1293"/>
      <c r="C1293"/>
      <c r="D1293"/>
      <c r="E1293"/>
      <c r="F1293"/>
      <c r="G1293"/>
      <c r="H1293"/>
      <c r="I1293"/>
      <c r="J1293"/>
      <c r="K1293"/>
    </row>
    <row r="1294" spans="1:11" ht="14.5" x14ac:dyDescent="0.35">
      <c r="A1294"/>
      <c r="B1294"/>
      <c r="C1294"/>
      <c r="D1294"/>
      <c r="E1294"/>
      <c r="F1294"/>
      <c r="G1294"/>
      <c r="H1294"/>
      <c r="I1294"/>
      <c r="J1294"/>
      <c r="K1294"/>
    </row>
    <row r="1295" spans="1:11" ht="14.5" x14ac:dyDescent="0.35">
      <c r="A1295"/>
      <c r="B1295"/>
      <c r="C1295"/>
      <c r="D1295"/>
      <c r="E1295"/>
      <c r="F1295"/>
      <c r="G1295"/>
      <c r="H1295"/>
      <c r="I1295"/>
      <c r="J1295"/>
      <c r="K1295"/>
    </row>
    <row r="1296" spans="1:11" ht="14.5" x14ac:dyDescent="0.35">
      <c r="A1296"/>
      <c r="B1296"/>
      <c r="C1296"/>
      <c r="D1296"/>
      <c r="E1296"/>
      <c r="F1296"/>
      <c r="G1296"/>
      <c r="H1296"/>
      <c r="I1296"/>
      <c r="J1296"/>
      <c r="K1296"/>
    </row>
    <row r="1297" spans="1:11" ht="14.5" x14ac:dyDescent="0.35">
      <c r="A1297"/>
      <c r="B1297"/>
      <c r="C1297"/>
      <c r="D1297"/>
      <c r="E1297"/>
      <c r="F1297"/>
      <c r="G1297"/>
      <c r="H1297"/>
      <c r="I1297"/>
      <c r="J1297"/>
      <c r="K1297"/>
    </row>
    <row r="1298" spans="1:11" ht="14.5" x14ac:dyDescent="0.35">
      <c r="A1298"/>
      <c r="B1298"/>
      <c r="C1298"/>
      <c r="D1298"/>
      <c r="E1298"/>
      <c r="F1298"/>
      <c r="G1298"/>
      <c r="H1298"/>
      <c r="I1298"/>
      <c r="J1298"/>
      <c r="K1298"/>
    </row>
    <row r="1299" spans="1:11" ht="14.5" x14ac:dyDescent="0.35">
      <c r="A1299"/>
      <c r="B1299"/>
      <c r="C1299"/>
      <c r="D1299"/>
      <c r="E1299"/>
      <c r="F1299"/>
      <c r="G1299"/>
      <c r="H1299"/>
      <c r="I1299"/>
      <c r="J1299"/>
      <c r="K1299"/>
    </row>
    <row r="1300" spans="1:11" ht="14.5" x14ac:dyDescent="0.35">
      <c r="A1300"/>
      <c r="B1300"/>
      <c r="C1300"/>
      <c r="D1300"/>
      <c r="E1300"/>
      <c r="F1300"/>
      <c r="G1300"/>
      <c r="H1300"/>
      <c r="I1300"/>
      <c r="J1300"/>
      <c r="K1300"/>
    </row>
    <row r="1301" spans="1:11" ht="14.5" x14ac:dyDescent="0.35">
      <c r="A1301"/>
      <c r="B1301"/>
      <c r="C1301"/>
      <c r="D1301"/>
      <c r="E1301"/>
      <c r="F1301"/>
      <c r="G1301"/>
      <c r="H1301"/>
      <c r="I1301"/>
      <c r="J1301"/>
      <c r="K1301"/>
    </row>
    <row r="1302" spans="1:11" ht="14.5" x14ac:dyDescent="0.35">
      <c r="A1302"/>
      <c r="B1302"/>
      <c r="C1302"/>
      <c r="D1302"/>
      <c r="E1302"/>
      <c r="F1302"/>
      <c r="G1302"/>
      <c r="H1302"/>
      <c r="I1302"/>
      <c r="J1302"/>
      <c r="K1302"/>
    </row>
    <row r="1303" spans="1:11" ht="14.5" x14ac:dyDescent="0.35">
      <c r="A1303"/>
      <c r="B1303"/>
      <c r="C1303"/>
      <c r="D1303"/>
      <c r="E1303"/>
      <c r="F1303"/>
      <c r="G1303"/>
      <c r="H1303"/>
      <c r="I1303"/>
      <c r="J1303"/>
      <c r="K1303"/>
    </row>
    <row r="1304" spans="1:11" ht="14.5" x14ac:dyDescent="0.35">
      <c r="A1304"/>
      <c r="B1304"/>
      <c r="C1304"/>
      <c r="D1304"/>
      <c r="E1304"/>
      <c r="F1304"/>
      <c r="G1304"/>
      <c r="H1304"/>
      <c r="I1304"/>
      <c r="J1304"/>
      <c r="K1304"/>
    </row>
    <row r="1305" spans="1:11" ht="14.5" x14ac:dyDescent="0.35">
      <c r="A1305"/>
      <c r="B1305"/>
      <c r="C1305"/>
      <c r="D1305"/>
      <c r="E1305"/>
      <c r="F1305"/>
      <c r="G1305"/>
      <c r="H1305"/>
      <c r="I1305"/>
      <c r="J1305"/>
      <c r="K1305"/>
    </row>
    <row r="1306" spans="1:11" ht="14.5" x14ac:dyDescent="0.35">
      <c r="A1306"/>
      <c r="B1306"/>
      <c r="C1306"/>
      <c r="D1306"/>
      <c r="E1306"/>
      <c r="F1306"/>
      <c r="G1306"/>
      <c r="H1306"/>
      <c r="I1306"/>
      <c r="J1306"/>
      <c r="K1306"/>
    </row>
    <row r="1307" spans="1:11" ht="14.5" x14ac:dyDescent="0.35">
      <c r="A1307"/>
      <c r="B1307"/>
      <c r="C1307"/>
      <c r="D1307"/>
      <c r="E1307"/>
      <c r="F1307"/>
      <c r="G1307"/>
      <c r="H1307"/>
      <c r="I1307"/>
      <c r="J1307"/>
      <c r="K1307"/>
    </row>
    <row r="1308" spans="1:11" ht="14.5" x14ac:dyDescent="0.35">
      <c r="A1308"/>
      <c r="B1308"/>
      <c r="C1308"/>
      <c r="D1308"/>
      <c r="E1308"/>
      <c r="F1308"/>
      <c r="G1308"/>
      <c r="H1308"/>
      <c r="I1308"/>
      <c r="J1308"/>
      <c r="K1308"/>
    </row>
    <row r="1309" spans="1:11" ht="14.5" x14ac:dyDescent="0.35">
      <c r="A1309"/>
      <c r="B1309"/>
      <c r="C1309"/>
      <c r="D1309"/>
      <c r="E1309"/>
      <c r="F1309"/>
      <c r="G1309"/>
      <c r="H1309"/>
      <c r="I1309"/>
      <c r="J1309"/>
      <c r="K1309"/>
    </row>
    <row r="1310" spans="1:11" ht="14.5" x14ac:dyDescent="0.35">
      <c r="A1310"/>
      <c r="B1310"/>
      <c r="C1310"/>
      <c r="D1310"/>
      <c r="E1310"/>
      <c r="F1310"/>
      <c r="G1310"/>
      <c r="H1310"/>
      <c r="I1310"/>
      <c r="J1310"/>
      <c r="K1310"/>
    </row>
    <row r="1311" spans="1:11" ht="14.5" x14ac:dyDescent="0.35">
      <c r="A1311"/>
      <c r="B1311"/>
      <c r="C1311"/>
      <c r="D1311"/>
      <c r="E1311"/>
      <c r="F1311"/>
      <c r="G1311"/>
      <c r="H1311"/>
      <c r="I1311"/>
      <c r="J1311"/>
      <c r="K1311"/>
    </row>
    <row r="1312" spans="1:11" ht="14.5" x14ac:dyDescent="0.35">
      <c r="A1312"/>
      <c r="B1312"/>
      <c r="C1312"/>
      <c r="D1312"/>
      <c r="E1312"/>
      <c r="F1312"/>
      <c r="G1312"/>
      <c r="H1312"/>
      <c r="I1312"/>
      <c r="J1312"/>
      <c r="K1312"/>
    </row>
    <row r="1313" spans="1:11" ht="14.5" x14ac:dyDescent="0.35">
      <c r="A1313"/>
      <c r="B1313"/>
      <c r="C1313"/>
      <c r="D1313"/>
      <c r="E1313"/>
      <c r="F1313"/>
      <c r="G1313"/>
      <c r="H1313"/>
      <c r="I1313"/>
      <c r="J1313"/>
      <c r="K1313"/>
    </row>
    <row r="1314" spans="1:11" ht="14.5" x14ac:dyDescent="0.35">
      <c r="A1314"/>
      <c r="B1314"/>
      <c r="C1314"/>
      <c r="D1314"/>
      <c r="E1314"/>
      <c r="F1314"/>
      <c r="G1314"/>
      <c r="H1314"/>
      <c r="I1314"/>
      <c r="J1314"/>
      <c r="K1314"/>
    </row>
    <row r="1315" spans="1:11" ht="14.5" x14ac:dyDescent="0.35">
      <c r="A1315"/>
      <c r="B1315"/>
      <c r="C1315"/>
      <c r="D1315"/>
      <c r="E1315"/>
      <c r="F1315"/>
      <c r="G1315"/>
      <c r="H1315"/>
      <c r="I1315"/>
      <c r="J1315"/>
      <c r="K1315"/>
    </row>
    <row r="1316" spans="1:11" ht="14.5" x14ac:dyDescent="0.35">
      <c r="A1316"/>
      <c r="B1316"/>
      <c r="C1316"/>
      <c r="D1316"/>
      <c r="E1316"/>
      <c r="F1316"/>
      <c r="G1316"/>
      <c r="H1316"/>
      <c r="I1316"/>
      <c r="J1316"/>
      <c r="K1316"/>
    </row>
    <row r="1317" spans="1:11" ht="14.5" x14ac:dyDescent="0.35">
      <c r="A1317"/>
      <c r="B1317"/>
      <c r="C1317"/>
      <c r="D1317"/>
      <c r="E1317"/>
      <c r="F1317"/>
      <c r="G1317"/>
      <c r="H1317"/>
      <c r="I1317"/>
      <c r="J1317"/>
      <c r="K1317"/>
    </row>
    <row r="1318" spans="1:11" ht="14.5" x14ac:dyDescent="0.35">
      <c r="A1318"/>
      <c r="B1318"/>
      <c r="C1318"/>
      <c r="D1318"/>
      <c r="E1318"/>
      <c r="F1318"/>
      <c r="G1318"/>
      <c r="H1318"/>
      <c r="I1318"/>
      <c r="J1318"/>
      <c r="K1318"/>
    </row>
    <row r="1319" spans="1:11" ht="14.5" x14ac:dyDescent="0.35">
      <c r="A1319"/>
      <c r="B1319"/>
      <c r="C1319"/>
      <c r="D1319"/>
      <c r="E1319"/>
      <c r="F1319"/>
      <c r="G1319"/>
      <c r="H1319"/>
      <c r="I1319"/>
      <c r="J1319"/>
      <c r="K1319"/>
    </row>
    <row r="1320" spans="1:11" ht="14.5" x14ac:dyDescent="0.35">
      <c r="A1320"/>
      <c r="B1320"/>
      <c r="C1320"/>
      <c r="D1320"/>
      <c r="E1320"/>
      <c r="F1320"/>
      <c r="G1320"/>
      <c r="H1320"/>
      <c r="I1320"/>
      <c r="J1320"/>
      <c r="K1320"/>
    </row>
    <row r="1321" spans="1:11" ht="14.5" x14ac:dyDescent="0.35">
      <c r="A1321"/>
      <c r="B1321"/>
      <c r="C1321"/>
      <c r="D1321"/>
      <c r="E1321"/>
      <c r="F1321"/>
      <c r="G1321"/>
      <c r="H1321"/>
      <c r="I1321"/>
      <c r="J1321"/>
      <c r="K1321"/>
    </row>
    <row r="1322" spans="1:11" ht="14.5" x14ac:dyDescent="0.35">
      <c r="A1322"/>
      <c r="B1322"/>
      <c r="C1322"/>
      <c r="D1322"/>
      <c r="E1322"/>
      <c r="F1322"/>
      <c r="G1322"/>
      <c r="H1322"/>
      <c r="I1322"/>
      <c r="J1322"/>
      <c r="K1322"/>
    </row>
    <row r="1323" spans="1:11" ht="14.5" x14ac:dyDescent="0.35">
      <c r="A1323"/>
      <c r="B1323"/>
      <c r="C1323"/>
      <c r="D1323"/>
      <c r="E1323"/>
      <c r="F1323"/>
      <c r="G1323"/>
      <c r="H1323"/>
      <c r="I1323"/>
      <c r="J1323"/>
      <c r="K1323"/>
    </row>
    <row r="1324" spans="1:11" ht="14.5" x14ac:dyDescent="0.35">
      <c r="A1324"/>
      <c r="B1324"/>
      <c r="C1324"/>
      <c r="D1324"/>
      <c r="E1324"/>
      <c r="F1324"/>
      <c r="G1324"/>
      <c r="H1324"/>
      <c r="I1324"/>
      <c r="J1324"/>
      <c r="K1324"/>
    </row>
    <row r="1325" spans="1:11" ht="14.5" x14ac:dyDescent="0.35">
      <c r="A1325"/>
      <c r="B1325"/>
      <c r="C1325"/>
      <c r="D1325"/>
      <c r="E1325"/>
      <c r="F1325"/>
      <c r="G1325"/>
      <c r="H1325"/>
      <c r="I1325"/>
      <c r="J1325"/>
      <c r="K1325"/>
    </row>
    <row r="1326" spans="1:11" ht="14.5" x14ac:dyDescent="0.35">
      <c r="A1326"/>
      <c r="B1326"/>
      <c r="C1326"/>
      <c r="D1326"/>
      <c r="E1326"/>
      <c r="F1326"/>
      <c r="G1326"/>
      <c r="H1326"/>
      <c r="I1326"/>
      <c r="J1326"/>
      <c r="K1326"/>
    </row>
    <row r="1327" spans="1:11" ht="14.5" x14ac:dyDescent="0.35">
      <c r="A1327"/>
      <c r="B1327"/>
      <c r="C1327"/>
      <c r="D1327"/>
      <c r="E1327"/>
      <c r="F1327"/>
      <c r="G1327"/>
      <c r="H1327"/>
      <c r="I1327"/>
      <c r="J1327"/>
      <c r="K1327"/>
    </row>
    <row r="1328" spans="1:11" ht="14.5" x14ac:dyDescent="0.35">
      <c r="A1328"/>
      <c r="B1328"/>
      <c r="C1328"/>
      <c r="D1328"/>
      <c r="E1328"/>
      <c r="F1328"/>
      <c r="G1328"/>
      <c r="H1328"/>
      <c r="I1328"/>
      <c r="J1328"/>
      <c r="K1328"/>
    </row>
    <row r="1329" spans="1:11" ht="14.5" x14ac:dyDescent="0.35">
      <c r="A1329"/>
      <c r="B1329"/>
      <c r="C1329"/>
      <c r="D1329"/>
      <c r="E1329"/>
      <c r="F1329"/>
      <c r="G1329"/>
      <c r="H1329"/>
      <c r="I1329"/>
      <c r="J1329"/>
      <c r="K1329"/>
    </row>
    <row r="1330" spans="1:11" ht="14.5" x14ac:dyDescent="0.35">
      <c r="A1330"/>
      <c r="B1330"/>
      <c r="C1330"/>
      <c r="D1330"/>
      <c r="E1330"/>
      <c r="F1330"/>
      <c r="G1330"/>
      <c r="H1330"/>
      <c r="I1330"/>
      <c r="J1330"/>
      <c r="K1330"/>
    </row>
    <row r="1331" spans="1:11" ht="14.5" x14ac:dyDescent="0.35">
      <c r="A1331"/>
      <c r="B1331"/>
      <c r="C1331"/>
      <c r="D1331"/>
      <c r="E1331"/>
      <c r="F1331"/>
      <c r="G1331"/>
      <c r="H1331"/>
      <c r="I1331"/>
      <c r="J1331"/>
      <c r="K1331"/>
    </row>
    <row r="1332" spans="1:11" ht="14.5" x14ac:dyDescent="0.35">
      <c r="A1332"/>
      <c r="B1332"/>
      <c r="C1332"/>
      <c r="D1332"/>
      <c r="E1332"/>
      <c r="F1332"/>
      <c r="G1332"/>
      <c r="H1332"/>
      <c r="I1332"/>
      <c r="J1332"/>
      <c r="K1332"/>
    </row>
    <row r="1333" spans="1:11" ht="14.5" x14ac:dyDescent="0.35">
      <c r="A1333"/>
      <c r="B1333"/>
      <c r="C1333"/>
      <c r="D1333"/>
      <c r="E1333"/>
      <c r="F1333"/>
      <c r="G1333"/>
      <c r="H1333"/>
      <c r="I1333"/>
      <c r="J1333"/>
      <c r="K1333"/>
    </row>
    <row r="1334" spans="1:11" ht="14.5" x14ac:dyDescent="0.35">
      <c r="A1334"/>
      <c r="B1334"/>
      <c r="C1334"/>
      <c r="D1334"/>
      <c r="E1334"/>
      <c r="F1334"/>
      <c r="G1334"/>
      <c r="H1334"/>
      <c r="I1334"/>
      <c r="J1334"/>
      <c r="K1334"/>
    </row>
    <row r="1335" spans="1:11" ht="14.5" x14ac:dyDescent="0.35">
      <c r="A1335"/>
      <c r="B1335"/>
      <c r="C1335"/>
      <c r="D1335"/>
      <c r="E1335"/>
      <c r="F1335"/>
      <c r="G1335"/>
      <c r="H1335"/>
      <c r="I1335"/>
      <c r="J1335"/>
      <c r="K1335"/>
    </row>
    <row r="1336" spans="1:11" ht="14.5" x14ac:dyDescent="0.35">
      <c r="A1336"/>
      <c r="B1336"/>
      <c r="C1336"/>
      <c r="D1336"/>
      <c r="E1336"/>
      <c r="F1336"/>
      <c r="G1336"/>
      <c r="H1336"/>
      <c r="I1336"/>
      <c r="J1336"/>
      <c r="K1336"/>
    </row>
    <row r="1337" spans="1:11" ht="14.5" x14ac:dyDescent="0.35">
      <c r="A1337"/>
      <c r="B1337"/>
      <c r="C1337"/>
      <c r="D1337"/>
      <c r="E1337"/>
      <c r="F1337"/>
      <c r="G1337"/>
      <c r="H1337"/>
      <c r="I1337"/>
      <c r="J1337"/>
      <c r="K1337"/>
    </row>
    <row r="1338" spans="1:11" ht="14.5" x14ac:dyDescent="0.35">
      <c r="A1338"/>
      <c r="B1338"/>
      <c r="C1338"/>
      <c r="D1338"/>
      <c r="E1338"/>
      <c r="F1338"/>
      <c r="G1338"/>
      <c r="H1338"/>
      <c r="I1338"/>
      <c r="J1338"/>
      <c r="K1338"/>
    </row>
    <row r="1339" spans="1:11" ht="14.5" x14ac:dyDescent="0.35">
      <c r="A1339"/>
      <c r="B1339"/>
      <c r="C1339"/>
      <c r="D1339"/>
      <c r="E1339"/>
      <c r="F1339"/>
      <c r="G1339"/>
      <c r="H1339"/>
      <c r="I1339"/>
      <c r="J1339"/>
      <c r="K1339"/>
    </row>
    <row r="1340" spans="1:11" ht="14.5" x14ac:dyDescent="0.35">
      <c r="A1340"/>
      <c r="B1340"/>
      <c r="C1340"/>
      <c r="D1340"/>
      <c r="E1340"/>
      <c r="F1340"/>
      <c r="G1340"/>
      <c r="H1340"/>
      <c r="I1340"/>
      <c r="J1340"/>
      <c r="K1340"/>
    </row>
    <row r="1341" spans="1:11" ht="14.5" x14ac:dyDescent="0.35">
      <c r="A1341"/>
      <c r="B1341"/>
      <c r="C1341"/>
      <c r="D1341"/>
      <c r="E1341"/>
      <c r="F1341"/>
      <c r="G1341"/>
      <c r="H1341"/>
      <c r="I1341"/>
      <c r="J1341"/>
      <c r="K1341"/>
    </row>
    <row r="1342" spans="1:11" ht="14.5" x14ac:dyDescent="0.35">
      <c r="A1342"/>
      <c r="B1342"/>
      <c r="C1342"/>
      <c r="D1342"/>
      <c r="E1342"/>
      <c r="F1342"/>
      <c r="G1342"/>
      <c r="H1342"/>
      <c r="I1342"/>
      <c r="J1342"/>
      <c r="K1342"/>
    </row>
    <row r="1343" spans="1:11" ht="14.5" x14ac:dyDescent="0.35">
      <c r="A1343"/>
      <c r="B1343"/>
      <c r="C1343"/>
      <c r="D1343"/>
      <c r="E1343"/>
      <c r="F1343"/>
      <c r="G1343"/>
      <c r="H1343"/>
      <c r="I1343"/>
      <c r="J1343"/>
      <c r="K1343"/>
    </row>
    <row r="1344" spans="1:11" ht="14.5" x14ac:dyDescent="0.35">
      <c r="A1344"/>
      <c r="B1344"/>
      <c r="C1344"/>
      <c r="D1344"/>
      <c r="E1344"/>
      <c r="F1344"/>
      <c r="G1344"/>
      <c r="H1344"/>
      <c r="I1344"/>
      <c r="J1344"/>
      <c r="K1344"/>
    </row>
    <row r="1345" spans="1:11" ht="14.5" x14ac:dyDescent="0.35">
      <c r="A1345"/>
      <c r="B1345"/>
      <c r="C1345"/>
      <c r="D1345"/>
      <c r="E1345"/>
      <c r="F1345"/>
      <c r="G1345"/>
      <c r="H1345"/>
      <c r="I1345"/>
      <c r="J1345"/>
      <c r="K1345"/>
    </row>
    <row r="1346" spans="1:11" ht="14.5" x14ac:dyDescent="0.35">
      <c r="A1346"/>
      <c r="B1346"/>
      <c r="C1346"/>
      <c r="D1346"/>
      <c r="E1346"/>
      <c r="F1346"/>
      <c r="G1346"/>
      <c r="H1346"/>
      <c r="I1346"/>
      <c r="J1346"/>
      <c r="K1346"/>
    </row>
    <row r="1347" spans="1:11" ht="14.5" x14ac:dyDescent="0.35">
      <c r="A1347"/>
      <c r="B1347"/>
      <c r="C1347"/>
      <c r="D1347"/>
      <c r="E1347"/>
      <c r="F1347"/>
      <c r="G1347"/>
      <c r="H1347"/>
      <c r="I1347"/>
      <c r="J1347"/>
      <c r="K1347"/>
    </row>
    <row r="1348" spans="1:11" ht="14.5" x14ac:dyDescent="0.35">
      <c r="A1348"/>
      <c r="B1348"/>
      <c r="C1348"/>
      <c r="D1348"/>
      <c r="E1348"/>
      <c r="F1348"/>
      <c r="G1348"/>
      <c r="H1348"/>
      <c r="I1348"/>
      <c r="J1348"/>
      <c r="K1348"/>
    </row>
    <row r="1349" spans="1:11" ht="14.5" x14ac:dyDescent="0.35">
      <c r="A1349"/>
      <c r="B1349"/>
      <c r="C1349"/>
      <c r="D1349"/>
      <c r="E1349"/>
      <c r="F1349"/>
      <c r="G1349"/>
      <c r="H1349"/>
      <c r="I1349"/>
      <c r="J1349"/>
      <c r="K1349"/>
    </row>
    <row r="1350" spans="1:11" ht="14.5" x14ac:dyDescent="0.35">
      <c r="A1350"/>
      <c r="B1350"/>
      <c r="C1350"/>
      <c r="D1350"/>
      <c r="E1350"/>
      <c r="F1350"/>
      <c r="G1350"/>
      <c r="H1350"/>
      <c r="I1350"/>
      <c r="J1350"/>
      <c r="K1350"/>
    </row>
    <row r="1351" spans="1:11" ht="14.5" x14ac:dyDescent="0.35">
      <c r="A1351"/>
      <c r="B1351"/>
      <c r="C1351"/>
      <c r="D1351"/>
      <c r="E1351"/>
      <c r="F1351"/>
      <c r="G1351"/>
      <c r="H1351"/>
      <c r="I1351"/>
      <c r="J1351"/>
      <c r="K1351"/>
    </row>
    <row r="1352" spans="1:11" ht="14.5" x14ac:dyDescent="0.35">
      <c r="A1352"/>
      <c r="B1352"/>
      <c r="C1352"/>
      <c r="D1352"/>
      <c r="E1352"/>
      <c r="F1352"/>
      <c r="G1352"/>
      <c r="H1352"/>
      <c r="I1352"/>
      <c r="J1352"/>
      <c r="K1352"/>
    </row>
    <row r="1353" spans="1:11" ht="14.5" x14ac:dyDescent="0.35">
      <c r="A1353"/>
      <c r="B1353"/>
      <c r="C1353"/>
      <c r="D1353"/>
      <c r="E1353"/>
      <c r="F1353"/>
      <c r="G1353"/>
      <c r="H1353"/>
      <c r="I1353"/>
      <c r="J1353"/>
      <c r="K1353"/>
    </row>
    <row r="1354" spans="1:11" ht="14.5" x14ac:dyDescent="0.35">
      <c r="A1354"/>
      <c r="B1354"/>
      <c r="C1354"/>
      <c r="D1354"/>
      <c r="E1354"/>
      <c r="F1354"/>
      <c r="G1354"/>
      <c r="H1354"/>
      <c r="I1354"/>
      <c r="J1354"/>
      <c r="K1354"/>
    </row>
    <row r="1355" spans="1:11" ht="14.5" x14ac:dyDescent="0.35">
      <c r="A1355"/>
      <c r="B1355"/>
      <c r="C1355"/>
      <c r="D1355"/>
      <c r="E1355"/>
      <c r="F1355"/>
      <c r="G1355"/>
      <c r="H1355"/>
      <c r="I1355"/>
      <c r="J1355"/>
      <c r="K1355"/>
    </row>
    <row r="1356" spans="1:11" ht="14.5" x14ac:dyDescent="0.35">
      <c r="A1356"/>
      <c r="B1356"/>
      <c r="C1356"/>
      <c r="D1356"/>
      <c r="E1356"/>
      <c r="F1356"/>
      <c r="G1356"/>
      <c r="H1356"/>
      <c r="I1356"/>
      <c r="J1356"/>
      <c r="K1356"/>
    </row>
    <row r="1357" spans="1:11" ht="14.5" x14ac:dyDescent="0.35">
      <c r="A1357"/>
      <c r="B1357"/>
      <c r="C1357"/>
      <c r="D1357"/>
      <c r="E1357"/>
      <c r="F1357"/>
      <c r="G1357"/>
      <c r="H1357"/>
      <c r="I1357"/>
      <c r="J1357"/>
      <c r="K1357"/>
    </row>
    <row r="1358" spans="1:11" ht="14.5" x14ac:dyDescent="0.35">
      <c r="A1358"/>
      <c r="B1358"/>
      <c r="C1358"/>
      <c r="D1358"/>
      <c r="E1358"/>
      <c r="F1358"/>
      <c r="G1358"/>
      <c r="H1358"/>
      <c r="I1358"/>
      <c r="J1358"/>
      <c r="K1358"/>
    </row>
    <row r="1359" spans="1:11" ht="14.5" x14ac:dyDescent="0.35">
      <c r="A1359"/>
      <c r="B1359"/>
      <c r="C1359"/>
      <c r="D1359"/>
      <c r="E1359"/>
      <c r="F1359"/>
      <c r="G1359"/>
      <c r="H1359"/>
      <c r="I1359"/>
      <c r="J1359"/>
      <c r="K1359"/>
    </row>
    <row r="1360" spans="1:11" ht="14.5" x14ac:dyDescent="0.35">
      <c r="A1360"/>
      <c r="B1360"/>
      <c r="C1360"/>
      <c r="D1360"/>
      <c r="E1360"/>
      <c r="F1360"/>
      <c r="G1360"/>
      <c r="H1360"/>
      <c r="I1360"/>
      <c r="J1360"/>
      <c r="K1360"/>
    </row>
    <row r="1361" spans="1:11" ht="14.5" x14ac:dyDescent="0.35">
      <c r="A1361"/>
      <c r="B1361"/>
      <c r="C1361"/>
      <c r="D1361"/>
      <c r="E1361"/>
      <c r="F1361"/>
      <c r="G1361"/>
      <c r="H1361"/>
      <c r="I1361"/>
      <c r="J1361"/>
      <c r="K1361"/>
    </row>
    <row r="1362" spans="1:11" ht="14.5" x14ac:dyDescent="0.35">
      <c r="A1362"/>
      <c r="B1362"/>
      <c r="C1362"/>
      <c r="D1362"/>
      <c r="E1362"/>
      <c r="F1362"/>
      <c r="G1362"/>
      <c r="H1362"/>
      <c r="I1362"/>
      <c r="J1362"/>
      <c r="K1362"/>
    </row>
    <row r="1363" spans="1:11" ht="14.5" x14ac:dyDescent="0.35">
      <c r="A1363"/>
      <c r="B1363"/>
      <c r="C1363"/>
      <c r="D1363"/>
      <c r="E1363"/>
      <c r="F1363"/>
      <c r="G1363"/>
      <c r="H1363"/>
      <c r="I1363"/>
      <c r="J1363"/>
      <c r="K1363"/>
    </row>
    <row r="1364" spans="1:11" ht="14.5" x14ac:dyDescent="0.35">
      <c r="A1364"/>
      <c r="B1364"/>
      <c r="C1364"/>
      <c r="D1364"/>
      <c r="E1364"/>
      <c r="F1364"/>
      <c r="G1364"/>
      <c r="H1364"/>
      <c r="I1364"/>
      <c r="J1364"/>
      <c r="K1364"/>
    </row>
    <row r="1365" spans="1:11" ht="14.5" x14ac:dyDescent="0.35">
      <c r="A1365"/>
      <c r="B1365"/>
      <c r="C1365"/>
      <c r="D1365"/>
      <c r="E1365"/>
      <c r="F1365"/>
      <c r="G1365"/>
      <c r="H1365"/>
      <c r="I1365"/>
      <c r="J1365"/>
      <c r="K1365"/>
    </row>
    <row r="1366" spans="1:11" ht="14.5" x14ac:dyDescent="0.35">
      <c r="A1366"/>
      <c r="B1366"/>
      <c r="C1366"/>
      <c r="D1366"/>
      <c r="E1366"/>
      <c r="F1366"/>
      <c r="G1366"/>
      <c r="H1366"/>
      <c r="I1366"/>
      <c r="J1366"/>
      <c r="K1366"/>
    </row>
    <row r="1367" spans="1:11" ht="14.5" x14ac:dyDescent="0.35">
      <c r="A1367"/>
      <c r="B1367"/>
      <c r="C1367"/>
      <c r="D1367"/>
      <c r="E1367"/>
      <c r="F1367"/>
      <c r="G1367"/>
      <c r="H1367"/>
      <c r="I1367"/>
      <c r="J1367"/>
      <c r="K1367"/>
    </row>
    <row r="1368" spans="1:11" ht="14.5" x14ac:dyDescent="0.35">
      <c r="A1368"/>
      <c r="B1368"/>
      <c r="C1368"/>
      <c r="D1368"/>
      <c r="E1368"/>
      <c r="F1368"/>
      <c r="G1368"/>
      <c r="H1368"/>
      <c r="I1368"/>
      <c r="J1368"/>
      <c r="K1368"/>
    </row>
    <row r="1369" spans="1:11" ht="14.5" x14ac:dyDescent="0.35">
      <c r="A1369"/>
      <c r="B1369"/>
      <c r="C1369"/>
      <c r="D1369"/>
      <c r="E1369"/>
      <c r="F1369"/>
      <c r="G1369"/>
      <c r="H1369"/>
      <c r="I1369"/>
      <c r="J1369"/>
      <c r="K1369"/>
    </row>
    <row r="1370" spans="1:11" ht="14.5" x14ac:dyDescent="0.35">
      <c r="A1370"/>
      <c r="B1370"/>
      <c r="C1370"/>
      <c r="D1370"/>
      <c r="E1370"/>
      <c r="F1370"/>
      <c r="G1370"/>
      <c r="H1370"/>
      <c r="I1370"/>
      <c r="J1370"/>
      <c r="K1370"/>
    </row>
    <row r="1371" spans="1:11" ht="14.5" x14ac:dyDescent="0.35">
      <c r="A1371"/>
      <c r="B1371"/>
      <c r="C1371"/>
      <c r="D1371"/>
      <c r="E1371"/>
      <c r="F1371"/>
      <c r="G1371"/>
      <c r="H1371"/>
      <c r="I1371"/>
      <c r="J1371"/>
      <c r="K1371"/>
    </row>
    <row r="1372" spans="1:11" ht="14.5" x14ac:dyDescent="0.35">
      <c r="A1372"/>
      <c r="B1372"/>
      <c r="C1372"/>
      <c r="D1372"/>
      <c r="E1372"/>
      <c r="F1372"/>
      <c r="G1372"/>
      <c r="H1372"/>
      <c r="I1372"/>
      <c r="J1372"/>
      <c r="K1372"/>
    </row>
    <row r="1373" spans="1:11" ht="14.5" x14ac:dyDescent="0.35">
      <c r="A1373"/>
      <c r="B1373"/>
      <c r="C1373"/>
      <c r="D1373"/>
      <c r="E1373"/>
      <c r="F1373"/>
      <c r="G1373"/>
      <c r="H1373"/>
      <c r="I1373"/>
      <c r="J1373"/>
      <c r="K1373"/>
    </row>
    <row r="1374" spans="1:11" ht="14.5" x14ac:dyDescent="0.35">
      <c r="A1374"/>
      <c r="B1374"/>
      <c r="C1374"/>
      <c r="D1374"/>
      <c r="E1374"/>
      <c r="F1374"/>
      <c r="G1374"/>
      <c r="H1374"/>
      <c r="I1374"/>
      <c r="J1374"/>
      <c r="K1374"/>
    </row>
    <row r="1375" spans="1:11" ht="14.5" x14ac:dyDescent="0.35">
      <c r="A1375"/>
      <c r="B1375"/>
      <c r="C1375"/>
      <c r="D1375"/>
      <c r="E1375"/>
      <c r="F1375"/>
      <c r="G1375"/>
      <c r="H1375"/>
      <c r="I1375"/>
      <c r="J1375"/>
      <c r="K1375"/>
    </row>
    <row r="1376" spans="1:11" ht="14.5" x14ac:dyDescent="0.35">
      <c r="A1376"/>
      <c r="B1376"/>
      <c r="C1376"/>
      <c r="D1376"/>
      <c r="E1376"/>
      <c r="F1376"/>
      <c r="G1376"/>
      <c r="H1376"/>
      <c r="I1376"/>
      <c r="J1376"/>
      <c r="K1376"/>
    </row>
    <row r="1377" spans="1:11" ht="14.5" x14ac:dyDescent="0.35">
      <c r="A1377"/>
      <c r="B1377"/>
      <c r="C1377"/>
      <c r="D1377"/>
      <c r="E1377"/>
      <c r="F1377"/>
      <c r="G1377"/>
      <c r="H1377"/>
      <c r="I1377"/>
      <c r="J1377"/>
      <c r="K1377"/>
    </row>
    <row r="1378" spans="1:11" ht="14.5" x14ac:dyDescent="0.35">
      <c r="A1378"/>
      <c r="B1378"/>
      <c r="C1378"/>
      <c r="D1378"/>
      <c r="E1378"/>
      <c r="F1378"/>
      <c r="G1378"/>
      <c r="H1378"/>
      <c r="I1378"/>
      <c r="J1378"/>
      <c r="K1378"/>
    </row>
    <row r="1379" spans="1:11" ht="14.5" x14ac:dyDescent="0.35">
      <c r="A1379"/>
      <c r="B1379"/>
      <c r="C1379"/>
      <c r="D1379"/>
      <c r="E1379"/>
      <c r="F1379"/>
      <c r="G1379"/>
      <c r="H1379"/>
      <c r="I1379"/>
      <c r="J1379"/>
      <c r="K1379"/>
    </row>
    <row r="1380" spans="1:11" ht="14.5" x14ac:dyDescent="0.35">
      <c r="A1380"/>
      <c r="B1380"/>
      <c r="C1380"/>
      <c r="D1380"/>
      <c r="E1380"/>
      <c r="F1380"/>
      <c r="G1380"/>
      <c r="H1380"/>
      <c r="I1380"/>
      <c r="J1380"/>
      <c r="K1380"/>
    </row>
    <row r="1381" spans="1:11" ht="14.5" x14ac:dyDescent="0.35">
      <c r="A1381"/>
      <c r="B1381"/>
      <c r="C1381"/>
      <c r="D1381"/>
      <c r="E1381"/>
      <c r="F1381"/>
      <c r="G1381"/>
      <c r="H1381"/>
      <c r="I1381"/>
      <c r="J1381"/>
      <c r="K1381"/>
    </row>
    <row r="1382" spans="1:11" ht="14.5" x14ac:dyDescent="0.35">
      <c r="A1382"/>
      <c r="B1382"/>
      <c r="C1382"/>
      <c r="D1382"/>
      <c r="E1382"/>
      <c r="F1382"/>
      <c r="G1382"/>
      <c r="H1382"/>
      <c r="I1382"/>
      <c r="J1382"/>
      <c r="K1382"/>
    </row>
    <row r="1383" spans="1:11" ht="14.5" x14ac:dyDescent="0.35">
      <c r="A1383"/>
      <c r="B1383"/>
      <c r="C1383"/>
      <c r="D1383"/>
      <c r="E1383"/>
      <c r="F1383"/>
      <c r="G1383"/>
      <c r="H1383"/>
      <c r="I1383"/>
      <c r="J1383"/>
      <c r="K1383"/>
    </row>
    <row r="1384" spans="1:11" ht="14.5" x14ac:dyDescent="0.35">
      <c r="A1384"/>
      <c r="B1384"/>
      <c r="C1384"/>
      <c r="D1384"/>
      <c r="E1384"/>
      <c r="F1384"/>
      <c r="G1384"/>
      <c r="H1384"/>
      <c r="I1384"/>
      <c r="J1384"/>
      <c r="K1384"/>
    </row>
    <row r="1385" spans="1:11" ht="14.5" x14ac:dyDescent="0.35">
      <c r="A1385"/>
      <c r="B1385"/>
      <c r="C1385"/>
      <c r="D1385"/>
      <c r="E1385"/>
      <c r="F1385"/>
      <c r="G1385"/>
      <c r="H1385"/>
      <c r="I1385"/>
      <c r="J1385"/>
      <c r="K1385"/>
    </row>
    <row r="1386" spans="1:11" ht="14.5" x14ac:dyDescent="0.35">
      <c r="A1386"/>
      <c r="B1386"/>
      <c r="C1386"/>
      <c r="D1386"/>
      <c r="E1386"/>
      <c r="F1386"/>
      <c r="G1386"/>
      <c r="H1386"/>
      <c r="I1386"/>
      <c r="J1386"/>
      <c r="K1386"/>
    </row>
    <row r="1387" spans="1:11" ht="14.5" x14ac:dyDescent="0.35">
      <c r="A1387"/>
      <c r="B1387"/>
      <c r="C1387"/>
      <c r="D1387"/>
      <c r="E1387"/>
      <c r="F1387"/>
      <c r="G1387"/>
      <c r="H1387"/>
      <c r="I1387"/>
      <c r="J1387"/>
      <c r="K1387"/>
    </row>
    <row r="1388" spans="1:11" ht="14.5" x14ac:dyDescent="0.35">
      <c r="A1388"/>
      <c r="B1388"/>
      <c r="C1388"/>
      <c r="D1388"/>
      <c r="E1388"/>
      <c r="F1388"/>
      <c r="G1388"/>
      <c r="H1388"/>
      <c r="I1388"/>
      <c r="J1388"/>
      <c r="K1388"/>
    </row>
    <row r="1389" spans="1:11" ht="14.5" x14ac:dyDescent="0.35">
      <c r="A1389"/>
      <c r="B1389"/>
      <c r="C1389"/>
      <c r="D1389"/>
      <c r="E1389"/>
      <c r="F1389"/>
      <c r="G1389"/>
      <c r="H1389"/>
      <c r="I1389"/>
      <c r="J1389"/>
      <c r="K1389"/>
    </row>
    <row r="1390" spans="1:11" ht="14.5" x14ac:dyDescent="0.35">
      <c r="A1390"/>
      <c r="B1390"/>
      <c r="C1390"/>
      <c r="D1390"/>
      <c r="E1390"/>
      <c r="F1390"/>
      <c r="G1390"/>
      <c r="H1390"/>
      <c r="I1390"/>
      <c r="J1390"/>
      <c r="K1390"/>
    </row>
    <row r="1391" spans="1:11" ht="14.5" x14ac:dyDescent="0.35">
      <c r="A1391"/>
      <c r="B1391"/>
      <c r="C1391"/>
      <c r="D1391"/>
      <c r="E1391"/>
      <c r="F1391"/>
      <c r="G1391"/>
      <c r="H1391"/>
      <c r="I1391"/>
      <c r="J1391"/>
      <c r="K1391"/>
    </row>
    <row r="1392" spans="1:11" ht="14.5" x14ac:dyDescent="0.35">
      <c r="A1392"/>
      <c r="B1392"/>
      <c r="C1392"/>
      <c r="D1392"/>
      <c r="E1392"/>
      <c r="F1392"/>
      <c r="G1392"/>
      <c r="H1392"/>
      <c r="I1392"/>
      <c r="J1392"/>
      <c r="K1392"/>
    </row>
    <row r="1393" spans="1:11" ht="14.5" x14ac:dyDescent="0.35">
      <c r="A1393"/>
      <c r="B1393"/>
      <c r="C1393"/>
      <c r="D1393"/>
      <c r="E1393"/>
      <c r="F1393"/>
      <c r="G1393"/>
      <c r="H1393"/>
      <c r="I1393"/>
      <c r="J1393"/>
      <c r="K1393"/>
    </row>
    <row r="1394" spans="1:11" ht="14.5" x14ac:dyDescent="0.35">
      <c r="A1394"/>
      <c r="B1394"/>
      <c r="C1394"/>
      <c r="D1394"/>
      <c r="E1394"/>
      <c r="F1394"/>
      <c r="G1394"/>
      <c r="H1394"/>
      <c r="I1394"/>
      <c r="J1394"/>
      <c r="K1394"/>
    </row>
    <row r="1395" spans="1:11" ht="14.5" x14ac:dyDescent="0.35">
      <c r="A1395"/>
      <c r="B1395"/>
      <c r="C1395"/>
      <c r="D1395"/>
      <c r="E1395"/>
      <c r="F1395"/>
      <c r="G1395"/>
      <c r="H1395"/>
      <c r="I1395"/>
      <c r="J1395"/>
      <c r="K1395"/>
    </row>
    <row r="1396" spans="1:11" ht="14.5" x14ac:dyDescent="0.35">
      <c r="A1396"/>
      <c r="B1396"/>
      <c r="C1396"/>
      <c r="D1396"/>
      <c r="E1396"/>
      <c r="F1396"/>
      <c r="G1396"/>
      <c r="H1396"/>
      <c r="I1396"/>
      <c r="J1396"/>
      <c r="K1396"/>
    </row>
    <row r="1397" spans="1:11" ht="14.5" x14ac:dyDescent="0.35">
      <c r="A1397"/>
      <c r="B1397"/>
      <c r="C1397"/>
      <c r="D1397"/>
      <c r="E1397"/>
      <c r="F1397"/>
      <c r="G1397"/>
      <c r="H1397"/>
      <c r="I1397"/>
      <c r="J1397"/>
      <c r="K1397"/>
    </row>
    <row r="1398" spans="1:11" ht="14.5" x14ac:dyDescent="0.35">
      <c r="A1398"/>
      <c r="B1398"/>
      <c r="C1398"/>
      <c r="D1398"/>
      <c r="E1398"/>
      <c r="F1398"/>
      <c r="G1398"/>
      <c r="H1398"/>
      <c r="I1398"/>
      <c r="J1398"/>
      <c r="K1398"/>
    </row>
    <row r="1399" spans="1:11" ht="14.5" x14ac:dyDescent="0.35">
      <c r="A1399"/>
      <c r="B1399"/>
      <c r="C1399"/>
      <c r="D1399"/>
      <c r="E1399"/>
      <c r="F1399"/>
      <c r="G1399"/>
      <c r="H1399"/>
      <c r="I1399"/>
      <c r="J1399"/>
      <c r="K1399"/>
    </row>
    <row r="1400" spans="1:11" ht="14.5" x14ac:dyDescent="0.35">
      <c r="A1400"/>
      <c r="B1400"/>
      <c r="C1400"/>
      <c r="D1400"/>
      <c r="E1400"/>
      <c r="F1400"/>
      <c r="G1400"/>
      <c r="H1400"/>
      <c r="I1400"/>
      <c r="J1400"/>
      <c r="K1400"/>
    </row>
    <row r="1401" spans="1:11" ht="14.5" x14ac:dyDescent="0.35">
      <c r="A1401"/>
      <c r="B1401"/>
      <c r="C1401"/>
      <c r="D1401"/>
      <c r="E1401"/>
      <c r="F1401"/>
      <c r="G1401"/>
      <c r="H1401"/>
      <c r="I1401"/>
      <c r="J1401"/>
      <c r="K1401"/>
    </row>
    <row r="1402" spans="1:11" ht="14.5" x14ac:dyDescent="0.35">
      <c r="A1402"/>
      <c r="B1402"/>
      <c r="C1402"/>
      <c r="D1402"/>
      <c r="E1402"/>
      <c r="F1402"/>
      <c r="G1402"/>
      <c r="H1402"/>
      <c r="I1402"/>
      <c r="J1402"/>
      <c r="K1402"/>
    </row>
    <row r="1403" spans="1:11" ht="14.5" x14ac:dyDescent="0.35">
      <c r="A1403"/>
      <c r="B1403"/>
      <c r="C1403"/>
      <c r="D1403"/>
      <c r="E1403"/>
      <c r="F1403"/>
      <c r="G1403"/>
      <c r="H1403"/>
      <c r="I1403"/>
      <c r="J1403"/>
      <c r="K1403"/>
    </row>
    <row r="1404" spans="1:11" ht="14.5" x14ac:dyDescent="0.35">
      <c r="A1404"/>
      <c r="B1404"/>
      <c r="C1404"/>
      <c r="D1404"/>
      <c r="E1404"/>
      <c r="F1404"/>
      <c r="G1404"/>
      <c r="H1404"/>
      <c r="I1404"/>
      <c r="J1404"/>
      <c r="K1404"/>
    </row>
    <row r="1405" spans="1:11" ht="14.5" x14ac:dyDescent="0.35">
      <c r="A1405"/>
      <c r="B1405"/>
      <c r="C1405"/>
      <c r="D1405"/>
      <c r="E1405"/>
      <c r="F1405"/>
      <c r="G1405"/>
      <c r="H1405"/>
      <c r="I1405"/>
      <c r="J1405"/>
      <c r="K1405"/>
    </row>
    <row r="1406" spans="1:11" ht="14.5" x14ac:dyDescent="0.35">
      <c r="A1406"/>
      <c r="B1406"/>
      <c r="C1406"/>
      <c r="D1406"/>
      <c r="E1406"/>
      <c r="F1406"/>
      <c r="G1406"/>
      <c r="H1406"/>
      <c r="I1406"/>
      <c r="J1406"/>
      <c r="K1406"/>
    </row>
    <row r="1407" spans="1:11" ht="14.5" x14ac:dyDescent="0.35">
      <c r="A1407"/>
      <c r="B1407"/>
      <c r="C1407"/>
      <c r="D1407"/>
      <c r="E1407"/>
      <c r="F1407"/>
      <c r="G1407"/>
      <c r="H1407"/>
      <c r="I1407"/>
      <c r="J1407"/>
      <c r="K1407"/>
    </row>
    <row r="1408" spans="1:11" ht="14.5" x14ac:dyDescent="0.35">
      <c r="A1408"/>
      <c r="B1408"/>
      <c r="C1408"/>
      <c r="D1408"/>
      <c r="E1408"/>
      <c r="F1408"/>
      <c r="G1408"/>
      <c r="H1408"/>
      <c r="I1408"/>
      <c r="J1408"/>
      <c r="K1408"/>
    </row>
    <row r="1409" spans="1:11" ht="14.5" x14ac:dyDescent="0.35">
      <c r="A1409"/>
      <c r="B1409"/>
      <c r="C1409"/>
      <c r="D1409"/>
      <c r="E1409"/>
      <c r="F1409"/>
      <c r="G1409"/>
      <c r="H1409"/>
      <c r="I1409"/>
      <c r="J1409"/>
      <c r="K1409"/>
    </row>
    <row r="1410" spans="1:11" ht="14.5" x14ac:dyDescent="0.35">
      <c r="A1410"/>
      <c r="B1410"/>
      <c r="C1410"/>
      <c r="D1410"/>
      <c r="E1410"/>
      <c r="F1410"/>
      <c r="G1410"/>
      <c r="H1410"/>
      <c r="I1410"/>
      <c r="J1410"/>
      <c r="K1410"/>
    </row>
    <row r="1411" spans="1:11" ht="14.5" x14ac:dyDescent="0.35">
      <c r="A1411"/>
      <c r="B1411"/>
      <c r="C1411"/>
      <c r="D1411"/>
      <c r="E1411"/>
      <c r="F1411"/>
      <c r="G1411"/>
      <c r="H1411"/>
      <c r="I1411"/>
      <c r="J1411"/>
      <c r="K1411"/>
    </row>
    <row r="1412" spans="1:11" ht="14.5" x14ac:dyDescent="0.35">
      <c r="A1412"/>
      <c r="B1412"/>
      <c r="C1412"/>
      <c r="D1412"/>
      <c r="E1412"/>
      <c r="F1412"/>
      <c r="G1412"/>
      <c r="H1412"/>
      <c r="I1412"/>
      <c r="J1412"/>
      <c r="K1412"/>
    </row>
    <row r="1413" spans="1:11" ht="14.5" x14ac:dyDescent="0.35">
      <c r="A1413"/>
      <c r="B1413"/>
      <c r="C1413"/>
      <c r="D1413"/>
      <c r="E1413"/>
      <c r="F1413"/>
      <c r="G1413"/>
      <c r="H1413"/>
      <c r="I1413"/>
      <c r="J1413"/>
      <c r="K1413"/>
    </row>
    <row r="1414" spans="1:11" ht="14.5" x14ac:dyDescent="0.35">
      <c r="A1414"/>
      <c r="B1414"/>
      <c r="C1414"/>
      <c r="D1414"/>
      <c r="E1414"/>
      <c r="F1414"/>
      <c r="G1414"/>
      <c r="H1414"/>
      <c r="I1414"/>
      <c r="J1414"/>
      <c r="K1414"/>
    </row>
    <row r="1415" spans="1:11" ht="14.5" x14ac:dyDescent="0.35">
      <c r="A1415"/>
      <c r="B1415"/>
      <c r="C1415"/>
      <c r="D1415"/>
      <c r="E1415"/>
      <c r="F1415"/>
      <c r="G1415"/>
      <c r="H1415"/>
      <c r="I1415"/>
      <c r="J1415"/>
      <c r="K1415"/>
    </row>
    <row r="1416" spans="1:11" ht="14.5" x14ac:dyDescent="0.35">
      <c r="A1416"/>
      <c r="B1416"/>
      <c r="C1416"/>
      <c r="D1416"/>
      <c r="E1416"/>
      <c r="F1416"/>
      <c r="G1416"/>
      <c r="H1416"/>
      <c r="I1416"/>
      <c r="J1416"/>
      <c r="K1416"/>
    </row>
    <row r="1417" spans="1:11" ht="14.5" x14ac:dyDescent="0.35">
      <c r="A1417"/>
      <c r="B1417"/>
      <c r="C1417"/>
      <c r="D1417"/>
      <c r="E1417"/>
      <c r="F1417"/>
      <c r="G1417"/>
      <c r="H1417"/>
      <c r="I1417"/>
      <c r="J1417"/>
      <c r="K1417"/>
    </row>
    <row r="1418" spans="1:11" ht="14.5" x14ac:dyDescent="0.35">
      <c r="A1418"/>
      <c r="B1418"/>
      <c r="C1418"/>
      <c r="D1418"/>
      <c r="E1418"/>
      <c r="F1418"/>
      <c r="G1418"/>
      <c r="H1418"/>
      <c r="I1418"/>
      <c r="J1418"/>
      <c r="K1418"/>
    </row>
    <row r="1419" spans="1:11" ht="14.5" x14ac:dyDescent="0.35">
      <c r="A1419"/>
      <c r="B1419"/>
      <c r="C1419"/>
      <c r="D1419"/>
      <c r="E1419"/>
      <c r="F1419"/>
      <c r="G1419"/>
      <c r="H1419"/>
      <c r="I1419"/>
      <c r="J1419"/>
      <c r="K1419"/>
    </row>
    <row r="1420" spans="1:11" ht="14.5" x14ac:dyDescent="0.35">
      <c r="A1420"/>
      <c r="B1420"/>
      <c r="C1420"/>
      <c r="D1420"/>
      <c r="E1420"/>
      <c r="F1420"/>
      <c r="G1420"/>
      <c r="H1420"/>
      <c r="I1420"/>
      <c r="J1420"/>
      <c r="K1420"/>
    </row>
    <row r="1421" spans="1:11" ht="14.5" x14ac:dyDescent="0.35">
      <c r="A1421"/>
      <c r="B1421"/>
      <c r="C1421"/>
      <c r="D1421"/>
      <c r="E1421"/>
      <c r="F1421"/>
      <c r="G1421"/>
      <c r="H1421"/>
      <c r="I1421"/>
      <c r="J1421"/>
      <c r="K1421"/>
    </row>
    <row r="1422" spans="1:11" ht="14.5" x14ac:dyDescent="0.35">
      <c r="A1422"/>
      <c r="B1422"/>
      <c r="C1422"/>
      <c r="D1422"/>
      <c r="E1422"/>
      <c r="F1422"/>
      <c r="G1422"/>
      <c r="H1422"/>
      <c r="I1422"/>
      <c r="J1422"/>
      <c r="K1422"/>
    </row>
    <row r="1423" spans="1:11" ht="14.5" x14ac:dyDescent="0.35">
      <c r="A1423"/>
      <c r="B1423"/>
      <c r="C1423"/>
      <c r="D1423"/>
      <c r="E1423"/>
      <c r="F1423"/>
      <c r="G1423"/>
      <c r="H1423"/>
      <c r="I1423"/>
      <c r="J1423"/>
      <c r="K1423"/>
    </row>
    <row r="1424" spans="1:11" ht="14.5" x14ac:dyDescent="0.35">
      <c r="A1424"/>
      <c r="B1424"/>
      <c r="C1424"/>
      <c r="D1424"/>
      <c r="E1424"/>
      <c r="F1424"/>
      <c r="G1424"/>
      <c r="H1424"/>
      <c r="I1424"/>
      <c r="J1424"/>
      <c r="K1424"/>
    </row>
    <row r="1425" spans="1:11" ht="14.5" x14ac:dyDescent="0.35">
      <c r="A1425"/>
      <c r="B1425"/>
      <c r="C1425"/>
      <c r="D1425"/>
      <c r="E1425"/>
      <c r="F1425"/>
      <c r="G1425"/>
      <c r="H1425"/>
      <c r="I1425"/>
      <c r="J1425"/>
      <c r="K1425"/>
    </row>
    <row r="1426" spans="1:11" ht="14.5" x14ac:dyDescent="0.35">
      <c r="A1426"/>
      <c r="B1426"/>
      <c r="C1426"/>
      <c r="D1426"/>
      <c r="E1426"/>
      <c r="F1426"/>
      <c r="G1426"/>
      <c r="H1426"/>
      <c r="I1426"/>
      <c r="J1426"/>
      <c r="K1426"/>
    </row>
    <row r="1427" spans="1:11" ht="14.5" x14ac:dyDescent="0.35">
      <c r="A1427"/>
      <c r="B1427"/>
      <c r="C1427"/>
      <c r="D1427"/>
      <c r="E1427"/>
      <c r="F1427"/>
      <c r="G1427"/>
      <c r="H1427"/>
      <c r="I1427"/>
      <c r="J1427"/>
      <c r="K1427"/>
    </row>
    <row r="1428" spans="1:11" ht="14.5" x14ac:dyDescent="0.35">
      <c r="A1428"/>
      <c r="B1428"/>
      <c r="C1428"/>
      <c r="D1428"/>
      <c r="E1428"/>
      <c r="F1428"/>
      <c r="G1428"/>
      <c r="H1428"/>
      <c r="I1428"/>
      <c r="J1428"/>
      <c r="K1428"/>
    </row>
    <row r="1429" spans="1:11" ht="14.5" x14ac:dyDescent="0.35">
      <c r="A1429"/>
      <c r="B1429"/>
      <c r="C1429"/>
      <c r="D1429"/>
      <c r="E1429"/>
      <c r="F1429"/>
      <c r="G1429"/>
      <c r="H1429"/>
      <c r="I1429"/>
      <c r="J1429"/>
      <c r="K1429"/>
    </row>
    <row r="1430" spans="1:11" ht="14.5" x14ac:dyDescent="0.35">
      <c r="A1430"/>
      <c r="B1430"/>
      <c r="C1430"/>
      <c r="D1430"/>
      <c r="E1430"/>
      <c r="F1430"/>
      <c r="G1430"/>
      <c r="H1430"/>
      <c r="I1430"/>
      <c r="J1430"/>
      <c r="K1430"/>
    </row>
    <row r="1431" spans="1:11" ht="14.5" x14ac:dyDescent="0.35">
      <c r="A1431"/>
      <c r="B1431"/>
      <c r="C1431"/>
      <c r="D1431"/>
      <c r="E1431"/>
      <c r="F1431"/>
      <c r="G1431"/>
      <c r="H1431"/>
      <c r="I1431"/>
      <c r="J1431"/>
      <c r="K1431"/>
    </row>
    <row r="1432" spans="1:11" ht="14.5" x14ac:dyDescent="0.35">
      <c r="A1432"/>
      <c r="B1432"/>
      <c r="C1432"/>
      <c r="D1432"/>
      <c r="E1432"/>
      <c r="F1432"/>
      <c r="G1432"/>
      <c r="H1432"/>
      <c r="I1432"/>
      <c r="J1432"/>
      <c r="K1432"/>
    </row>
    <row r="1433" spans="1:11" ht="14.5" x14ac:dyDescent="0.35">
      <c r="A1433"/>
      <c r="B1433"/>
      <c r="C1433"/>
      <c r="D1433"/>
      <c r="E1433"/>
      <c r="F1433"/>
      <c r="G1433"/>
      <c r="H1433"/>
      <c r="I1433"/>
      <c r="J1433"/>
      <c r="K1433"/>
    </row>
    <row r="1434" spans="1:11" ht="14.5" x14ac:dyDescent="0.35">
      <c r="A1434"/>
      <c r="B1434"/>
      <c r="C1434"/>
      <c r="D1434"/>
      <c r="E1434"/>
      <c r="F1434"/>
      <c r="G1434"/>
      <c r="H1434"/>
      <c r="I1434"/>
      <c r="J1434"/>
      <c r="K1434"/>
    </row>
    <row r="1435" spans="1:11" ht="14.5" x14ac:dyDescent="0.35">
      <c r="A1435"/>
      <c r="B1435"/>
      <c r="C1435"/>
      <c r="D1435"/>
      <c r="E1435"/>
      <c r="F1435"/>
      <c r="G1435"/>
      <c r="H1435"/>
      <c r="I1435"/>
      <c r="J1435"/>
      <c r="K1435"/>
    </row>
    <row r="1436" spans="1:11" ht="14.5" x14ac:dyDescent="0.35">
      <c r="A1436"/>
      <c r="B1436"/>
      <c r="C1436"/>
      <c r="D1436"/>
      <c r="E1436"/>
      <c r="F1436"/>
      <c r="G1436"/>
      <c r="H1436"/>
      <c r="I1436"/>
      <c r="J1436"/>
      <c r="K1436"/>
    </row>
    <row r="1437" spans="1:11" ht="14.5" x14ac:dyDescent="0.35">
      <c r="A1437"/>
      <c r="B1437"/>
      <c r="C1437"/>
      <c r="D1437"/>
      <c r="E1437"/>
      <c r="F1437"/>
      <c r="G1437"/>
      <c r="H1437"/>
      <c r="I1437"/>
      <c r="J1437"/>
      <c r="K1437"/>
    </row>
    <row r="1438" spans="1:11" ht="14.5" x14ac:dyDescent="0.35">
      <c r="A1438"/>
      <c r="B1438"/>
      <c r="C1438"/>
      <c r="D1438"/>
      <c r="E1438"/>
      <c r="F1438"/>
      <c r="G1438"/>
      <c r="H1438"/>
      <c r="I1438"/>
      <c r="J1438"/>
      <c r="K1438"/>
    </row>
    <row r="1439" spans="1:11" ht="14.5" x14ac:dyDescent="0.35">
      <c r="A1439"/>
      <c r="B1439"/>
      <c r="C1439"/>
      <c r="D1439"/>
      <c r="E1439"/>
      <c r="F1439"/>
      <c r="G1439"/>
      <c r="H1439"/>
      <c r="I1439"/>
      <c r="J1439"/>
      <c r="K1439"/>
    </row>
    <row r="1440" spans="1:11" ht="14.5" x14ac:dyDescent="0.35">
      <c r="A1440"/>
      <c r="B1440"/>
      <c r="C1440"/>
      <c r="D1440"/>
      <c r="E1440"/>
      <c r="F1440"/>
      <c r="G1440"/>
      <c r="H1440"/>
      <c r="I1440"/>
      <c r="J1440"/>
      <c r="K1440"/>
    </row>
    <row r="1441" spans="1:11" ht="14.5" x14ac:dyDescent="0.35">
      <c r="A1441"/>
      <c r="B1441"/>
      <c r="C1441"/>
      <c r="D1441"/>
      <c r="E1441"/>
      <c r="F1441"/>
      <c r="G1441"/>
      <c r="H1441"/>
      <c r="I1441"/>
      <c r="J1441"/>
      <c r="K1441"/>
    </row>
    <row r="1442" spans="1:11" ht="14.5" x14ac:dyDescent="0.35">
      <c r="A1442"/>
      <c r="B1442"/>
      <c r="C1442"/>
      <c r="D1442"/>
      <c r="E1442"/>
      <c r="F1442"/>
      <c r="G1442"/>
      <c r="H1442"/>
      <c r="I1442"/>
      <c r="J1442"/>
      <c r="K1442"/>
    </row>
    <row r="1443" spans="1:11" ht="14.5" x14ac:dyDescent="0.35">
      <c r="A1443"/>
      <c r="B1443"/>
      <c r="C1443"/>
      <c r="D1443"/>
      <c r="E1443"/>
      <c r="F1443"/>
      <c r="G1443"/>
      <c r="H1443"/>
      <c r="I1443"/>
      <c r="J1443"/>
      <c r="K1443"/>
    </row>
    <row r="1444" spans="1:11" ht="14.5" x14ac:dyDescent="0.35">
      <c r="A1444"/>
      <c r="B1444"/>
      <c r="C1444"/>
      <c r="D1444"/>
      <c r="E1444"/>
      <c r="F1444"/>
      <c r="G1444"/>
      <c r="H1444"/>
      <c r="I1444"/>
      <c r="J1444"/>
      <c r="K1444"/>
    </row>
    <row r="1445" spans="1:11" ht="14.5" x14ac:dyDescent="0.35">
      <c r="A1445"/>
      <c r="B1445"/>
      <c r="C1445"/>
      <c r="D1445"/>
      <c r="E1445"/>
      <c r="F1445"/>
      <c r="G1445"/>
      <c r="H1445"/>
      <c r="I1445"/>
      <c r="J1445"/>
      <c r="K1445"/>
    </row>
    <row r="1446" spans="1:11" ht="14.5" x14ac:dyDescent="0.35">
      <c r="A1446"/>
      <c r="B1446"/>
      <c r="C1446"/>
      <c r="D1446"/>
      <c r="E1446"/>
      <c r="F1446"/>
      <c r="G1446"/>
      <c r="H1446"/>
      <c r="I1446"/>
      <c r="J1446"/>
      <c r="K1446"/>
    </row>
    <row r="1447" spans="1:11" ht="14.5" x14ac:dyDescent="0.35">
      <c r="A1447"/>
      <c r="B1447"/>
      <c r="C1447"/>
      <c r="D1447"/>
      <c r="E1447"/>
      <c r="F1447"/>
      <c r="G1447"/>
      <c r="H1447"/>
      <c r="I1447"/>
      <c r="J1447"/>
      <c r="K1447"/>
    </row>
    <row r="1448" spans="1:11" ht="14.5" x14ac:dyDescent="0.35">
      <c r="A1448"/>
      <c r="B1448"/>
      <c r="C1448"/>
      <c r="D1448"/>
      <c r="E1448"/>
      <c r="F1448"/>
      <c r="G1448"/>
      <c r="H1448"/>
      <c r="I1448"/>
      <c r="J1448"/>
      <c r="K1448"/>
    </row>
    <row r="1449" spans="1:11" ht="14.5" x14ac:dyDescent="0.35">
      <c r="A1449"/>
      <c r="B1449"/>
      <c r="C1449"/>
      <c r="D1449"/>
      <c r="E1449"/>
      <c r="F1449"/>
      <c r="G1449"/>
      <c r="H1449"/>
      <c r="I1449"/>
      <c r="J1449"/>
      <c r="K1449"/>
    </row>
    <row r="1450" spans="1:11" ht="14.5" x14ac:dyDescent="0.35">
      <c r="A1450"/>
      <c r="B1450"/>
      <c r="C1450"/>
      <c r="D1450"/>
      <c r="E1450"/>
      <c r="F1450"/>
      <c r="G1450"/>
      <c r="H1450"/>
      <c r="I1450"/>
      <c r="J1450"/>
      <c r="K1450"/>
    </row>
    <row r="1451" spans="1:11" ht="14.5" x14ac:dyDescent="0.35">
      <c r="A1451"/>
      <c r="B1451"/>
      <c r="C1451"/>
      <c r="D1451"/>
      <c r="E1451"/>
      <c r="F1451"/>
      <c r="G1451"/>
      <c r="H1451"/>
      <c r="I1451"/>
      <c r="J1451"/>
      <c r="K1451"/>
    </row>
    <row r="1452" spans="1:11" ht="14.5" x14ac:dyDescent="0.35">
      <c r="A1452"/>
      <c r="B1452"/>
      <c r="C1452"/>
      <c r="D1452"/>
      <c r="E1452"/>
      <c r="F1452"/>
      <c r="G1452"/>
      <c r="H1452"/>
      <c r="I1452"/>
      <c r="J1452"/>
      <c r="K1452"/>
    </row>
    <row r="1453" spans="1:11" ht="14.5" x14ac:dyDescent="0.35">
      <c r="A1453"/>
      <c r="B1453"/>
      <c r="C1453"/>
      <c r="D1453"/>
      <c r="E1453"/>
      <c r="F1453"/>
      <c r="G1453"/>
      <c r="H1453"/>
      <c r="I1453"/>
      <c r="J1453"/>
      <c r="K1453"/>
    </row>
    <row r="1454" spans="1:11" ht="14.5" x14ac:dyDescent="0.35">
      <c r="A1454"/>
      <c r="B1454"/>
      <c r="C1454"/>
      <c r="D1454"/>
      <c r="E1454"/>
      <c r="F1454"/>
      <c r="G1454"/>
      <c r="H1454"/>
      <c r="I1454"/>
      <c r="J1454"/>
      <c r="K1454"/>
    </row>
    <row r="1455" spans="1:11" ht="14.5" x14ac:dyDescent="0.35">
      <c r="A1455"/>
      <c r="B1455"/>
      <c r="C1455"/>
      <c r="D1455"/>
      <c r="E1455"/>
      <c r="F1455"/>
      <c r="G1455"/>
      <c r="H1455"/>
      <c r="I1455"/>
      <c r="J1455"/>
      <c r="K1455"/>
    </row>
    <row r="1456" spans="1:11" ht="14.5" x14ac:dyDescent="0.35">
      <c r="A1456"/>
      <c r="B1456"/>
      <c r="C1456"/>
      <c r="D1456"/>
      <c r="E1456"/>
      <c r="F1456"/>
      <c r="G1456"/>
      <c r="H1456"/>
      <c r="I1456"/>
      <c r="J1456"/>
      <c r="K1456"/>
    </row>
    <row r="1457" spans="1:11" ht="14.5" x14ac:dyDescent="0.35">
      <c r="A1457"/>
      <c r="B1457"/>
      <c r="C1457"/>
      <c r="D1457"/>
      <c r="E1457"/>
      <c r="F1457"/>
      <c r="G1457"/>
      <c r="H1457"/>
      <c r="I1457"/>
      <c r="J1457"/>
      <c r="K1457"/>
    </row>
    <row r="1458" spans="1:11" ht="14.5" x14ac:dyDescent="0.35">
      <c r="A1458"/>
      <c r="B1458"/>
      <c r="C1458"/>
      <c r="D1458"/>
      <c r="E1458"/>
      <c r="F1458"/>
      <c r="G1458"/>
      <c r="H1458"/>
      <c r="I1458"/>
      <c r="J1458"/>
      <c r="K1458"/>
    </row>
    <row r="1459" spans="1:11" ht="14.5" x14ac:dyDescent="0.35">
      <c r="A1459"/>
      <c r="B1459"/>
      <c r="C1459"/>
      <c r="D1459"/>
      <c r="E1459"/>
      <c r="F1459"/>
      <c r="G1459"/>
      <c r="H1459"/>
      <c r="I1459"/>
      <c r="J1459"/>
      <c r="K1459"/>
    </row>
    <row r="1460" spans="1:11" ht="14.5" x14ac:dyDescent="0.35">
      <c r="A1460"/>
      <c r="B1460"/>
      <c r="C1460"/>
      <c r="D1460"/>
      <c r="E1460"/>
      <c r="F1460"/>
      <c r="G1460"/>
      <c r="H1460"/>
      <c r="I1460"/>
      <c r="J1460"/>
      <c r="K1460"/>
    </row>
    <row r="1461" spans="1:11" ht="14.5" x14ac:dyDescent="0.35">
      <c r="A1461"/>
      <c r="B1461"/>
      <c r="C1461"/>
      <c r="D1461"/>
      <c r="E1461"/>
      <c r="F1461"/>
      <c r="G1461"/>
      <c r="H1461"/>
      <c r="I1461"/>
      <c r="J1461"/>
      <c r="K1461"/>
    </row>
    <row r="1462" spans="1:11" ht="14.5" x14ac:dyDescent="0.35">
      <c r="A1462"/>
      <c r="B1462"/>
      <c r="C1462"/>
      <c r="D1462"/>
      <c r="E1462"/>
      <c r="F1462"/>
      <c r="G1462"/>
      <c r="H1462"/>
      <c r="I1462"/>
      <c r="J1462"/>
      <c r="K1462"/>
    </row>
    <row r="1463" spans="1:11" ht="14.5" x14ac:dyDescent="0.35">
      <c r="A1463"/>
      <c r="B1463"/>
      <c r="C1463"/>
      <c r="D1463"/>
      <c r="E1463"/>
      <c r="F1463"/>
      <c r="G1463"/>
      <c r="H1463"/>
      <c r="I1463"/>
      <c r="J1463"/>
      <c r="K1463"/>
    </row>
    <row r="1464" spans="1:11" ht="14.5" x14ac:dyDescent="0.35">
      <c r="A1464"/>
      <c r="B1464"/>
      <c r="C1464"/>
      <c r="D1464"/>
      <c r="E1464"/>
      <c r="F1464"/>
      <c r="G1464"/>
      <c r="H1464"/>
      <c r="I1464"/>
      <c r="J1464"/>
      <c r="K1464"/>
    </row>
    <row r="1465" spans="1:11" ht="14.5" x14ac:dyDescent="0.35">
      <c r="A1465"/>
      <c r="B1465"/>
      <c r="C1465"/>
      <c r="D1465"/>
      <c r="E1465"/>
      <c r="F1465"/>
      <c r="G1465"/>
      <c r="H1465"/>
      <c r="I1465"/>
      <c r="J1465"/>
      <c r="K1465"/>
    </row>
    <row r="1466" spans="1:11" ht="14.5" x14ac:dyDescent="0.35">
      <c r="A1466"/>
      <c r="B1466"/>
      <c r="C1466"/>
      <c r="D1466"/>
      <c r="E1466"/>
      <c r="F1466"/>
      <c r="G1466"/>
      <c r="H1466"/>
      <c r="I1466"/>
      <c r="J1466"/>
      <c r="K1466"/>
    </row>
    <row r="1467" spans="1:11" ht="14.5" x14ac:dyDescent="0.35">
      <c r="A1467"/>
      <c r="B1467"/>
      <c r="C1467"/>
      <c r="D1467"/>
      <c r="E1467"/>
      <c r="F1467"/>
      <c r="G1467"/>
      <c r="H1467"/>
      <c r="I1467"/>
      <c r="J1467"/>
      <c r="K1467"/>
    </row>
    <row r="1468" spans="1:11" ht="14.5" x14ac:dyDescent="0.35">
      <c r="A1468"/>
      <c r="B1468"/>
      <c r="C1468"/>
      <c r="D1468"/>
      <c r="E1468"/>
      <c r="F1468"/>
      <c r="G1468"/>
      <c r="H1468"/>
      <c r="I1468"/>
      <c r="J1468"/>
      <c r="K1468"/>
    </row>
    <row r="1469" spans="1:11" ht="14.5" x14ac:dyDescent="0.35">
      <c r="A1469"/>
      <c r="B1469"/>
      <c r="C1469"/>
      <c r="D1469"/>
      <c r="E1469"/>
      <c r="F1469"/>
      <c r="G1469"/>
      <c r="H1469"/>
      <c r="I1469"/>
      <c r="J1469"/>
      <c r="K1469"/>
    </row>
    <row r="1470" spans="1:11" ht="14.5" x14ac:dyDescent="0.35">
      <c r="A1470"/>
      <c r="B1470"/>
      <c r="C1470"/>
      <c r="D1470"/>
      <c r="E1470"/>
      <c r="F1470"/>
      <c r="G1470"/>
      <c r="H1470"/>
      <c r="I1470"/>
      <c r="J1470"/>
      <c r="K1470"/>
    </row>
    <row r="1471" spans="1:11" ht="14.5" x14ac:dyDescent="0.35">
      <c r="A1471"/>
      <c r="B1471"/>
      <c r="C1471"/>
      <c r="D1471"/>
      <c r="E1471"/>
      <c r="F1471"/>
      <c r="G1471"/>
      <c r="H1471"/>
      <c r="I1471"/>
      <c r="J1471"/>
      <c r="K1471"/>
    </row>
    <row r="1472" spans="1:11" ht="14.5" x14ac:dyDescent="0.35">
      <c r="A1472"/>
      <c r="B1472"/>
      <c r="C1472"/>
      <c r="D1472"/>
      <c r="E1472"/>
      <c r="F1472"/>
      <c r="G1472"/>
      <c r="H1472"/>
      <c r="I1472"/>
      <c r="J1472"/>
      <c r="K1472"/>
    </row>
    <row r="1473" spans="1:11" ht="14.5" x14ac:dyDescent="0.35">
      <c r="A1473"/>
      <c r="B1473"/>
      <c r="C1473"/>
      <c r="D1473"/>
      <c r="E1473"/>
      <c r="F1473"/>
      <c r="G1473"/>
      <c r="H1473"/>
      <c r="I1473"/>
      <c r="J1473"/>
      <c r="K1473"/>
    </row>
    <row r="1474" spans="1:11" ht="14.5" x14ac:dyDescent="0.35">
      <c r="A1474"/>
      <c r="B1474"/>
      <c r="C1474"/>
      <c r="D1474"/>
      <c r="E1474"/>
      <c r="F1474"/>
      <c r="G1474"/>
      <c r="H1474"/>
      <c r="I1474"/>
      <c r="J1474"/>
      <c r="K1474"/>
    </row>
    <row r="1475" spans="1:11" ht="14.5" x14ac:dyDescent="0.35">
      <c r="A1475"/>
      <c r="B1475"/>
      <c r="C1475"/>
      <c r="D1475"/>
      <c r="E1475"/>
      <c r="F1475"/>
      <c r="G1475"/>
      <c r="H1475"/>
      <c r="I1475"/>
      <c r="J1475"/>
      <c r="K1475"/>
    </row>
    <row r="1476" spans="1:11" ht="14.5" x14ac:dyDescent="0.35">
      <c r="A1476"/>
      <c r="B1476"/>
      <c r="C1476"/>
      <c r="D1476"/>
      <c r="E1476"/>
      <c r="F1476"/>
      <c r="G1476"/>
      <c r="H1476"/>
      <c r="I1476"/>
      <c r="J1476"/>
      <c r="K1476"/>
    </row>
    <row r="1477" spans="1:11" ht="14.5" x14ac:dyDescent="0.35">
      <c r="A1477"/>
      <c r="B1477"/>
      <c r="C1477"/>
      <c r="D1477"/>
      <c r="E1477"/>
      <c r="F1477"/>
      <c r="G1477"/>
      <c r="H1477"/>
      <c r="I1477"/>
      <c r="J1477"/>
      <c r="K1477"/>
    </row>
    <row r="1478" spans="1:11" ht="14.5" x14ac:dyDescent="0.35">
      <c r="A1478"/>
      <c r="B1478"/>
      <c r="C1478"/>
      <c r="D1478"/>
      <c r="E1478"/>
      <c r="F1478"/>
      <c r="G1478"/>
      <c r="H1478"/>
      <c r="I1478"/>
      <c r="J1478"/>
      <c r="K1478"/>
    </row>
    <row r="1479" spans="1:11" ht="14.5" x14ac:dyDescent="0.35">
      <c r="A1479"/>
      <c r="B1479"/>
      <c r="C1479"/>
      <c r="D1479"/>
      <c r="E1479"/>
      <c r="F1479"/>
      <c r="G1479"/>
      <c r="H1479"/>
      <c r="I1479"/>
      <c r="J1479"/>
      <c r="K1479"/>
    </row>
    <row r="1480" spans="1:11" ht="14.5" x14ac:dyDescent="0.35">
      <c r="A1480"/>
      <c r="B1480"/>
      <c r="C1480"/>
      <c r="D1480"/>
      <c r="E1480"/>
      <c r="F1480"/>
      <c r="G1480"/>
      <c r="H1480"/>
      <c r="I1480"/>
      <c r="J1480"/>
      <c r="K1480"/>
    </row>
    <row r="1481" spans="1:11" ht="14.5" x14ac:dyDescent="0.35">
      <c r="A1481"/>
      <c r="B1481"/>
      <c r="C1481"/>
      <c r="D1481"/>
      <c r="E1481"/>
      <c r="F1481"/>
      <c r="G1481"/>
      <c r="H1481"/>
      <c r="I1481"/>
      <c r="J1481"/>
      <c r="K1481"/>
    </row>
    <row r="1482" spans="1:11" ht="14.5" x14ac:dyDescent="0.35">
      <c r="A1482"/>
      <c r="B1482"/>
      <c r="C1482"/>
      <c r="D1482"/>
      <c r="E1482"/>
      <c r="F1482"/>
      <c r="G1482"/>
      <c r="H1482"/>
      <c r="I1482"/>
      <c r="J1482"/>
      <c r="K1482"/>
    </row>
    <row r="1483" spans="1:11" ht="14.5" x14ac:dyDescent="0.35">
      <c r="A1483"/>
      <c r="B1483"/>
      <c r="C1483"/>
      <c r="D1483"/>
      <c r="E1483"/>
      <c r="F1483"/>
      <c r="G1483"/>
      <c r="H1483"/>
      <c r="I1483"/>
      <c r="J1483"/>
      <c r="K1483"/>
    </row>
    <row r="1484" spans="1:11" ht="14.5" x14ac:dyDescent="0.35">
      <c r="A1484"/>
      <c r="B1484"/>
      <c r="C1484"/>
      <c r="D1484"/>
      <c r="E1484"/>
      <c r="F1484"/>
      <c r="G1484"/>
      <c r="H1484"/>
      <c r="I1484"/>
      <c r="J1484"/>
      <c r="K1484"/>
    </row>
    <row r="1485" spans="1:11" ht="14.5" x14ac:dyDescent="0.35">
      <c r="A1485"/>
      <c r="B1485"/>
      <c r="C1485"/>
      <c r="D1485"/>
      <c r="E1485"/>
      <c r="F1485"/>
      <c r="G1485"/>
      <c r="H1485"/>
      <c r="I1485"/>
      <c r="J1485"/>
      <c r="K1485"/>
    </row>
    <row r="1486" spans="1:11" ht="14.5" x14ac:dyDescent="0.35">
      <c r="A1486"/>
      <c r="B1486"/>
      <c r="C1486"/>
      <c r="D1486"/>
      <c r="E1486"/>
      <c r="F1486"/>
      <c r="G1486"/>
      <c r="H1486"/>
      <c r="I1486"/>
      <c r="J1486"/>
      <c r="K1486"/>
    </row>
    <row r="1487" spans="1:11" ht="14.5" x14ac:dyDescent="0.35">
      <c r="A1487"/>
      <c r="B1487"/>
      <c r="C1487"/>
      <c r="D1487"/>
      <c r="E1487"/>
      <c r="F1487"/>
      <c r="G1487"/>
      <c r="H1487"/>
      <c r="I1487"/>
      <c r="J1487"/>
      <c r="K1487"/>
    </row>
    <row r="1488" spans="1:11" ht="14.5" x14ac:dyDescent="0.35">
      <c r="A1488"/>
      <c r="B1488"/>
      <c r="C1488"/>
      <c r="D1488"/>
      <c r="E1488"/>
      <c r="F1488"/>
      <c r="G1488"/>
      <c r="H1488"/>
      <c r="I1488"/>
      <c r="J1488"/>
      <c r="K1488"/>
    </row>
    <row r="1489" spans="1:11" ht="14.5" x14ac:dyDescent="0.35">
      <c r="A1489"/>
      <c r="B1489"/>
      <c r="C1489"/>
      <c r="D1489"/>
      <c r="E1489"/>
      <c r="F1489"/>
      <c r="G1489"/>
      <c r="H1489"/>
      <c r="I1489"/>
      <c r="J1489"/>
      <c r="K1489"/>
    </row>
    <row r="1490" spans="1:11" ht="14.5" x14ac:dyDescent="0.35">
      <c r="A1490"/>
      <c r="B1490"/>
      <c r="C1490"/>
      <c r="D1490"/>
      <c r="E1490"/>
      <c r="F1490"/>
      <c r="G1490"/>
      <c r="H1490"/>
      <c r="I1490"/>
      <c r="J1490"/>
      <c r="K1490"/>
    </row>
    <row r="1491" spans="1:11" ht="14.5" x14ac:dyDescent="0.35">
      <c r="A1491"/>
      <c r="B1491"/>
      <c r="C1491"/>
      <c r="D1491"/>
      <c r="E1491"/>
      <c r="F1491"/>
      <c r="G1491"/>
      <c r="H1491"/>
      <c r="I1491"/>
      <c r="J1491"/>
      <c r="K1491"/>
    </row>
    <row r="1492" spans="1:11" ht="14.5" x14ac:dyDescent="0.35">
      <c r="A1492"/>
      <c r="B1492"/>
      <c r="C1492"/>
      <c r="D1492"/>
      <c r="E1492"/>
      <c r="F1492"/>
      <c r="G1492"/>
      <c r="H1492"/>
      <c r="I1492"/>
      <c r="J1492"/>
      <c r="K1492"/>
    </row>
    <row r="1493" spans="1:11" ht="14.5" x14ac:dyDescent="0.35">
      <c r="A1493"/>
      <c r="B1493"/>
      <c r="C1493"/>
      <c r="D1493"/>
      <c r="E1493"/>
      <c r="F1493"/>
      <c r="G1493"/>
      <c r="H1493"/>
      <c r="I1493"/>
      <c r="J1493"/>
      <c r="K1493"/>
    </row>
    <row r="1494" spans="1:11" ht="14.5" x14ac:dyDescent="0.35">
      <c r="A1494"/>
      <c r="B1494"/>
      <c r="C1494"/>
      <c r="D1494"/>
      <c r="E1494"/>
      <c r="F1494"/>
      <c r="G1494"/>
      <c r="H1494"/>
      <c r="I1494"/>
      <c r="J1494"/>
      <c r="K1494"/>
    </row>
    <row r="1495" spans="1:11" ht="14.5" x14ac:dyDescent="0.35">
      <c r="A1495"/>
      <c r="B1495"/>
      <c r="C1495"/>
      <c r="D1495"/>
      <c r="E1495"/>
      <c r="F1495"/>
      <c r="G1495"/>
      <c r="H1495"/>
      <c r="I1495"/>
      <c r="J1495"/>
      <c r="K1495"/>
    </row>
    <row r="1496" spans="1:11" ht="14.5" x14ac:dyDescent="0.35">
      <c r="A1496"/>
      <c r="B1496"/>
      <c r="C1496"/>
      <c r="D1496"/>
      <c r="E1496"/>
      <c r="F1496"/>
      <c r="G1496"/>
      <c r="H1496"/>
      <c r="I1496"/>
      <c r="J1496"/>
      <c r="K1496"/>
    </row>
    <row r="1497" spans="1:11" ht="14.5" x14ac:dyDescent="0.35">
      <c r="A1497"/>
      <c r="B1497"/>
      <c r="C1497"/>
      <c r="D1497"/>
      <c r="E1497"/>
      <c r="F1497"/>
      <c r="G1497"/>
      <c r="H1497"/>
      <c r="I1497"/>
      <c r="J1497"/>
      <c r="K1497"/>
    </row>
    <row r="1498" spans="1:11" ht="14.5" x14ac:dyDescent="0.35">
      <c r="A1498"/>
      <c r="B1498"/>
      <c r="C1498"/>
      <c r="D1498"/>
      <c r="E1498"/>
      <c r="F1498"/>
      <c r="G1498"/>
      <c r="H1498"/>
      <c r="I1498"/>
      <c r="J1498"/>
      <c r="K1498"/>
    </row>
    <row r="1499" spans="1:11" ht="14.5" x14ac:dyDescent="0.35">
      <c r="A1499"/>
      <c r="B1499"/>
      <c r="C1499"/>
      <c r="D1499"/>
      <c r="E1499"/>
      <c r="F1499"/>
      <c r="G1499"/>
      <c r="H1499"/>
      <c r="I1499"/>
      <c r="J1499"/>
      <c r="K1499"/>
    </row>
    <row r="1500" spans="1:11" ht="14.5" x14ac:dyDescent="0.35">
      <c r="A1500"/>
      <c r="B1500"/>
      <c r="C1500"/>
      <c r="D1500"/>
      <c r="E1500"/>
      <c r="F1500"/>
      <c r="G1500"/>
      <c r="H1500"/>
      <c r="I1500"/>
      <c r="J1500"/>
      <c r="K1500"/>
    </row>
    <row r="1501" spans="1:11" ht="14.5" x14ac:dyDescent="0.35">
      <c r="A1501"/>
      <c r="B1501"/>
      <c r="C1501"/>
      <c r="D1501"/>
      <c r="E1501"/>
      <c r="F1501"/>
      <c r="G1501"/>
      <c r="H1501"/>
      <c r="I1501"/>
      <c r="J1501"/>
      <c r="K1501"/>
    </row>
    <row r="1502" spans="1:11" ht="14.5" x14ac:dyDescent="0.35">
      <c r="A1502"/>
      <c r="B1502"/>
      <c r="C1502"/>
      <c r="D1502"/>
      <c r="E1502"/>
      <c r="F1502"/>
      <c r="G1502"/>
      <c r="H1502"/>
      <c r="I1502"/>
      <c r="J1502"/>
      <c r="K1502"/>
    </row>
    <row r="1503" spans="1:11" ht="14.5" x14ac:dyDescent="0.35">
      <c r="A1503"/>
      <c r="B1503"/>
      <c r="C1503"/>
      <c r="D1503"/>
      <c r="E1503"/>
      <c r="F1503"/>
      <c r="G1503"/>
      <c r="H1503"/>
      <c r="I1503"/>
      <c r="J1503"/>
      <c r="K1503"/>
    </row>
    <row r="1504" spans="1:11" ht="14.5" x14ac:dyDescent="0.35">
      <c r="A1504"/>
      <c r="B1504"/>
      <c r="C1504"/>
      <c r="D1504"/>
      <c r="E1504"/>
      <c r="F1504"/>
      <c r="G1504"/>
      <c r="H1504"/>
      <c r="I1504"/>
      <c r="J1504"/>
      <c r="K1504"/>
    </row>
    <row r="1505" spans="1:11" ht="14.5" x14ac:dyDescent="0.35">
      <c r="A1505"/>
      <c r="B1505"/>
      <c r="C1505"/>
      <c r="D1505"/>
      <c r="E1505"/>
      <c r="F1505"/>
      <c r="G1505"/>
      <c r="H1505"/>
      <c r="I1505"/>
      <c r="J1505"/>
      <c r="K1505"/>
    </row>
    <row r="1506" spans="1:11" ht="14.5" x14ac:dyDescent="0.35">
      <c r="A1506"/>
      <c r="B1506"/>
      <c r="C1506"/>
      <c r="D1506"/>
      <c r="E1506"/>
      <c r="F1506"/>
      <c r="G1506"/>
      <c r="H1506"/>
      <c r="I1506"/>
      <c r="J1506"/>
      <c r="K1506"/>
    </row>
    <row r="1507" spans="1:11" ht="14.5" x14ac:dyDescent="0.35">
      <c r="A1507"/>
      <c r="B1507"/>
      <c r="C1507"/>
      <c r="D1507"/>
      <c r="E1507"/>
      <c r="F1507"/>
      <c r="G1507"/>
      <c r="H1507"/>
      <c r="I1507"/>
      <c r="J1507"/>
      <c r="K1507"/>
    </row>
    <row r="1508" spans="1:11" ht="14.5" x14ac:dyDescent="0.35">
      <c r="A1508"/>
      <c r="B1508"/>
      <c r="C1508"/>
      <c r="D1508"/>
      <c r="E1508"/>
      <c r="F1508"/>
      <c r="G1508"/>
      <c r="H1508"/>
      <c r="I1508"/>
      <c r="J1508"/>
      <c r="K1508"/>
    </row>
    <row r="1509" spans="1:11" ht="14.5" x14ac:dyDescent="0.35">
      <c r="A1509"/>
      <c r="B1509"/>
      <c r="C1509"/>
      <c r="D1509"/>
      <c r="E1509"/>
      <c r="F1509"/>
      <c r="G1509"/>
      <c r="H1509"/>
      <c r="I1509"/>
      <c r="J1509"/>
      <c r="K1509"/>
    </row>
    <row r="1510" spans="1:11" ht="14.5" x14ac:dyDescent="0.35">
      <c r="A1510"/>
      <c r="B1510"/>
      <c r="C1510"/>
      <c r="D1510"/>
      <c r="E1510"/>
      <c r="F1510"/>
      <c r="G1510"/>
      <c r="H1510"/>
      <c r="I1510"/>
      <c r="J1510"/>
      <c r="K1510"/>
    </row>
    <row r="1511" spans="1:11" ht="14.5" x14ac:dyDescent="0.35">
      <c r="A1511"/>
      <c r="B1511"/>
      <c r="C1511"/>
      <c r="D1511"/>
      <c r="E1511"/>
      <c r="F1511"/>
      <c r="G1511"/>
      <c r="H1511"/>
      <c r="I1511"/>
      <c r="J1511"/>
      <c r="K1511"/>
    </row>
    <row r="1512" spans="1:11" ht="14.5" x14ac:dyDescent="0.35">
      <c r="A1512"/>
      <c r="B1512"/>
      <c r="C1512"/>
      <c r="D1512"/>
      <c r="E1512"/>
      <c r="F1512"/>
      <c r="G1512"/>
      <c r="H1512"/>
      <c r="I1512"/>
      <c r="J1512"/>
      <c r="K1512"/>
    </row>
    <row r="1513" spans="1:11" ht="14.5" x14ac:dyDescent="0.35">
      <c r="A1513"/>
      <c r="B1513"/>
      <c r="C1513"/>
      <c r="D1513"/>
      <c r="E1513"/>
      <c r="F1513"/>
      <c r="G1513"/>
      <c r="H1513"/>
      <c r="I1513"/>
      <c r="J1513"/>
      <c r="K1513"/>
    </row>
    <row r="1514" spans="1:11" ht="14.5" x14ac:dyDescent="0.35">
      <c r="A1514"/>
      <c r="B1514"/>
      <c r="C1514"/>
      <c r="D1514"/>
      <c r="E1514"/>
      <c r="F1514"/>
      <c r="G1514"/>
      <c r="H1514"/>
      <c r="I1514"/>
      <c r="J1514"/>
      <c r="K1514"/>
    </row>
    <row r="1515" spans="1:11" ht="14.5" x14ac:dyDescent="0.35">
      <c r="A1515"/>
      <c r="B1515"/>
      <c r="C1515"/>
      <c r="D1515"/>
      <c r="E1515"/>
      <c r="F1515"/>
      <c r="G1515"/>
      <c r="H1515"/>
      <c r="I1515"/>
      <c r="J1515"/>
      <c r="K1515"/>
    </row>
    <row r="1516" spans="1:11" ht="14.5" x14ac:dyDescent="0.35">
      <c r="A1516"/>
      <c r="B1516"/>
      <c r="C1516"/>
      <c r="D1516"/>
      <c r="E1516"/>
      <c r="F1516"/>
      <c r="G1516"/>
      <c r="H1516"/>
      <c r="I1516"/>
      <c r="J1516"/>
      <c r="K1516"/>
    </row>
    <row r="1517" spans="1:11" ht="14.5" x14ac:dyDescent="0.35">
      <c r="A1517"/>
      <c r="B1517"/>
      <c r="C1517"/>
      <c r="D1517"/>
      <c r="E1517"/>
      <c r="F1517"/>
      <c r="G1517"/>
      <c r="H1517"/>
      <c r="I1517"/>
      <c r="J1517"/>
      <c r="K1517"/>
    </row>
    <row r="1518" spans="1:11" ht="14.5" x14ac:dyDescent="0.35">
      <c r="A1518"/>
      <c r="B1518"/>
      <c r="C1518"/>
      <c r="D1518"/>
      <c r="E1518"/>
      <c r="F1518"/>
      <c r="G1518"/>
      <c r="H1518"/>
      <c r="I1518"/>
      <c r="J1518"/>
      <c r="K1518"/>
    </row>
    <row r="1519" spans="1:11" ht="14.5" x14ac:dyDescent="0.35">
      <c r="A1519"/>
      <c r="B1519"/>
      <c r="C1519"/>
      <c r="D1519"/>
      <c r="E1519"/>
      <c r="F1519"/>
      <c r="G1519"/>
      <c r="H1519"/>
      <c r="I1519"/>
      <c r="J1519"/>
      <c r="K1519"/>
    </row>
    <row r="1520" spans="1:11" ht="14.5" x14ac:dyDescent="0.35">
      <c r="A1520"/>
      <c r="B1520"/>
      <c r="C1520"/>
      <c r="D1520"/>
      <c r="E1520"/>
      <c r="F1520"/>
      <c r="G1520"/>
      <c r="H1520"/>
      <c r="I1520"/>
      <c r="J1520"/>
      <c r="K1520"/>
    </row>
    <row r="1521" spans="1:11" ht="14.5" x14ac:dyDescent="0.35">
      <c r="A1521"/>
      <c r="B1521"/>
      <c r="C1521"/>
      <c r="D1521"/>
      <c r="E1521"/>
      <c r="F1521"/>
      <c r="G1521"/>
      <c r="H1521"/>
      <c r="I1521"/>
      <c r="J1521"/>
      <c r="K1521"/>
    </row>
    <row r="1522" spans="1:11" ht="14.5" x14ac:dyDescent="0.35">
      <c r="A1522"/>
      <c r="B1522"/>
      <c r="C1522"/>
      <c r="D1522"/>
      <c r="E1522"/>
      <c r="F1522"/>
      <c r="G1522"/>
      <c r="H1522"/>
      <c r="I1522"/>
      <c r="J1522"/>
      <c r="K1522"/>
    </row>
    <row r="1523" spans="1:11" ht="14.5" x14ac:dyDescent="0.35">
      <c r="A1523"/>
      <c r="B1523"/>
      <c r="C1523"/>
      <c r="D1523"/>
      <c r="E1523"/>
      <c r="F1523"/>
      <c r="G1523"/>
      <c r="H1523"/>
      <c r="I1523"/>
      <c r="J1523"/>
      <c r="K1523"/>
    </row>
    <row r="1524" spans="1:11" ht="14.5" x14ac:dyDescent="0.35">
      <c r="A1524"/>
      <c r="B1524"/>
      <c r="C1524"/>
      <c r="D1524"/>
      <c r="E1524"/>
      <c r="F1524"/>
      <c r="G1524"/>
      <c r="H1524"/>
      <c r="I1524"/>
      <c r="J1524"/>
      <c r="K1524"/>
    </row>
    <row r="1525" spans="1:11" ht="14.5" x14ac:dyDescent="0.35">
      <c r="A1525"/>
      <c r="B1525"/>
      <c r="C1525"/>
      <c r="D1525"/>
      <c r="E1525"/>
      <c r="F1525"/>
      <c r="G1525"/>
      <c r="H1525"/>
      <c r="I1525"/>
      <c r="J1525"/>
      <c r="K1525"/>
    </row>
    <row r="1526" spans="1:11" ht="14.5" x14ac:dyDescent="0.35">
      <c r="A1526"/>
      <c r="B1526"/>
      <c r="C1526"/>
      <c r="D1526"/>
      <c r="E1526"/>
      <c r="F1526"/>
      <c r="G1526"/>
      <c r="H1526"/>
      <c r="I1526"/>
      <c r="J1526"/>
      <c r="K1526"/>
    </row>
    <row r="1527" spans="1:11" ht="14.5" x14ac:dyDescent="0.35">
      <c r="A1527"/>
      <c r="B1527"/>
      <c r="C1527"/>
      <c r="D1527"/>
      <c r="E1527"/>
      <c r="F1527"/>
      <c r="G1527"/>
      <c r="H1527"/>
      <c r="I1527"/>
      <c r="J1527"/>
      <c r="K1527"/>
    </row>
    <row r="1528" spans="1:11" ht="14.5" x14ac:dyDescent="0.35">
      <c r="A1528"/>
      <c r="B1528"/>
      <c r="C1528"/>
      <c r="D1528"/>
      <c r="E1528"/>
      <c r="F1528"/>
      <c r="G1528"/>
      <c r="H1528"/>
      <c r="I1528"/>
      <c r="J1528"/>
      <c r="K1528"/>
    </row>
    <row r="1529" spans="1:11" ht="14.5" x14ac:dyDescent="0.35">
      <c r="A1529"/>
      <c r="B1529"/>
      <c r="C1529"/>
      <c r="D1529"/>
      <c r="E1529"/>
      <c r="F1529"/>
      <c r="G1529"/>
      <c r="H1529"/>
      <c r="I1529"/>
      <c r="J1529"/>
      <c r="K1529"/>
    </row>
    <row r="1530" spans="1:11" ht="14.5" x14ac:dyDescent="0.35">
      <c r="A1530"/>
      <c r="B1530"/>
      <c r="C1530"/>
      <c r="D1530"/>
      <c r="E1530"/>
      <c r="F1530"/>
      <c r="G1530"/>
      <c r="H1530"/>
      <c r="I1530"/>
      <c r="J1530"/>
      <c r="K1530"/>
    </row>
    <row r="1531" spans="1:11" ht="14.5" x14ac:dyDescent="0.35">
      <c r="A1531"/>
      <c r="B1531"/>
      <c r="C1531"/>
      <c r="D1531"/>
      <c r="E1531"/>
      <c r="F1531"/>
      <c r="G1531"/>
      <c r="H1531"/>
      <c r="I1531"/>
      <c r="J1531"/>
      <c r="K1531"/>
    </row>
    <row r="1532" spans="1:11" ht="14.5" x14ac:dyDescent="0.35">
      <c r="A1532"/>
      <c r="B1532"/>
      <c r="C1532"/>
      <c r="D1532"/>
      <c r="E1532"/>
      <c r="F1532"/>
      <c r="G1532"/>
      <c r="H1532"/>
      <c r="I1532"/>
      <c r="J1532"/>
      <c r="K1532"/>
    </row>
    <row r="1533" spans="1:11" ht="14.5" x14ac:dyDescent="0.35">
      <c r="A1533"/>
      <c r="B1533"/>
      <c r="C1533"/>
      <c r="D1533"/>
      <c r="E1533"/>
      <c r="F1533"/>
      <c r="G1533"/>
      <c r="H1533"/>
      <c r="I1533"/>
      <c r="J1533"/>
      <c r="K1533"/>
    </row>
    <row r="1534" spans="1:11" ht="14.5" x14ac:dyDescent="0.35">
      <c r="A1534"/>
      <c r="B1534"/>
      <c r="C1534"/>
      <c r="D1534"/>
      <c r="E1534"/>
      <c r="F1534"/>
      <c r="G1534"/>
      <c r="H1534"/>
      <c r="I1534"/>
      <c r="J1534"/>
      <c r="K1534"/>
    </row>
    <row r="1535" spans="1:11" ht="14.5" x14ac:dyDescent="0.35">
      <c r="A1535"/>
      <c r="B1535"/>
      <c r="C1535"/>
      <c r="D1535"/>
      <c r="E1535"/>
      <c r="F1535"/>
      <c r="G1535"/>
      <c r="H1535"/>
      <c r="I1535"/>
      <c r="J1535"/>
      <c r="K1535"/>
    </row>
    <row r="1536" spans="1:11" ht="14.5" x14ac:dyDescent="0.35">
      <c r="A1536"/>
      <c r="B1536"/>
      <c r="C1536"/>
      <c r="D1536"/>
      <c r="E1536"/>
      <c r="F1536"/>
      <c r="G1536"/>
      <c r="H1536"/>
      <c r="I1536"/>
      <c r="J1536"/>
      <c r="K1536"/>
    </row>
    <row r="1537" spans="1:11" ht="14.5" x14ac:dyDescent="0.35">
      <c r="A1537"/>
      <c r="B1537"/>
      <c r="C1537"/>
      <c r="D1537"/>
      <c r="E1537"/>
      <c r="F1537"/>
      <c r="G1537"/>
      <c r="H1537"/>
      <c r="I1537"/>
      <c r="J1537"/>
      <c r="K1537"/>
    </row>
    <row r="1538" spans="1:11" ht="14.5" x14ac:dyDescent="0.35">
      <c r="A1538"/>
      <c r="B1538"/>
      <c r="C1538"/>
      <c r="D1538"/>
      <c r="E1538"/>
      <c r="F1538"/>
      <c r="G1538"/>
      <c r="H1538"/>
      <c r="I1538"/>
      <c r="J1538"/>
      <c r="K1538"/>
    </row>
    <row r="1539" spans="1:11" ht="14.5" x14ac:dyDescent="0.35">
      <c r="A1539"/>
      <c r="B1539"/>
      <c r="C1539"/>
      <c r="D1539"/>
      <c r="E1539"/>
      <c r="F1539"/>
      <c r="G1539"/>
      <c r="H1539"/>
      <c r="I1539"/>
      <c r="J1539"/>
      <c r="K1539"/>
    </row>
    <row r="1540" spans="1:11" ht="14.5" x14ac:dyDescent="0.35">
      <c r="A1540"/>
      <c r="B1540"/>
      <c r="C1540"/>
      <c r="D1540"/>
      <c r="E1540"/>
      <c r="F1540"/>
      <c r="G1540"/>
      <c r="H1540"/>
      <c r="I1540"/>
      <c r="J1540"/>
      <c r="K1540"/>
    </row>
    <row r="1541" spans="1:11" ht="14.5" x14ac:dyDescent="0.35">
      <c r="A1541"/>
      <c r="B1541"/>
      <c r="C1541"/>
      <c r="D1541"/>
      <c r="E1541"/>
      <c r="F1541"/>
      <c r="G1541"/>
      <c r="H1541"/>
      <c r="I1541"/>
      <c r="J1541"/>
      <c r="K1541"/>
    </row>
    <row r="1542" spans="1:11" ht="14.5" x14ac:dyDescent="0.35">
      <c r="A1542"/>
      <c r="B1542"/>
      <c r="C1542"/>
      <c r="D1542"/>
      <c r="E1542"/>
      <c r="F1542"/>
      <c r="G1542"/>
      <c r="H1542"/>
      <c r="I1542"/>
      <c r="J1542"/>
      <c r="K1542"/>
    </row>
    <row r="1543" spans="1:11" ht="14.5" x14ac:dyDescent="0.35">
      <c r="A1543"/>
      <c r="B1543"/>
      <c r="C1543"/>
      <c r="D1543"/>
      <c r="E1543"/>
      <c r="F1543"/>
      <c r="G1543"/>
      <c r="H1543"/>
      <c r="I1543"/>
      <c r="J1543"/>
      <c r="K1543"/>
    </row>
    <row r="1544" spans="1:11" ht="14.5" x14ac:dyDescent="0.35">
      <c r="A1544"/>
      <c r="B1544"/>
      <c r="C1544"/>
      <c r="D1544"/>
      <c r="E1544"/>
      <c r="F1544"/>
      <c r="G1544"/>
      <c r="H1544"/>
      <c r="I1544"/>
      <c r="J1544"/>
      <c r="K1544"/>
    </row>
    <row r="1545" spans="1:11" ht="14.5" x14ac:dyDescent="0.35">
      <c r="A1545"/>
      <c r="B1545"/>
      <c r="C1545"/>
      <c r="D1545"/>
      <c r="E1545"/>
      <c r="F1545"/>
      <c r="G1545"/>
      <c r="H1545"/>
      <c r="I1545"/>
      <c r="J1545"/>
      <c r="K1545"/>
    </row>
    <row r="1546" spans="1:11" ht="14.5" x14ac:dyDescent="0.35">
      <c r="A1546"/>
      <c r="B1546"/>
      <c r="C1546"/>
      <c r="D1546"/>
      <c r="E1546"/>
      <c r="F1546"/>
      <c r="G1546"/>
      <c r="H1546"/>
      <c r="I1546"/>
      <c r="J1546"/>
      <c r="K1546"/>
    </row>
    <row r="1547" spans="1:11" ht="14.5" x14ac:dyDescent="0.35">
      <c r="A1547"/>
      <c r="B1547"/>
      <c r="C1547"/>
      <c r="D1547"/>
      <c r="E1547"/>
      <c r="F1547"/>
      <c r="G1547"/>
      <c r="H1547"/>
      <c r="I1547"/>
      <c r="J1547"/>
      <c r="K1547"/>
    </row>
    <row r="1548" spans="1:11" ht="14.5" x14ac:dyDescent="0.35">
      <c r="A1548"/>
      <c r="B1548"/>
      <c r="C1548"/>
      <c r="D1548"/>
      <c r="E1548"/>
      <c r="F1548"/>
      <c r="G1548"/>
      <c r="H1548"/>
      <c r="I1548"/>
      <c r="J1548"/>
      <c r="K1548"/>
    </row>
    <row r="1549" spans="1:11" ht="14.5" x14ac:dyDescent="0.35">
      <c r="A1549"/>
      <c r="B1549"/>
      <c r="C1549"/>
      <c r="D1549"/>
      <c r="E1549"/>
      <c r="F1549"/>
      <c r="G1549"/>
      <c r="H1549"/>
      <c r="I1549"/>
      <c r="J1549"/>
      <c r="K1549"/>
    </row>
    <row r="1550" spans="1:11" ht="14.5" x14ac:dyDescent="0.35">
      <c r="A1550"/>
      <c r="B1550"/>
      <c r="C1550"/>
      <c r="D1550"/>
      <c r="E1550"/>
      <c r="F1550"/>
      <c r="G1550"/>
      <c r="H1550"/>
      <c r="I1550"/>
      <c r="J1550"/>
      <c r="K1550"/>
    </row>
    <row r="1551" spans="1:11" ht="14.5" x14ac:dyDescent="0.35">
      <c r="A1551"/>
      <c r="B1551"/>
      <c r="C1551"/>
      <c r="D1551"/>
      <c r="E1551"/>
      <c r="F1551"/>
      <c r="G1551"/>
      <c r="H1551"/>
      <c r="I1551"/>
      <c r="J1551"/>
      <c r="K1551"/>
    </row>
    <row r="1552" spans="1:11" ht="14.5" x14ac:dyDescent="0.35">
      <c r="A1552"/>
      <c r="B1552"/>
      <c r="C1552"/>
      <c r="D1552"/>
      <c r="E1552"/>
      <c r="F1552"/>
      <c r="G1552"/>
      <c r="H1552"/>
      <c r="I1552"/>
      <c r="J1552"/>
      <c r="K1552"/>
    </row>
    <row r="1553" spans="1:11" ht="14.5" x14ac:dyDescent="0.35">
      <c r="A1553"/>
      <c r="B1553"/>
      <c r="C1553"/>
      <c r="D1553"/>
      <c r="E1553"/>
      <c r="F1553"/>
      <c r="G1553"/>
      <c r="H1553"/>
      <c r="I1553"/>
      <c r="J1553"/>
      <c r="K1553"/>
    </row>
    <row r="1554" spans="1:11" ht="14.5" x14ac:dyDescent="0.35">
      <c r="A1554"/>
      <c r="B1554"/>
      <c r="C1554"/>
      <c r="D1554"/>
      <c r="E1554"/>
      <c r="F1554"/>
      <c r="G1554"/>
      <c r="H1554"/>
      <c r="I1554"/>
      <c r="J1554"/>
      <c r="K1554"/>
    </row>
    <row r="1555" spans="1:11" ht="14.5" x14ac:dyDescent="0.35">
      <c r="A1555"/>
      <c r="B1555"/>
      <c r="C1555"/>
      <c r="D1555"/>
      <c r="E1555"/>
      <c r="F1555"/>
      <c r="G1555"/>
      <c r="H1555"/>
      <c r="I1555"/>
      <c r="J1555"/>
      <c r="K1555"/>
    </row>
    <row r="1556" spans="1:11" ht="14.5" x14ac:dyDescent="0.35">
      <c r="A1556"/>
      <c r="B1556"/>
      <c r="C1556"/>
      <c r="D1556"/>
      <c r="E1556"/>
      <c r="F1556"/>
      <c r="G1556"/>
      <c r="H1556"/>
      <c r="I1556"/>
      <c r="J1556"/>
      <c r="K1556"/>
    </row>
    <row r="1557" spans="1:11" ht="14.5" x14ac:dyDescent="0.35">
      <c r="A1557"/>
      <c r="B1557"/>
      <c r="C1557"/>
      <c r="D1557"/>
      <c r="E1557"/>
      <c r="F1557"/>
      <c r="G1557"/>
      <c r="H1557"/>
      <c r="I1557"/>
      <c r="J1557"/>
      <c r="K1557"/>
    </row>
    <row r="1558" spans="1:11" ht="14.5" x14ac:dyDescent="0.35">
      <c r="A1558"/>
      <c r="B1558"/>
      <c r="C1558"/>
      <c r="D1558"/>
      <c r="E1558"/>
      <c r="F1558"/>
      <c r="G1558"/>
      <c r="H1558"/>
      <c r="I1558"/>
      <c r="J1558"/>
      <c r="K1558"/>
    </row>
    <row r="1559" spans="1:11" ht="14.5" x14ac:dyDescent="0.35">
      <c r="A1559"/>
      <c r="B1559"/>
      <c r="C1559"/>
      <c r="D1559"/>
      <c r="E1559"/>
      <c r="F1559"/>
      <c r="G1559"/>
      <c r="H1559"/>
      <c r="I1559"/>
      <c r="J1559"/>
      <c r="K1559"/>
    </row>
    <row r="1560" spans="1:11" ht="14.5" x14ac:dyDescent="0.35">
      <c r="A1560"/>
      <c r="B1560"/>
      <c r="C1560"/>
      <c r="D1560"/>
      <c r="E1560"/>
      <c r="F1560"/>
      <c r="G1560"/>
      <c r="H1560"/>
      <c r="I1560"/>
      <c r="J1560"/>
      <c r="K1560"/>
    </row>
    <row r="1561" spans="1:11" ht="14.5" x14ac:dyDescent="0.35">
      <c r="A1561"/>
      <c r="B1561"/>
      <c r="C1561"/>
      <c r="D1561"/>
      <c r="E1561"/>
      <c r="F1561"/>
      <c r="G1561"/>
      <c r="H1561"/>
      <c r="I1561"/>
      <c r="J1561"/>
      <c r="K1561"/>
    </row>
    <row r="1562" spans="1:11" ht="14.5" x14ac:dyDescent="0.35">
      <c r="A1562"/>
      <c r="B1562"/>
      <c r="C1562"/>
      <c r="D1562"/>
      <c r="E1562"/>
      <c r="F1562"/>
      <c r="G1562"/>
      <c r="H1562"/>
      <c r="I1562"/>
      <c r="J1562"/>
      <c r="K1562"/>
    </row>
    <row r="1563" spans="1:11" ht="14.5" x14ac:dyDescent="0.35">
      <c r="A1563"/>
      <c r="B1563"/>
      <c r="C1563"/>
      <c r="D1563"/>
      <c r="E1563"/>
      <c r="F1563"/>
      <c r="G1563"/>
      <c r="H1563"/>
      <c r="I1563"/>
      <c r="J1563"/>
      <c r="K1563"/>
    </row>
    <row r="1564" spans="1:11" ht="14.5" x14ac:dyDescent="0.35">
      <c r="A1564"/>
      <c r="B1564"/>
      <c r="C1564"/>
      <c r="D1564"/>
      <c r="E1564"/>
      <c r="F1564"/>
      <c r="G1564"/>
      <c r="H1564"/>
      <c r="I1564"/>
      <c r="J1564"/>
      <c r="K1564"/>
    </row>
    <row r="1565" spans="1:11" ht="14.5" x14ac:dyDescent="0.35">
      <c r="A1565"/>
      <c r="B1565"/>
      <c r="C1565"/>
      <c r="D1565"/>
      <c r="E1565"/>
      <c r="F1565"/>
      <c r="G1565"/>
      <c r="H1565"/>
      <c r="I1565"/>
      <c r="J1565"/>
      <c r="K1565"/>
    </row>
    <row r="1566" spans="1:11" ht="14.5" x14ac:dyDescent="0.35">
      <c r="A1566"/>
      <c r="B1566"/>
      <c r="C1566"/>
      <c r="D1566"/>
      <c r="E1566"/>
      <c r="F1566"/>
      <c r="G1566"/>
      <c r="H1566"/>
      <c r="I1566"/>
      <c r="J1566"/>
      <c r="K1566"/>
    </row>
    <row r="1567" spans="1:11" ht="14.5" x14ac:dyDescent="0.35">
      <c r="A1567"/>
      <c r="B1567"/>
      <c r="C1567"/>
      <c r="D1567"/>
      <c r="E1567"/>
      <c r="F1567"/>
      <c r="G1567"/>
      <c r="H1567"/>
      <c r="I1567"/>
      <c r="J1567"/>
      <c r="K1567"/>
    </row>
    <row r="1568" spans="1:11" ht="14.5" x14ac:dyDescent="0.35">
      <c r="A1568"/>
      <c r="B1568"/>
      <c r="C1568"/>
      <c r="D1568"/>
      <c r="E1568"/>
      <c r="F1568"/>
      <c r="G1568"/>
      <c r="H1568"/>
      <c r="I1568"/>
      <c r="J1568"/>
      <c r="K1568"/>
    </row>
    <row r="1569" spans="1:11" ht="14.5" x14ac:dyDescent="0.35">
      <c r="A1569"/>
      <c r="B1569"/>
      <c r="C1569"/>
      <c r="D1569"/>
      <c r="E1569"/>
      <c r="F1569"/>
      <c r="G1569"/>
      <c r="H1569"/>
      <c r="I1569"/>
      <c r="J1569"/>
      <c r="K1569"/>
    </row>
    <row r="1570" spans="1:11" ht="14.5" x14ac:dyDescent="0.35">
      <c r="A1570"/>
      <c r="B1570"/>
      <c r="C1570"/>
      <c r="D1570"/>
      <c r="E1570"/>
      <c r="F1570"/>
      <c r="G1570"/>
      <c r="H1570"/>
      <c r="I1570"/>
      <c r="J1570"/>
      <c r="K1570"/>
    </row>
    <row r="1571" spans="1:11" ht="14.5" x14ac:dyDescent="0.35">
      <c r="A1571"/>
      <c r="B1571"/>
      <c r="C1571"/>
      <c r="D1571"/>
      <c r="E1571"/>
      <c r="F1571"/>
      <c r="G1571"/>
      <c r="H1571"/>
      <c r="I1571"/>
      <c r="J1571"/>
      <c r="K1571"/>
    </row>
    <row r="1572" spans="1:11" ht="14.5" x14ac:dyDescent="0.35">
      <c r="A1572"/>
      <c r="B1572"/>
      <c r="C1572"/>
      <c r="D1572"/>
      <c r="E1572"/>
      <c r="F1572"/>
      <c r="G1572"/>
      <c r="H1572"/>
      <c r="I1572"/>
      <c r="J1572"/>
      <c r="K1572"/>
    </row>
    <row r="1573" spans="1:11" ht="14.5" x14ac:dyDescent="0.35">
      <c r="A1573"/>
      <c r="B1573"/>
      <c r="C1573"/>
      <c r="D1573"/>
      <c r="E1573"/>
      <c r="F1573"/>
      <c r="G1573"/>
      <c r="H1573"/>
      <c r="I1573"/>
      <c r="J1573"/>
      <c r="K1573"/>
    </row>
    <row r="1574" spans="1:11" ht="14.5" x14ac:dyDescent="0.35">
      <c r="A1574"/>
      <c r="B1574"/>
      <c r="C1574"/>
      <c r="D1574"/>
      <c r="E1574"/>
      <c r="F1574"/>
      <c r="G1574"/>
      <c r="H1574"/>
      <c r="I1574"/>
      <c r="J1574"/>
      <c r="K1574"/>
    </row>
    <row r="1575" spans="1:11" ht="14.5" x14ac:dyDescent="0.35">
      <c r="A1575"/>
      <c r="B1575"/>
      <c r="C1575"/>
      <c r="D1575"/>
      <c r="E1575"/>
      <c r="F1575"/>
      <c r="G1575"/>
      <c r="H1575"/>
      <c r="I1575"/>
      <c r="J1575"/>
      <c r="K1575"/>
    </row>
    <row r="1576" spans="1:11" ht="14.5" x14ac:dyDescent="0.35">
      <c r="A1576"/>
      <c r="B1576"/>
      <c r="C1576"/>
      <c r="D1576"/>
      <c r="E1576"/>
      <c r="F1576"/>
      <c r="G1576"/>
      <c r="H1576"/>
      <c r="I1576"/>
      <c r="J1576"/>
      <c r="K1576"/>
    </row>
    <row r="1577" spans="1:11" ht="14.5" x14ac:dyDescent="0.35">
      <c r="A1577"/>
      <c r="B1577"/>
      <c r="C1577"/>
      <c r="D1577"/>
      <c r="E1577"/>
      <c r="F1577"/>
      <c r="G1577"/>
      <c r="H1577"/>
      <c r="I1577"/>
      <c r="J1577"/>
      <c r="K1577"/>
    </row>
    <row r="1578" spans="1:11" ht="14.5" x14ac:dyDescent="0.35">
      <c r="A1578"/>
      <c r="B1578"/>
      <c r="C1578"/>
      <c r="D1578"/>
      <c r="E1578"/>
      <c r="F1578"/>
      <c r="G1578"/>
      <c r="H1578"/>
      <c r="I1578"/>
      <c r="J1578"/>
      <c r="K1578"/>
    </row>
    <row r="1579" spans="1:11" ht="14.5" x14ac:dyDescent="0.35">
      <c r="A1579"/>
      <c r="B1579"/>
      <c r="C1579"/>
      <c r="D1579"/>
      <c r="E1579"/>
      <c r="F1579"/>
      <c r="G1579"/>
      <c r="H1579"/>
      <c r="I1579"/>
      <c r="J1579"/>
      <c r="K1579"/>
    </row>
    <row r="1580" spans="1:11" ht="14.5" x14ac:dyDescent="0.35">
      <c r="A1580"/>
      <c r="B1580"/>
      <c r="C1580"/>
      <c r="D1580"/>
      <c r="E1580"/>
      <c r="F1580"/>
      <c r="G1580"/>
      <c r="H1580"/>
      <c r="I1580"/>
      <c r="J1580"/>
      <c r="K1580"/>
    </row>
    <row r="1581" spans="1:11" ht="14.5" x14ac:dyDescent="0.35">
      <c r="A1581"/>
      <c r="B1581"/>
      <c r="C1581"/>
      <c r="D1581"/>
      <c r="E1581"/>
      <c r="F1581"/>
      <c r="G1581"/>
      <c r="H1581"/>
      <c r="I1581"/>
      <c r="J1581"/>
      <c r="K1581"/>
    </row>
    <row r="1582" spans="1:11" ht="14.5" x14ac:dyDescent="0.35">
      <c r="A1582"/>
      <c r="B1582"/>
      <c r="C1582"/>
      <c r="D1582"/>
      <c r="E1582"/>
      <c r="F1582"/>
      <c r="G1582"/>
      <c r="H1582"/>
      <c r="I1582"/>
      <c r="J1582"/>
      <c r="K1582"/>
    </row>
    <row r="1583" spans="1:11" ht="14.5" x14ac:dyDescent="0.35">
      <c r="A1583"/>
      <c r="B1583"/>
      <c r="C1583"/>
      <c r="D1583"/>
      <c r="E1583"/>
      <c r="F1583"/>
      <c r="G1583"/>
      <c r="H1583"/>
      <c r="I1583"/>
      <c r="J1583"/>
      <c r="K1583"/>
    </row>
    <row r="1584" spans="1:11" ht="14.5" x14ac:dyDescent="0.35">
      <c r="A1584"/>
      <c r="B1584"/>
      <c r="C1584"/>
      <c r="D1584"/>
      <c r="E1584"/>
      <c r="F1584"/>
      <c r="G1584"/>
      <c r="H1584"/>
      <c r="I1584"/>
      <c r="J1584"/>
      <c r="K1584"/>
    </row>
    <row r="1585" spans="1:11" ht="14.5" x14ac:dyDescent="0.35">
      <c r="A1585"/>
      <c r="B1585"/>
      <c r="C1585"/>
      <c r="D1585"/>
      <c r="E1585"/>
      <c r="F1585"/>
      <c r="G1585"/>
      <c r="H1585"/>
      <c r="I1585"/>
      <c r="J1585"/>
      <c r="K1585"/>
    </row>
    <row r="1586" spans="1:11" ht="14.5" x14ac:dyDescent="0.35">
      <c r="A1586"/>
      <c r="B1586"/>
      <c r="C1586"/>
      <c r="D1586"/>
      <c r="E1586"/>
      <c r="F1586"/>
      <c r="G1586"/>
      <c r="H1586"/>
      <c r="I1586"/>
      <c r="J1586"/>
      <c r="K1586"/>
    </row>
    <row r="1587" spans="1:11" ht="14.5" x14ac:dyDescent="0.35">
      <c r="A1587"/>
      <c r="B1587"/>
      <c r="C1587"/>
      <c r="D1587"/>
      <c r="E1587"/>
      <c r="F1587"/>
      <c r="G1587"/>
      <c r="H1587"/>
      <c r="I1587"/>
      <c r="J1587"/>
      <c r="K1587"/>
    </row>
    <row r="1588" spans="1:11" ht="14.5" x14ac:dyDescent="0.35">
      <c r="A1588"/>
      <c r="B1588"/>
      <c r="C1588"/>
      <c r="D1588"/>
      <c r="E1588"/>
      <c r="F1588"/>
      <c r="G1588"/>
      <c r="H1588"/>
      <c r="I1588"/>
      <c r="J1588"/>
      <c r="K1588"/>
    </row>
    <row r="1589" spans="1:11" ht="14.5" x14ac:dyDescent="0.35">
      <c r="A1589"/>
      <c r="B1589"/>
      <c r="C1589"/>
      <c r="D1589"/>
      <c r="E1589"/>
      <c r="F1589"/>
      <c r="G1589"/>
      <c r="H1589"/>
      <c r="I1589"/>
      <c r="J1589"/>
      <c r="K1589"/>
    </row>
    <row r="1590" spans="1:11" ht="14.5" x14ac:dyDescent="0.35">
      <c r="A1590"/>
      <c r="B1590"/>
      <c r="C1590"/>
      <c r="D1590"/>
      <c r="E1590"/>
      <c r="F1590"/>
      <c r="G1590"/>
      <c r="H1590"/>
      <c r="I1590"/>
      <c r="J1590"/>
      <c r="K1590"/>
    </row>
    <row r="1591" spans="1:11" ht="14.5" x14ac:dyDescent="0.35">
      <c r="A1591"/>
      <c r="B1591"/>
      <c r="C1591"/>
      <c r="D1591"/>
      <c r="E1591"/>
      <c r="F1591"/>
      <c r="G1591"/>
      <c r="H1591"/>
      <c r="I1591"/>
      <c r="J1591"/>
      <c r="K1591"/>
    </row>
    <row r="1592" spans="1:11" ht="14.5" x14ac:dyDescent="0.35">
      <c r="A1592"/>
      <c r="B1592"/>
      <c r="C1592"/>
      <c r="D1592"/>
      <c r="E1592"/>
      <c r="F1592"/>
      <c r="G1592"/>
      <c r="H1592"/>
      <c r="I1592"/>
      <c r="J1592"/>
      <c r="K1592"/>
    </row>
    <row r="1593" spans="1:11" ht="14.5" x14ac:dyDescent="0.35">
      <c r="A1593"/>
      <c r="B1593"/>
      <c r="C1593"/>
      <c r="D1593"/>
      <c r="E1593"/>
      <c r="F1593"/>
      <c r="G1593"/>
      <c r="H1593"/>
      <c r="I1593"/>
      <c r="J1593"/>
      <c r="K1593"/>
    </row>
    <row r="1594" spans="1:11" ht="14.5" x14ac:dyDescent="0.35">
      <c r="A1594"/>
      <c r="B1594"/>
      <c r="C1594"/>
      <c r="D1594"/>
      <c r="E1594"/>
      <c r="F1594"/>
      <c r="G1594"/>
      <c r="H1594"/>
      <c r="I1594"/>
      <c r="J1594"/>
      <c r="K1594"/>
    </row>
    <row r="1595" spans="1:11" ht="14.5" x14ac:dyDescent="0.35">
      <c r="A1595"/>
      <c r="B1595"/>
      <c r="C1595"/>
      <c r="D1595"/>
      <c r="E1595"/>
      <c r="F1595"/>
      <c r="G1595"/>
      <c r="H1595"/>
      <c r="I1595"/>
      <c r="J1595"/>
      <c r="K1595"/>
    </row>
    <row r="1596" spans="1:11" ht="14.5" x14ac:dyDescent="0.35">
      <c r="A1596"/>
      <c r="B1596"/>
      <c r="C1596"/>
      <c r="D1596"/>
      <c r="E1596"/>
      <c r="F1596"/>
      <c r="G1596"/>
      <c r="H1596"/>
      <c r="I1596"/>
      <c r="J1596"/>
      <c r="K1596"/>
    </row>
    <row r="1597" spans="1:11" ht="14.5" x14ac:dyDescent="0.35">
      <c r="A1597"/>
      <c r="B1597"/>
      <c r="C1597"/>
      <c r="D1597"/>
      <c r="E1597"/>
      <c r="F1597"/>
      <c r="G1597"/>
      <c r="H1597"/>
      <c r="I1597"/>
      <c r="J1597"/>
      <c r="K1597"/>
    </row>
    <row r="1598" spans="1:11" ht="14.5" x14ac:dyDescent="0.35">
      <c r="A1598"/>
      <c r="B1598"/>
      <c r="C1598"/>
      <c r="D1598"/>
      <c r="E1598"/>
      <c r="F1598"/>
      <c r="G1598"/>
      <c r="H1598"/>
      <c r="I1598"/>
      <c r="J1598"/>
      <c r="K1598"/>
    </row>
    <row r="1599" spans="1:11" ht="14.5" x14ac:dyDescent="0.35">
      <c r="A1599"/>
      <c r="B1599"/>
      <c r="C1599"/>
      <c r="D1599"/>
      <c r="E1599"/>
      <c r="F1599"/>
      <c r="G1599"/>
      <c r="H1599"/>
      <c r="I1599"/>
      <c r="J1599"/>
      <c r="K1599"/>
    </row>
    <row r="1600" spans="1:11" ht="14.5" x14ac:dyDescent="0.35">
      <c r="A1600"/>
      <c r="B1600"/>
      <c r="C1600"/>
      <c r="D1600"/>
      <c r="E1600"/>
      <c r="F1600"/>
      <c r="G1600"/>
      <c r="H1600"/>
      <c r="I1600"/>
      <c r="J1600"/>
      <c r="K1600"/>
    </row>
    <row r="1601" spans="1:11" ht="14.5" x14ac:dyDescent="0.35">
      <c r="A1601"/>
      <c r="B1601"/>
      <c r="C1601"/>
      <c r="D1601"/>
      <c r="E1601"/>
      <c r="F1601"/>
      <c r="G1601"/>
      <c r="H1601"/>
      <c r="I1601"/>
      <c r="J1601"/>
      <c r="K1601"/>
    </row>
    <row r="1602" spans="1:11" ht="14.5" x14ac:dyDescent="0.35">
      <c r="A1602"/>
      <c r="B1602"/>
      <c r="C1602"/>
      <c r="D1602"/>
      <c r="E1602"/>
      <c r="F1602"/>
      <c r="G1602"/>
      <c r="H1602"/>
      <c r="I1602"/>
      <c r="J1602"/>
      <c r="K1602"/>
    </row>
    <row r="1603" spans="1:11" ht="14.5" x14ac:dyDescent="0.35">
      <c r="A1603"/>
      <c r="B1603"/>
      <c r="C1603"/>
      <c r="D1603"/>
      <c r="E1603"/>
      <c r="F1603"/>
      <c r="G1603"/>
      <c r="H1603"/>
      <c r="I1603"/>
      <c r="J1603"/>
      <c r="K1603"/>
    </row>
    <row r="1604" spans="1:11" ht="14.5" x14ac:dyDescent="0.35">
      <c r="A1604"/>
      <c r="B1604"/>
      <c r="C1604"/>
      <c r="D1604"/>
      <c r="E1604"/>
      <c r="F1604"/>
      <c r="G1604"/>
      <c r="H1604"/>
      <c r="I1604"/>
      <c r="J1604"/>
      <c r="K1604"/>
    </row>
    <row r="1605" spans="1:11" ht="14.5" x14ac:dyDescent="0.35">
      <c r="A1605"/>
      <c r="B1605"/>
      <c r="C1605"/>
      <c r="D1605"/>
      <c r="E1605"/>
      <c r="F1605"/>
      <c r="G1605"/>
      <c r="H1605"/>
      <c r="I1605"/>
      <c r="J1605"/>
      <c r="K1605"/>
    </row>
    <row r="1606" spans="1:11" ht="14.5" x14ac:dyDescent="0.35">
      <c r="A1606"/>
      <c r="B1606"/>
      <c r="C1606"/>
      <c r="D1606"/>
      <c r="E1606"/>
      <c r="F1606"/>
      <c r="G1606"/>
      <c r="H1606"/>
      <c r="I1606"/>
      <c r="J1606"/>
      <c r="K1606"/>
    </row>
    <row r="1607" spans="1:11" ht="14.5" x14ac:dyDescent="0.35">
      <c r="A1607"/>
      <c r="B1607"/>
      <c r="C1607"/>
      <c r="D1607"/>
      <c r="E1607"/>
      <c r="F1607"/>
      <c r="G1607"/>
      <c r="H1607"/>
      <c r="I1607"/>
      <c r="J1607"/>
      <c r="K1607"/>
    </row>
    <row r="1608" spans="1:11" ht="14.5" x14ac:dyDescent="0.35">
      <c r="A1608"/>
      <c r="B1608"/>
      <c r="C1608"/>
      <c r="D1608"/>
      <c r="E1608"/>
      <c r="F1608"/>
      <c r="G1608"/>
      <c r="H1608"/>
      <c r="I1608"/>
      <c r="J1608"/>
      <c r="K1608"/>
    </row>
    <row r="1609" spans="1:11" ht="14.5" x14ac:dyDescent="0.35">
      <c r="A1609"/>
      <c r="B1609"/>
      <c r="C1609"/>
      <c r="D1609"/>
      <c r="E1609"/>
      <c r="F1609"/>
      <c r="G1609"/>
      <c r="H1609"/>
      <c r="I1609"/>
      <c r="J1609"/>
      <c r="K1609"/>
    </row>
    <row r="1610" spans="1:11" ht="14.5" x14ac:dyDescent="0.35">
      <c r="A1610"/>
      <c r="B1610"/>
      <c r="C1610"/>
      <c r="D1610"/>
      <c r="E1610"/>
      <c r="F1610"/>
      <c r="G1610"/>
      <c r="H1610"/>
      <c r="I1610"/>
      <c r="J1610"/>
      <c r="K1610"/>
    </row>
    <row r="1611" spans="1:11" ht="14.5" x14ac:dyDescent="0.35">
      <c r="A1611"/>
      <c r="B1611"/>
      <c r="C1611"/>
      <c r="D1611"/>
      <c r="E1611"/>
      <c r="F1611"/>
      <c r="G1611"/>
      <c r="H1611"/>
      <c r="I1611"/>
      <c r="J1611"/>
      <c r="K1611"/>
    </row>
    <row r="1612" spans="1:11" ht="14.5" x14ac:dyDescent="0.35">
      <c r="A1612"/>
      <c r="B1612"/>
      <c r="C1612"/>
      <c r="D1612"/>
      <c r="E1612"/>
      <c r="F1612"/>
      <c r="G1612"/>
      <c r="H1612"/>
      <c r="I1612"/>
      <c r="J1612"/>
      <c r="K1612"/>
    </row>
    <row r="1613" spans="1:11" ht="14.5" x14ac:dyDescent="0.35">
      <c r="A1613"/>
      <c r="B1613"/>
      <c r="C1613"/>
      <c r="D1613"/>
      <c r="E1613"/>
      <c r="F1613"/>
      <c r="G1613"/>
      <c r="H1613"/>
      <c r="I1613"/>
      <c r="J1613"/>
      <c r="K1613"/>
    </row>
    <row r="1614" spans="1:11" ht="14.5" x14ac:dyDescent="0.35">
      <c r="A1614"/>
      <c r="B1614"/>
      <c r="C1614"/>
      <c r="D1614"/>
      <c r="E1614"/>
      <c r="F1614"/>
      <c r="G1614"/>
      <c r="H1614"/>
      <c r="I1614"/>
      <c r="J1614"/>
      <c r="K1614"/>
    </row>
    <row r="1615" spans="1:11" ht="14.5" x14ac:dyDescent="0.35">
      <c r="A1615"/>
      <c r="B1615"/>
      <c r="C1615"/>
      <c r="D1615"/>
      <c r="E1615"/>
      <c r="F1615"/>
      <c r="G1615"/>
      <c r="H1615"/>
      <c r="I1615"/>
      <c r="J1615"/>
      <c r="K1615"/>
    </row>
    <row r="1616" spans="1:11" ht="14.5" x14ac:dyDescent="0.35">
      <c r="A1616"/>
      <c r="B1616"/>
      <c r="C1616"/>
      <c r="D1616"/>
      <c r="E1616"/>
      <c r="F1616"/>
      <c r="G1616"/>
      <c r="H1616"/>
      <c r="I1616"/>
      <c r="J1616"/>
      <c r="K1616"/>
    </row>
    <row r="1617" spans="1:11" ht="14.5" x14ac:dyDescent="0.35">
      <c r="A1617"/>
      <c r="B1617"/>
      <c r="C1617"/>
      <c r="D1617"/>
      <c r="E1617"/>
      <c r="F1617"/>
      <c r="G1617"/>
      <c r="H1617"/>
      <c r="I1617"/>
      <c r="J1617"/>
      <c r="K1617"/>
    </row>
    <row r="1618" spans="1:11" ht="14.5" x14ac:dyDescent="0.35">
      <c r="A1618"/>
      <c r="B1618"/>
      <c r="C1618"/>
      <c r="D1618"/>
      <c r="E1618"/>
      <c r="F1618"/>
      <c r="G1618"/>
      <c r="H1618"/>
      <c r="I1618"/>
      <c r="J1618"/>
      <c r="K1618"/>
    </row>
    <row r="1619" spans="1:11" ht="14.5" x14ac:dyDescent="0.35">
      <c r="A1619"/>
      <c r="B1619"/>
      <c r="C1619"/>
      <c r="D1619"/>
      <c r="E1619"/>
      <c r="F1619"/>
      <c r="G1619"/>
      <c r="H1619"/>
      <c r="I1619"/>
      <c r="J1619"/>
      <c r="K1619"/>
    </row>
    <row r="1620" spans="1:11" ht="14.5" x14ac:dyDescent="0.35">
      <c r="A1620"/>
      <c r="B1620"/>
      <c r="C1620"/>
      <c r="D1620"/>
      <c r="E1620"/>
      <c r="F1620"/>
      <c r="G1620"/>
      <c r="H1620"/>
      <c r="I1620"/>
      <c r="J1620"/>
      <c r="K1620"/>
    </row>
    <row r="1621" spans="1:11" ht="14.5" x14ac:dyDescent="0.35">
      <c r="A1621"/>
      <c r="B1621"/>
      <c r="C1621"/>
      <c r="D1621"/>
      <c r="E1621"/>
      <c r="F1621"/>
      <c r="G1621"/>
      <c r="H1621"/>
      <c r="I1621"/>
      <c r="J1621"/>
      <c r="K1621"/>
    </row>
    <row r="1622" spans="1:11" ht="14.5" x14ac:dyDescent="0.35">
      <c r="A1622"/>
      <c r="B1622"/>
      <c r="C1622"/>
      <c r="D1622"/>
      <c r="E1622"/>
      <c r="F1622"/>
      <c r="G1622"/>
      <c r="H1622"/>
      <c r="I1622"/>
      <c r="J1622"/>
      <c r="K1622"/>
    </row>
    <row r="1623" spans="1:11" ht="14.5" x14ac:dyDescent="0.35">
      <c r="A1623"/>
      <c r="B1623"/>
      <c r="C1623"/>
      <c r="D1623"/>
      <c r="E1623"/>
      <c r="F1623"/>
      <c r="G1623"/>
      <c r="H1623"/>
      <c r="I1623"/>
      <c r="J1623"/>
      <c r="K1623"/>
    </row>
    <row r="1624" spans="1:11" ht="14.5" x14ac:dyDescent="0.35">
      <c r="A1624"/>
      <c r="B1624"/>
      <c r="C1624"/>
      <c r="D1624"/>
      <c r="E1624"/>
      <c r="F1624"/>
      <c r="G1624"/>
      <c r="H1624"/>
      <c r="I1624"/>
      <c r="J1624"/>
      <c r="K1624"/>
    </row>
    <row r="1625" spans="1:11" ht="14.5" x14ac:dyDescent="0.35">
      <c r="A1625"/>
      <c r="B1625"/>
      <c r="C1625"/>
      <c r="D1625"/>
      <c r="E1625"/>
      <c r="F1625"/>
      <c r="G1625"/>
      <c r="H1625"/>
      <c r="I1625"/>
      <c r="J1625"/>
      <c r="K1625"/>
    </row>
    <row r="1626" spans="1:11" ht="14.5" x14ac:dyDescent="0.35">
      <c r="A1626"/>
      <c r="B1626"/>
      <c r="C1626"/>
      <c r="D1626"/>
      <c r="E1626"/>
      <c r="F1626"/>
      <c r="G1626"/>
      <c r="H1626"/>
      <c r="I1626"/>
      <c r="J1626"/>
      <c r="K1626"/>
    </row>
    <row r="1627" spans="1:11" ht="14.5" x14ac:dyDescent="0.35">
      <c r="A1627"/>
      <c r="B1627"/>
      <c r="C1627"/>
      <c r="D1627"/>
      <c r="E1627"/>
      <c r="F1627"/>
      <c r="G1627"/>
      <c r="H1627"/>
      <c r="I1627"/>
      <c r="J1627"/>
      <c r="K1627"/>
    </row>
    <row r="1628" spans="1:11" ht="14.5" x14ac:dyDescent="0.35">
      <c r="A1628"/>
      <c r="B1628"/>
      <c r="C1628"/>
      <c r="D1628"/>
      <c r="E1628"/>
      <c r="F1628"/>
      <c r="G1628"/>
      <c r="H1628"/>
      <c r="I1628"/>
      <c r="J1628"/>
      <c r="K1628"/>
    </row>
    <row r="1629" spans="1:11" ht="14.5" x14ac:dyDescent="0.35">
      <c r="A1629"/>
      <c r="B1629"/>
      <c r="C1629"/>
      <c r="D1629"/>
      <c r="E1629"/>
      <c r="F1629"/>
      <c r="G1629"/>
      <c r="H1629"/>
      <c r="I1629"/>
      <c r="J1629"/>
      <c r="K1629"/>
    </row>
    <row r="1630" spans="1:11" ht="14.5" x14ac:dyDescent="0.35">
      <c r="A1630"/>
      <c r="B1630"/>
      <c r="C1630"/>
      <c r="D1630"/>
      <c r="E1630"/>
      <c r="F1630"/>
      <c r="G1630"/>
      <c r="H1630"/>
      <c r="I1630"/>
      <c r="J1630"/>
      <c r="K1630"/>
    </row>
    <row r="1631" spans="1:11" ht="14.5" x14ac:dyDescent="0.35">
      <c r="A1631"/>
      <c r="B1631"/>
      <c r="C1631"/>
      <c r="D1631"/>
      <c r="E1631"/>
      <c r="F1631"/>
      <c r="G1631"/>
      <c r="H1631"/>
      <c r="I1631"/>
      <c r="J1631"/>
      <c r="K1631"/>
    </row>
    <row r="1632" spans="1:11" ht="14.5" x14ac:dyDescent="0.35">
      <c r="A1632"/>
      <c r="B1632"/>
      <c r="C1632"/>
      <c r="D1632"/>
      <c r="E1632"/>
      <c r="F1632"/>
      <c r="G1632"/>
      <c r="H1632"/>
      <c r="I1632"/>
      <c r="J1632"/>
      <c r="K1632"/>
    </row>
    <row r="1633" spans="1:11" ht="14.5" x14ac:dyDescent="0.35">
      <c r="A1633"/>
      <c r="B1633"/>
      <c r="C1633"/>
      <c r="D1633"/>
      <c r="E1633"/>
      <c r="F1633"/>
      <c r="G1633"/>
      <c r="H1633"/>
      <c r="I1633"/>
      <c r="J1633"/>
      <c r="K1633"/>
    </row>
    <row r="1634" spans="1:11" ht="14.5" x14ac:dyDescent="0.35">
      <c r="A1634"/>
      <c r="B1634"/>
      <c r="C1634"/>
      <c r="D1634"/>
      <c r="E1634"/>
      <c r="F1634"/>
      <c r="G1634"/>
      <c r="H1634"/>
      <c r="I1634"/>
      <c r="J1634"/>
      <c r="K1634"/>
    </row>
    <row r="1635" spans="1:11" ht="14.5" x14ac:dyDescent="0.35">
      <c r="A1635"/>
      <c r="B1635"/>
      <c r="C1635"/>
      <c r="D1635"/>
      <c r="E1635"/>
      <c r="F1635"/>
      <c r="G1635"/>
      <c r="H1635"/>
      <c r="I1635"/>
      <c r="J1635"/>
      <c r="K1635"/>
    </row>
    <row r="1636" spans="1:11" ht="14.5" x14ac:dyDescent="0.35">
      <c r="A1636"/>
      <c r="B1636"/>
      <c r="C1636"/>
      <c r="D1636"/>
      <c r="E1636"/>
      <c r="F1636"/>
      <c r="G1636"/>
      <c r="H1636"/>
      <c r="I1636"/>
      <c r="J1636"/>
      <c r="K1636"/>
    </row>
    <row r="1637" spans="1:11" ht="14.5" x14ac:dyDescent="0.35">
      <c r="A1637"/>
      <c r="B1637"/>
      <c r="C1637"/>
      <c r="D1637"/>
      <c r="E1637"/>
      <c r="F1637"/>
      <c r="G1637"/>
      <c r="H1637"/>
      <c r="I1637"/>
      <c r="J1637"/>
      <c r="K1637"/>
    </row>
    <row r="1638" spans="1:11" ht="14.5" x14ac:dyDescent="0.35">
      <c r="A1638"/>
      <c r="B1638"/>
      <c r="C1638"/>
      <c r="D1638"/>
      <c r="E1638"/>
      <c r="F1638"/>
      <c r="G1638"/>
      <c r="H1638"/>
      <c r="I1638"/>
      <c r="J1638"/>
      <c r="K1638"/>
    </row>
    <row r="1639" spans="1:11" ht="14.5" x14ac:dyDescent="0.35">
      <c r="A1639"/>
      <c r="B1639"/>
      <c r="C1639"/>
      <c r="D1639"/>
      <c r="E1639"/>
      <c r="F1639"/>
      <c r="G1639"/>
      <c r="H1639"/>
      <c r="I1639"/>
      <c r="J1639"/>
      <c r="K1639"/>
    </row>
    <row r="1640" spans="1:11" ht="14.5" x14ac:dyDescent="0.35">
      <c r="A1640"/>
      <c r="B1640"/>
      <c r="C1640"/>
      <c r="D1640"/>
      <c r="E1640"/>
      <c r="F1640"/>
      <c r="G1640"/>
      <c r="H1640"/>
      <c r="I1640"/>
      <c r="J1640"/>
      <c r="K1640"/>
    </row>
    <row r="1641" spans="1:11" ht="14.5" x14ac:dyDescent="0.35">
      <c r="A1641"/>
      <c r="B1641"/>
      <c r="C1641"/>
      <c r="D1641"/>
      <c r="E1641"/>
      <c r="F1641"/>
      <c r="G1641"/>
      <c r="H1641"/>
      <c r="I1641"/>
      <c r="J1641"/>
      <c r="K1641"/>
    </row>
    <row r="1642" spans="1:11" ht="14.5" x14ac:dyDescent="0.35">
      <c r="A1642"/>
      <c r="B1642"/>
      <c r="C1642"/>
      <c r="D1642"/>
      <c r="E1642"/>
      <c r="F1642"/>
      <c r="G1642"/>
      <c r="H1642"/>
      <c r="I1642"/>
      <c r="J1642"/>
      <c r="K1642"/>
    </row>
    <row r="1643" spans="1:11" ht="14.5" x14ac:dyDescent="0.35">
      <c r="A1643"/>
      <c r="B1643"/>
      <c r="C1643"/>
      <c r="D1643"/>
      <c r="E1643"/>
      <c r="F1643"/>
      <c r="G1643"/>
      <c r="H1643"/>
      <c r="I1643"/>
      <c r="J1643"/>
      <c r="K1643"/>
    </row>
    <row r="1644" spans="1:11" ht="14.5" x14ac:dyDescent="0.35">
      <c r="A1644"/>
      <c r="B1644"/>
      <c r="C1644"/>
      <c r="D1644"/>
      <c r="E1644"/>
      <c r="F1644"/>
      <c r="G1644"/>
      <c r="H1644"/>
      <c r="I1644"/>
      <c r="J1644"/>
      <c r="K1644"/>
    </row>
    <row r="1645" spans="1:11" ht="14.5" x14ac:dyDescent="0.35">
      <c r="A1645"/>
      <c r="B1645"/>
      <c r="C1645"/>
      <c r="D1645"/>
      <c r="E1645"/>
      <c r="F1645"/>
      <c r="G1645"/>
      <c r="H1645"/>
      <c r="I1645"/>
      <c r="J1645"/>
      <c r="K1645"/>
    </row>
    <row r="1646" spans="1:11" ht="14.5" x14ac:dyDescent="0.35">
      <c r="A1646"/>
      <c r="B1646"/>
      <c r="C1646"/>
      <c r="D1646"/>
      <c r="E1646"/>
      <c r="F1646"/>
      <c r="G1646"/>
      <c r="H1646"/>
      <c r="I1646"/>
      <c r="J1646"/>
      <c r="K1646"/>
    </row>
    <row r="1647" spans="1:11" ht="14.5" x14ac:dyDescent="0.35">
      <c r="A1647"/>
      <c r="B1647"/>
      <c r="C1647"/>
      <c r="D1647"/>
      <c r="E1647"/>
      <c r="F1647"/>
      <c r="G1647"/>
      <c r="H1647"/>
      <c r="I1647"/>
      <c r="J1647"/>
      <c r="K1647"/>
    </row>
    <row r="1648" spans="1:11" ht="14.5" x14ac:dyDescent="0.35">
      <c r="A1648"/>
      <c r="B1648"/>
      <c r="C1648"/>
      <c r="D1648"/>
      <c r="E1648"/>
      <c r="F1648"/>
      <c r="G1648"/>
      <c r="H1648"/>
      <c r="I1648"/>
      <c r="J1648"/>
      <c r="K1648"/>
    </row>
    <row r="1649" spans="1:11" ht="14.5" x14ac:dyDescent="0.35">
      <c r="A1649"/>
      <c r="B1649"/>
      <c r="C1649"/>
      <c r="D1649"/>
      <c r="E1649"/>
      <c r="F1649"/>
      <c r="G1649"/>
      <c r="H1649"/>
      <c r="I1649"/>
      <c r="J1649"/>
      <c r="K1649"/>
    </row>
    <row r="1650" spans="1:11" ht="14.5" x14ac:dyDescent="0.35">
      <c r="A1650"/>
      <c r="B1650"/>
      <c r="C1650"/>
      <c r="D1650"/>
      <c r="E1650"/>
      <c r="F1650"/>
      <c r="G1650"/>
      <c r="H1650"/>
      <c r="I1650"/>
      <c r="J1650"/>
      <c r="K1650"/>
    </row>
    <row r="1651" spans="1:11" ht="14.5" x14ac:dyDescent="0.35">
      <c r="A1651"/>
      <c r="B1651"/>
      <c r="C1651"/>
      <c r="D1651"/>
      <c r="E1651"/>
      <c r="F1651"/>
      <c r="G1651"/>
      <c r="H1651"/>
      <c r="I1651"/>
      <c r="J1651"/>
      <c r="K1651"/>
    </row>
    <row r="1652" spans="1:11" ht="14.5" x14ac:dyDescent="0.35">
      <c r="A1652"/>
      <c r="B1652"/>
      <c r="C1652"/>
      <c r="D1652"/>
      <c r="E1652"/>
      <c r="F1652"/>
      <c r="G1652"/>
      <c r="H1652"/>
      <c r="I1652"/>
      <c r="J1652"/>
      <c r="K1652"/>
    </row>
    <row r="1653" spans="1:11" ht="14.5" x14ac:dyDescent="0.35">
      <c r="A1653"/>
      <c r="B1653"/>
      <c r="C1653"/>
      <c r="D1653"/>
      <c r="E1653"/>
      <c r="F1653"/>
      <c r="G1653"/>
      <c r="H1653"/>
      <c r="I1653"/>
      <c r="J1653"/>
      <c r="K1653"/>
    </row>
    <row r="1654" spans="1:11" ht="14.5" x14ac:dyDescent="0.35">
      <c r="A1654"/>
      <c r="B1654"/>
      <c r="C1654"/>
      <c r="D1654"/>
      <c r="E1654"/>
      <c r="F1654"/>
      <c r="G1654"/>
      <c r="H1654"/>
      <c r="I1654"/>
      <c r="J1654"/>
      <c r="K1654"/>
    </row>
    <row r="1655" spans="1:11" ht="14.5" x14ac:dyDescent="0.35">
      <c r="A1655"/>
      <c r="B1655"/>
      <c r="C1655"/>
      <c r="D1655"/>
      <c r="E1655"/>
      <c r="F1655"/>
      <c r="G1655"/>
      <c r="H1655"/>
      <c r="I1655"/>
      <c r="J1655"/>
      <c r="K1655"/>
    </row>
    <row r="1656" spans="1:11" ht="14.5" x14ac:dyDescent="0.35">
      <c r="A1656"/>
      <c r="B1656"/>
      <c r="C1656"/>
      <c r="D1656"/>
      <c r="E1656"/>
      <c r="F1656"/>
      <c r="G1656"/>
      <c r="H1656"/>
      <c r="I1656"/>
      <c r="J1656"/>
      <c r="K1656"/>
    </row>
    <row r="1657" spans="1:11" ht="14.5" x14ac:dyDescent="0.35">
      <c r="A1657"/>
      <c r="B1657"/>
      <c r="C1657"/>
      <c r="D1657"/>
      <c r="E1657"/>
      <c r="F1657"/>
      <c r="G1657"/>
      <c r="H1657"/>
      <c r="I1657"/>
      <c r="J1657"/>
      <c r="K1657"/>
    </row>
    <row r="1658" spans="1:11" ht="14.5" x14ac:dyDescent="0.35">
      <c r="A1658"/>
      <c r="B1658"/>
      <c r="C1658"/>
      <c r="D1658"/>
      <c r="E1658"/>
      <c r="F1658"/>
      <c r="G1658"/>
      <c r="H1658"/>
      <c r="I1658"/>
      <c r="J1658"/>
      <c r="K1658"/>
    </row>
    <row r="1659" spans="1:11" ht="14.5" x14ac:dyDescent="0.35">
      <c r="A1659"/>
      <c r="B1659"/>
      <c r="C1659"/>
      <c r="D1659"/>
      <c r="E1659"/>
      <c r="F1659"/>
      <c r="G1659"/>
      <c r="H1659"/>
      <c r="I1659"/>
      <c r="J1659"/>
      <c r="K1659"/>
    </row>
    <row r="1660" spans="1:11" ht="14.5" x14ac:dyDescent="0.35">
      <c r="A1660"/>
      <c r="B1660"/>
      <c r="C1660"/>
      <c r="D1660"/>
      <c r="E1660"/>
      <c r="F1660"/>
      <c r="G1660"/>
      <c r="H1660"/>
      <c r="I1660"/>
      <c r="J1660"/>
      <c r="K1660"/>
    </row>
    <row r="1661" spans="1:11" ht="14.5" x14ac:dyDescent="0.35">
      <c r="A1661"/>
      <c r="B1661"/>
      <c r="C1661"/>
      <c r="D1661"/>
      <c r="E1661"/>
      <c r="F1661"/>
      <c r="G1661"/>
      <c r="H1661"/>
      <c r="I1661"/>
      <c r="J1661"/>
      <c r="K1661"/>
    </row>
    <row r="1662" spans="1:11" ht="14.5" x14ac:dyDescent="0.35">
      <c r="A1662"/>
      <c r="B1662"/>
      <c r="C1662"/>
      <c r="D1662"/>
      <c r="E1662"/>
      <c r="F1662"/>
      <c r="G1662"/>
      <c r="H1662"/>
      <c r="I1662"/>
      <c r="J1662"/>
      <c r="K1662"/>
    </row>
    <row r="1663" spans="1:11" ht="14.5" x14ac:dyDescent="0.35">
      <c r="A1663"/>
      <c r="B1663"/>
      <c r="C1663"/>
      <c r="D1663"/>
      <c r="E1663"/>
      <c r="F1663"/>
      <c r="G1663"/>
      <c r="H1663"/>
      <c r="I1663"/>
      <c r="J1663"/>
      <c r="K1663"/>
    </row>
    <row r="1664" spans="1:11" ht="14.5" x14ac:dyDescent="0.35">
      <c r="A1664"/>
      <c r="B1664"/>
      <c r="C1664"/>
      <c r="D1664"/>
      <c r="E1664"/>
      <c r="F1664"/>
      <c r="G1664"/>
      <c r="H1664"/>
      <c r="I1664"/>
      <c r="J1664"/>
      <c r="K1664"/>
    </row>
    <row r="1665" spans="1:11" ht="14.5" x14ac:dyDescent="0.35">
      <c r="A1665"/>
      <c r="B1665"/>
      <c r="C1665"/>
      <c r="D1665"/>
      <c r="E1665"/>
      <c r="F1665"/>
      <c r="G1665"/>
      <c r="H1665"/>
      <c r="I1665"/>
      <c r="J1665"/>
      <c r="K1665"/>
    </row>
    <row r="1666" spans="1:11" ht="14.5" x14ac:dyDescent="0.35">
      <c r="A1666"/>
      <c r="B1666"/>
      <c r="C1666"/>
      <c r="D1666"/>
      <c r="E1666"/>
      <c r="F1666"/>
      <c r="G1666"/>
      <c r="H1666"/>
      <c r="I1666"/>
      <c r="J1666"/>
      <c r="K1666"/>
    </row>
    <row r="1667" spans="1:11" ht="14.5" x14ac:dyDescent="0.35">
      <c r="A1667"/>
      <c r="B1667"/>
      <c r="C1667"/>
      <c r="D1667"/>
      <c r="E1667"/>
      <c r="F1667"/>
      <c r="G1667"/>
      <c r="H1667"/>
      <c r="I1667"/>
      <c r="J1667"/>
      <c r="K1667"/>
    </row>
    <row r="1668" spans="1:11" ht="14.5" x14ac:dyDescent="0.35">
      <c r="A1668"/>
      <c r="B1668"/>
      <c r="C1668"/>
      <c r="D1668"/>
      <c r="E1668"/>
      <c r="F1668"/>
      <c r="G1668"/>
      <c r="H1668"/>
      <c r="I1668"/>
      <c r="J1668"/>
      <c r="K1668"/>
    </row>
    <row r="1669" spans="1:11" ht="14.5" x14ac:dyDescent="0.35">
      <c r="A1669"/>
      <c r="B1669"/>
      <c r="C1669"/>
      <c r="D1669"/>
      <c r="E1669"/>
      <c r="F1669"/>
      <c r="G1669"/>
      <c r="H1669"/>
      <c r="I1669"/>
      <c r="J1669"/>
      <c r="K1669"/>
    </row>
    <row r="1670" spans="1:11" ht="14.5" x14ac:dyDescent="0.35">
      <c r="A1670"/>
      <c r="B1670"/>
      <c r="C1670"/>
      <c r="D1670"/>
      <c r="E1670"/>
      <c r="F1670"/>
      <c r="G1670"/>
      <c r="H1670"/>
      <c r="I1670"/>
      <c r="J1670"/>
      <c r="K1670"/>
    </row>
    <row r="1671" spans="1:11" ht="14.5" x14ac:dyDescent="0.35">
      <c r="A1671"/>
      <c r="B1671"/>
      <c r="C1671"/>
      <c r="D1671"/>
      <c r="E1671"/>
      <c r="F1671"/>
      <c r="G1671"/>
      <c r="H1671"/>
      <c r="I1671"/>
      <c r="J1671"/>
      <c r="K1671"/>
    </row>
    <row r="1672" spans="1:11" ht="14.5" x14ac:dyDescent="0.35">
      <c r="A1672"/>
      <c r="B1672"/>
      <c r="C1672"/>
      <c r="D1672"/>
      <c r="E1672"/>
      <c r="F1672"/>
      <c r="G1672"/>
      <c r="H1672"/>
      <c r="I1672"/>
      <c r="J1672"/>
      <c r="K1672"/>
    </row>
    <row r="1673" spans="1:11" ht="14.5" x14ac:dyDescent="0.35">
      <c r="A1673"/>
      <c r="B1673"/>
      <c r="C1673"/>
      <c r="D1673"/>
      <c r="E1673"/>
      <c r="F1673"/>
      <c r="G1673"/>
      <c r="H1673"/>
      <c r="I1673"/>
      <c r="J1673"/>
      <c r="K1673"/>
    </row>
    <row r="1674" spans="1:11" ht="14.5" x14ac:dyDescent="0.35">
      <c r="A1674"/>
      <c r="B1674"/>
      <c r="C1674"/>
      <c r="D1674"/>
      <c r="E1674"/>
      <c r="F1674"/>
      <c r="G1674"/>
      <c r="H1674"/>
      <c r="I1674"/>
      <c r="J1674"/>
      <c r="K1674"/>
    </row>
    <row r="1675" spans="1:11" ht="14.5" x14ac:dyDescent="0.35">
      <c r="A1675"/>
      <c r="B1675"/>
      <c r="C1675"/>
      <c r="D1675"/>
      <c r="E1675"/>
      <c r="F1675"/>
      <c r="G1675"/>
      <c r="H1675"/>
      <c r="I1675"/>
      <c r="J1675"/>
      <c r="K1675"/>
    </row>
    <row r="1676" spans="1:11" ht="14.5" x14ac:dyDescent="0.35">
      <c r="A1676"/>
      <c r="B1676"/>
      <c r="C1676"/>
      <c r="D1676"/>
      <c r="E1676"/>
      <c r="F1676"/>
      <c r="G1676"/>
      <c r="H1676"/>
      <c r="I1676"/>
      <c r="J1676"/>
      <c r="K1676"/>
    </row>
    <row r="1677" spans="1:11" ht="14.5" x14ac:dyDescent="0.35">
      <c r="A1677"/>
      <c r="B1677"/>
      <c r="C1677"/>
      <c r="D1677"/>
      <c r="E1677"/>
      <c r="F1677"/>
      <c r="G1677"/>
      <c r="H1677"/>
      <c r="I1677"/>
      <c r="J1677"/>
      <c r="K1677"/>
    </row>
    <row r="1678" spans="1:11" ht="14.5" x14ac:dyDescent="0.35">
      <c r="A1678"/>
      <c r="B1678"/>
      <c r="C1678"/>
      <c r="D1678"/>
      <c r="E1678"/>
      <c r="F1678"/>
      <c r="G1678"/>
      <c r="H1678"/>
      <c r="I1678"/>
      <c r="J1678"/>
      <c r="K1678"/>
    </row>
    <row r="1679" spans="1:11" ht="14.5" x14ac:dyDescent="0.35">
      <c r="A1679"/>
      <c r="B1679"/>
      <c r="C1679"/>
      <c r="D1679"/>
      <c r="E1679"/>
      <c r="F1679"/>
      <c r="G1679"/>
      <c r="H1679"/>
      <c r="I1679"/>
      <c r="J1679"/>
      <c r="K1679"/>
    </row>
    <row r="1680" spans="1:11" ht="14.5" x14ac:dyDescent="0.35">
      <c r="A1680"/>
      <c r="B1680"/>
      <c r="C1680"/>
      <c r="D1680"/>
      <c r="E1680"/>
      <c r="F1680"/>
      <c r="G1680"/>
      <c r="H1680"/>
      <c r="I1680"/>
      <c r="J1680"/>
      <c r="K1680"/>
    </row>
    <row r="1681" spans="1:11" ht="14.5" x14ac:dyDescent="0.35">
      <c r="A1681"/>
      <c r="B1681"/>
      <c r="C1681"/>
      <c r="D1681"/>
      <c r="E1681"/>
      <c r="F1681"/>
      <c r="G1681"/>
      <c r="H1681"/>
      <c r="I1681"/>
      <c r="J1681"/>
      <c r="K1681"/>
    </row>
    <row r="1682" spans="1:11" ht="14.5" x14ac:dyDescent="0.35">
      <c r="A1682"/>
      <c r="B1682"/>
      <c r="C1682"/>
      <c r="D1682"/>
      <c r="E1682"/>
      <c r="F1682"/>
      <c r="G1682"/>
      <c r="H1682"/>
      <c r="I1682"/>
      <c r="J1682"/>
      <c r="K1682"/>
    </row>
    <row r="1683" spans="1:11" ht="14.5" x14ac:dyDescent="0.35">
      <c r="A1683"/>
      <c r="B1683"/>
      <c r="C1683"/>
      <c r="D1683"/>
      <c r="E1683"/>
      <c r="F1683"/>
      <c r="G1683"/>
      <c r="H1683"/>
      <c r="I1683"/>
      <c r="J1683"/>
      <c r="K1683"/>
    </row>
    <row r="1684" spans="1:11" ht="14.5" x14ac:dyDescent="0.35">
      <c r="A1684"/>
      <c r="B1684"/>
      <c r="C1684"/>
      <c r="D1684"/>
      <c r="E1684"/>
      <c r="F1684"/>
      <c r="G1684"/>
      <c r="H1684"/>
      <c r="I1684"/>
      <c r="J1684"/>
      <c r="K1684"/>
    </row>
    <row r="1685" spans="1:11" ht="14.5" x14ac:dyDescent="0.35">
      <c r="A1685"/>
      <c r="B1685"/>
      <c r="C1685"/>
      <c r="D1685"/>
      <c r="E1685"/>
      <c r="F1685"/>
      <c r="G1685"/>
      <c r="H1685"/>
      <c r="I1685"/>
      <c r="J1685"/>
      <c r="K1685"/>
    </row>
    <row r="1686" spans="1:11" ht="14.5" x14ac:dyDescent="0.35">
      <c r="A1686"/>
      <c r="B1686"/>
      <c r="C1686"/>
      <c r="D1686"/>
      <c r="E1686"/>
      <c r="F1686"/>
      <c r="G1686"/>
      <c r="H1686"/>
      <c r="I1686"/>
      <c r="J1686"/>
      <c r="K1686"/>
    </row>
    <row r="1687" spans="1:11" ht="14.5" x14ac:dyDescent="0.35">
      <c r="A1687"/>
      <c r="B1687"/>
      <c r="C1687"/>
      <c r="D1687"/>
      <c r="E1687"/>
      <c r="F1687"/>
      <c r="G1687"/>
      <c r="H1687"/>
      <c r="I1687"/>
      <c r="J1687"/>
      <c r="K1687"/>
    </row>
    <row r="1688" spans="1:11" ht="14.5" x14ac:dyDescent="0.35">
      <c r="A1688"/>
      <c r="B1688"/>
      <c r="C1688"/>
      <c r="D1688"/>
      <c r="E1688"/>
      <c r="F1688"/>
      <c r="G1688"/>
      <c r="H1688"/>
      <c r="I1688"/>
      <c r="J1688"/>
      <c r="K1688"/>
    </row>
    <row r="1689" spans="1:11" ht="14.5" x14ac:dyDescent="0.35">
      <c r="A1689"/>
      <c r="B1689"/>
      <c r="C1689"/>
      <c r="D1689"/>
      <c r="E1689"/>
      <c r="F1689"/>
      <c r="G1689"/>
      <c r="H1689"/>
      <c r="I1689"/>
      <c r="J1689"/>
      <c r="K1689"/>
    </row>
    <row r="1690" spans="1:11" ht="14.5" x14ac:dyDescent="0.35">
      <c r="A1690"/>
      <c r="B1690"/>
      <c r="C1690"/>
      <c r="D1690"/>
      <c r="E1690"/>
      <c r="F1690"/>
      <c r="G1690"/>
      <c r="H1690"/>
      <c r="I1690"/>
      <c r="J1690"/>
      <c r="K1690"/>
    </row>
    <row r="1691" spans="1:11" ht="14.5" x14ac:dyDescent="0.35">
      <c r="A1691"/>
      <c r="B1691"/>
      <c r="C1691"/>
      <c r="D1691"/>
      <c r="E1691"/>
      <c r="F1691"/>
      <c r="G1691"/>
      <c r="H1691"/>
      <c r="I1691"/>
      <c r="J1691"/>
      <c r="K1691"/>
    </row>
    <row r="1692" spans="1:11" ht="14.5" x14ac:dyDescent="0.35">
      <c r="A1692"/>
      <c r="B1692"/>
      <c r="C1692"/>
      <c r="D1692"/>
      <c r="E1692"/>
      <c r="F1692"/>
      <c r="G1692"/>
      <c r="H1692"/>
      <c r="I1692"/>
      <c r="J1692"/>
      <c r="K1692"/>
    </row>
    <row r="1693" spans="1:11" ht="14.5" x14ac:dyDescent="0.35">
      <c r="A1693"/>
      <c r="B1693"/>
      <c r="C1693"/>
      <c r="D1693"/>
      <c r="E1693"/>
      <c r="F1693"/>
      <c r="G1693"/>
      <c r="H1693"/>
      <c r="I1693"/>
      <c r="J1693"/>
      <c r="K1693"/>
    </row>
    <row r="1694" spans="1:11" ht="14.5" x14ac:dyDescent="0.35">
      <c r="A1694"/>
      <c r="B1694"/>
      <c r="C1694"/>
      <c r="D1694"/>
      <c r="E1694"/>
      <c r="F1694"/>
      <c r="G1694"/>
      <c r="H1694"/>
      <c r="I1694"/>
      <c r="J1694"/>
      <c r="K1694"/>
    </row>
    <row r="1695" spans="1:11" ht="14.5" x14ac:dyDescent="0.35">
      <c r="A1695"/>
      <c r="B1695"/>
      <c r="C1695"/>
      <c r="D1695"/>
      <c r="E1695"/>
      <c r="F1695"/>
      <c r="G1695"/>
      <c r="H1695"/>
      <c r="I1695"/>
      <c r="J1695"/>
      <c r="K1695"/>
    </row>
    <row r="1696" spans="1:11" ht="14.5" x14ac:dyDescent="0.35">
      <c r="A1696"/>
      <c r="B1696"/>
      <c r="C1696"/>
      <c r="D1696"/>
      <c r="E1696"/>
      <c r="F1696"/>
      <c r="G1696"/>
      <c r="H1696"/>
      <c r="I1696"/>
      <c r="J1696"/>
      <c r="K1696"/>
    </row>
    <row r="1697" spans="1:11" ht="14.5" x14ac:dyDescent="0.35">
      <c r="A1697"/>
      <c r="B1697"/>
      <c r="C1697"/>
      <c r="D1697"/>
      <c r="E1697"/>
      <c r="F1697"/>
      <c r="G1697"/>
      <c r="H1697"/>
      <c r="I1697"/>
      <c r="J1697"/>
      <c r="K1697"/>
    </row>
    <row r="1698" spans="1:11" ht="14.5" x14ac:dyDescent="0.35">
      <c r="A1698"/>
      <c r="B1698"/>
      <c r="C1698"/>
      <c r="D1698"/>
      <c r="E1698"/>
      <c r="F1698"/>
      <c r="G1698"/>
      <c r="H1698"/>
      <c r="I1698"/>
      <c r="J1698"/>
      <c r="K1698"/>
    </row>
    <row r="1699" spans="1:11" ht="14.5" x14ac:dyDescent="0.35">
      <c r="A1699"/>
      <c r="B1699"/>
      <c r="C1699"/>
      <c r="D1699"/>
      <c r="E1699"/>
      <c r="F1699"/>
      <c r="G1699"/>
      <c r="H1699"/>
      <c r="I1699"/>
      <c r="J1699"/>
      <c r="K1699"/>
    </row>
    <row r="1700" spans="1:11" ht="14.5" x14ac:dyDescent="0.35">
      <c r="A1700"/>
      <c r="B1700"/>
      <c r="C1700"/>
      <c r="D1700"/>
      <c r="E1700"/>
      <c r="F1700"/>
      <c r="G1700"/>
      <c r="H1700"/>
      <c r="I1700"/>
      <c r="J1700"/>
      <c r="K1700"/>
    </row>
    <row r="1701" spans="1:11" ht="14.5" x14ac:dyDescent="0.35">
      <c r="A1701"/>
      <c r="B1701"/>
      <c r="C1701"/>
      <c r="D1701"/>
      <c r="E1701"/>
      <c r="F1701"/>
      <c r="G1701"/>
      <c r="H1701"/>
      <c r="I1701"/>
      <c r="J1701"/>
      <c r="K1701"/>
    </row>
    <row r="1702" spans="1:11" ht="14.5" x14ac:dyDescent="0.35">
      <c r="A1702"/>
      <c r="B1702"/>
      <c r="C1702"/>
      <c r="D1702"/>
      <c r="E1702"/>
      <c r="F1702"/>
      <c r="G1702"/>
      <c r="H1702"/>
      <c r="I1702"/>
      <c r="J1702"/>
      <c r="K1702"/>
    </row>
    <row r="1703" spans="1:11" ht="14.5" x14ac:dyDescent="0.35">
      <c r="A1703"/>
      <c r="B1703"/>
      <c r="C1703"/>
      <c r="D1703"/>
      <c r="E1703"/>
      <c r="F1703"/>
      <c r="G1703"/>
      <c r="H1703"/>
      <c r="I1703"/>
      <c r="J1703"/>
      <c r="K1703"/>
    </row>
    <row r="1704" spans="1:11" ht="14.5" x14ac:dyDescent="0.35">
      <c r="A1704"/>
      <c r="B1704"/>
      <c r="C1704"/>
      <c r="D1704"/>
      <c r="E1704"/>
      <c r="F1704"/>
      <c r="G1704"/>
      <c r="H1704"/>
      <c r="I1704"/>
      <c r="J1704"/>
      <c r="K1704"/>
    </row>
    <row r="1705" spans="1:11" ht="14.5" x14ac:dyDescent="0.35">
      <c r="A1705"/>
      <c r="B1705"/>
      <c r="C1705"/>
      <c r="D1705"/>
      <c r="E1705"/>
      <c r="F1705"/>
      <c r="G1705"/>
      <c r="H1705"/>
      <c r="I1705"/>
      <c r="J1705"/>
      <c r="K1705"/>
    </row>
    <row r="1706" spans="1:11" ht="14.5" x14ac:dyDescent="0.35">
      <c r="A1706"/>
      <c r="B1706"/>
      <c r="C1706"/>
      <c r="D1706"/>
      <c r="E1706"/>
      <c r="F1706"/>
      <c r="G1706"/>
      <c r="H1706"/>
      <c r="I1706"/>
      <c r="J1706"/>
      <c r="K1706"/>
    </row>
    <row r="1707" spans="1:11" ht="14.5" x14ac:dyDescent="0.35">
      <c r="A1707"/>
      <c r="B1707"/>
      <c r="C1707"/>
      <c r="D1707"/>
      <c r="E1707"/>
      <c r="F1707"/>
      <c r="G1707"/>
      <c r="H1707"/>
      <c r="I1707"/>
      <c r="J1707"/>
      <c r="K1707"/>
    </row>
    <row r="1708" spans="1:11" ht="14.5" x14ac:dyDescent="0.35">
      <c r="A1708"/>
      <c r="B1708"/>
      <c r="C1708"/>
      <c r="D1708"/>
      <c r="E1708"/>
      <c r="F1708"/>
      <c r="G1708"/>
      <c r="H1708"/>
      <c r="I1708"/>
      <c r="J1708"/>
      <c r="K1708"/>
    </row>
    <row r="1709" spans="1:11" ht="14.5" x14ac:dyDescent="0.35">
      <c r="A1709"/>
      <c r="B1709"/>
      <c r="C1709"/>
      <c r="D1709"/>
      <c r="E1709"/>
      <c r="F1709"/>
      <c r="G1709"/>
      <c r="H1709"/>
      <c r="I1709"/>
      <c r="J1709"/>
      <c r="K1709"/>
    </row>
    <row r="1710" spans="1:11" ht="14.5" x14ac:dyDescent="0.35">
      <c r="A1710"/>
      <c r="B1710"/>
      <c r="C1710"/>
      <c r="D1710"/>
      <c r="E1710"/>
      <c r="F1710"/>
      <c r="G1710"/>
      <c r="H1710"/>
      <c r="I1710"/>
      <c r="J1710"/>
      <c r="K1710"/>
    </row>
    <row r="1711" spans="1:11" ht="14.5" x14ac:dyDescent="0.35">
      <c r="A1711"/>
      <c r="B1711"/>
      <c r="C1711"/>
      <c r="D1711"/>
      <c r="E1711"/>
      <c r="F1711"/>
      <c r="G1711"/>
      <c r="H1711"/>
      <c r="I1711"/>
      <c r="J1711"/>
      <c r="K1711"/>
    </row>
    <row r="1712" spans="1:11" ht="14.5" x14ac:dyDescent="0.35">
      <c r="A1712"/>
      <c r="B1712"/>
      <c r="C1712"/>
      <c r="D1712"/>
      <c r="E1712"/>
      <c r="F1712"/>
      <c r="G1712"/>
      <c r="H1712"/>
      <c r="I1712"/>
      <c r="J1712"/>
      <c r="K1712"/>
    </row>
    <row r="1713" spans="1:11" ht="14.5" x14ac:dyDescent="0.35">
      <c r="A1713"/>
      <c r="B1713"/>
      <c r="C1713"/>
      <c r="D1713"/>
      <c r="E1713"/>
      <c r="F1713"/>
      <c r="G1713"/>
      <c r="H1713"/>
      <c r="I1713"/>
      <c r="J1713"/>
      <c r="K1713"/>
    </row>
    <row r="1714" spans="1:11" ht="14.5" x14ac:dyDescent="0.35">
      <c r="A1714"/>
      <c r="B1714"/>
      <c r="C1714"/>
      <c r="D1714"/>
      <c r="E1714"/>
      <c r="F1714"/>
      <c r="G1714"/>
      <c r="H1714"/>
      <c r="I1714"/>
      <c r="J1714"/>
      <c r="K1714"/>
    </row>
    <row r="1715" spans="1:11" ht="14.5" x14ac:dyDescent="0.35">
      <c r="A1715"/>
      <c r="B1715"/>
      <c r="C1715"/>
      <c r="D1715"/>
      <c r="E1715"/>
      <c r="F1715"/>
      <c r="G1715"/>
      <c r="H1715"/>
      <c r="I1715"/>
      <c r="J1715"/>
      <c r="K1715"/>
    </row>
    <row r="1716" spans="1:11" ht="14.5" x14ac:dyDescent="0.35">
      <c r="A1716"/>
      <c r="B1716"/>
      <c r="C1716"/>
      <c r="D1716"/>
      <c r="E1716"/>
      <c r="F1716"/>
      <c r="G1716"/>
      <c r="H1716"/>
      <c r="I1716"/>
      <c r="J1716"/>
      <c r="K1716"/>
    </row>
    <row r="1717" spans="1:11" ht="14.5" x14ac:dyDescent="0.35">
      <c r="A1717"/>
      <c r="B1717"/>
      <c r="C1717"/>
      <c r="D1717"/>
      <c r="E1717"/>
      <c r="F1717"/>
      <c r="G1717"/>
      <c r="H1717"/>
      <c r="I1717"/>
      <c r="J1717"/>
      <c r="K1717"/>
    </row>
    <row r="1718" spans="1:11" ht="14.5" x14ac:dyDescent="0.35">
      <c r="A1718"/>
      <c r="B1718"/>
      <c r="C1718"/>
      <c r="D1718"/>
      <c r="E1718"/>
      <c r="F1718"/>
      <c r="G1718"/>
      <c r="H1718"/>
      <c r="I1718"/>
      <c r="J1718"/>
      <c r="K1718"/>
    </row>
    <row r="1719" spans="1:11" ht="14.5" x14ac:dyDescent="0.35">
      <c r="A1719"/>
      <c r="B1719"/>
      <c r="C1719"/>
      <c r="D1719"/>
      <c r="E1719"/>
      <c r="F1719"/>
      <c r="G1719"/>
      <c r="H1719"/>
      <c r="I1719"/>
      <c r="J1719"/>
      <c r="K1719"/>
    </row>
    <row r="1720" spans="1:11" ht="14.5" x14ac:dyDescent="0.35">
      <c r="A1720"/>
      <c r="B1720"/>
      <c r="C1720"/>
      <c r="D1720"/>
      <c r="E1720"/>
      <c r="F1720"/>
      <c r="G1720"/>
      <c r="H1720"/>
      <c r="I1720"/>
      <c r="J1720"/>
      <c r="K1720"/>
    </row>
    <row r="1721" spans="1:11" ht="14.5" x14ac:dyDescent="0.35">
      <c r="A1721"/>
      <c r="B1721"/>
      <c r="C1721"/>
      <c r="D1721"/>
      <c r="E1721"/>
      <c r="F1721"/>
      <c r="G1721"/>
      <c r="H1721"/>
      <c r="I1721"/>
      <c r="J1721"/>
      <c r="K1721"/>
    </row>
    <row r="1722" spans="1:11" ht="14.5" x14ac:dyDescent="0.35">
      <c r="A1722"/>
      <c r="B1722"/>
      <c r="C1722"/>
      <c r="D1722"/>
      <c r="E1722"/>
      <c r="F1722"/>
      <c r="G1722"/>
      <c r="H1722"/>
      <c r="I1722"/>
      <c r="J1722"/>
      <c r="K1722"/>
    </row>
    <row r="1723" spans="1:11" ht="14.5" x14ac:dyDescent="0.35">
      <c r="A1723"/>
      <c r="B1723"/>
      <c r="C1723"/>
      <c r="D1723"/>
      <c r="E1723"/>
      <c r="F1723"/>
      <c r="G1723"/>
      <c r="H1723"/>
      <c r="I1723"/>
      <c r="J1723"/>
      <c r="K1723"/>
    </row>
    <row r="1724" spans="1:11" ht="14.5" x14ac:dyDescent="0.35">
      <c r="A1724"/>
      <c r="B1724"/>
      <c r="C1724"/>
      <c r="D1724"/>
      <c r="E1724"/>
      <c r="F1724"/>
      <c r="G1724"/>
      <c r="H1724"/>
      <c r="I1724"/>
      <c r="J1724"/>
      <c r="K1724"/>
    </row>
    <row r="1725" spans="1:11" ht="14.5" x14ac:dyDescent="0.35">
      <c r="A1725"/>
      <c r="B1725"/>
      <c r="C1725"/>
      <c r="D1725"/>
      <c r="E1725"/>
      <c r="F1725"/>
      <c r="G1725"/>
      <c r="H1725"/>
      <c r="I1725"/>
      <c r="J1725"/>
      <c r="K1725"/>
    </row>
    <row r="1726" spans="1:11" ht="14.5" x14ac:dyDescent="0.35">
      <c r="A1726"/>
      <c r="B1726"/>
      <c r="C1726"/>
      <c r="D1726"/>
      <c r="E1726"/>
      <c r="F1726"/>
      <c r="G1726"/>
      <c r="H1726"/>
      <c r="I1726"/>
      <c r="J1726"/>
      <c r="K1726"/>
    </row>
    <row r="1727" spans="1:11" ht="14.5" x14ac:dyDescent="0.35">
      <c r="A1727"/>
      <c r="B1727"/>
      <c r="C1727"/>
      <c r="D1727"/>
      <c r="E1727"/>
      <c r="F1727"/>
      <c r="G1727"/>
      <c r="H1727"/>
      <c r="I1727"/>
      <c r="J1727"/>
      <c r="K1727"/>
    </row>
    <row r="1728" spans="1:11" ht="14.5" x14ac:dyDescent="0.35">
      <c r="A1728"/>
      <c r="B1728"/>
      <c r="C1728"/>
      <c r="D1728"/>
      <c r="E1728"/>
      <c r="F1728"/>
      <c r="G1728"/>
      <c r="H1728"/>
      <c r="I1728"/>
      <c r="J1728"/>
      <c r="K1728"/>
    </row>
    <row r="1729" spans="1:11" ht="14.5" x14ac:dyDescent="0.35">
      <c r="A1729"/>
      <c r="B1729"/>
      <c r="C1729"/>
      <c r="D1729"/>
      <c r="E1729"/>
      <c r="F1729"/>
      <c r="G1729"/>
      <c r="H1729"/>
      <c r="I1729"/>
      <c r="J1729"/>
      <c r="K1729"/>
    </row>
    <row r="1730" spans="1:11" ht="14.5" x14ac:dyDescent="0.35">
      <c r="A1730"/>
      <c r="B1730"/>
      <c r="C1730"/>
      <c r="D1730"/>
      <c r="E1730"/>
      <c r="F1730"/>
      <c r="G1730"/>
      <c r="H1730"/>
      <c r="I1730"/>
      <c r="J1730"/>
      <c r="K1730"/>
    </row>
    <row r="1731" spans="1:11" ht="14.5" x14ac:dyDescent="0.35">
      <c r="A1731"/>
      <c r="B1731"/>
      <c r="C1731"/>
      <c r="D1731"/>
      <c r="E1731"/>
      <c r="F1731"/>
      <c r="G1731"/>
      <c r="H1731"/>
      <c r="I1731"/>
      <c r="J1731"/>
      <c r="K1731"/>
    </row>
    <row r="1732" spans="1:11" ht="14.5" x14ac:dyDescent="0.35">
      <c r="A1732"/>
      <c r="B1732"/>
      <c r="C1732"/>
      <c r="D1732"/>
      <c r="E1732"/>
      <c r="F1732"/>
      <c r="G1732"/>
      <c r="H1732"/>
      <c r="I1732"/>
      <c r="J1732"/>
      <c r="K1732"/>
    </row>
    <row r="1733" spans="1:11" ht="14.5" x14ac:dyDescent="0.35">
      <c r="A1733"/>
      <c r="B1733"/>
      <c r="C1733"/>
      <c r="D1733"/>
      <c r="E1733"/>
      <c r="F1733"/>
      <c r="G1733"/>
      <c r="H1733"/>
      <c r="I1733"/>
      <c r="J1733"/>
      <c r="K1733"/>
    </row>
    <row r="1734" spans="1:11" ht="14.5" x14ac:dyDescent="0.35">
      <c r="A1734"/>
      <c r="B1734"/>
      <c r="C1734"/>
      <c r="D1734"/>
      <c r="E1734"/>
      <c r="F1734"/>
      <c r="G1734"/>
      <c r="H1734"/>
      <c r="I1734"/>
      <c r="J1734"/>
      <c r="K1734"/>
    </row>
    <row r="1735" spans="1:11" ht="14.5" x14ac:dyDescent="0.35">
      <c r="A1735"/>
      <c r="B1735"/>
      <c r="C1735"/>
      <c r="D1735"/>
      <c r="E1735"/>
      <c r="F1735"/>
      <c r="G1735"/>
      <c r="H1735"/>
      <c r="I1735"/>
      <c r="J1735"/>
      <c r="K1735"/>
    </row>
    <row r="1736" spans="1:11" ht="14.5" x14ac:dyDescent="0.35">
      <c r="A1736"/>
      <c r="B1736"/>
      <c r="C1736"/>
      <c r="D1736"/>
      <c r="E1736"/>
      <c r="F1736"/>
      <c r="G1736"/>
      <c r="H1736"/>
      <c r="I1736"/>
      <c r="J1736"/>
      <c r="K1736"/>
    </row>
    <row r="1737" spans="1:11" ht="14.5" x14ac:dyDescent="0.35">
      <c r="A1737"/>
      <c r="B1737"/>
      <c r="C1737"/>
      <c r="D1737"/>
      <c r="E1737"/>
      <c r="F1737"/>
      <c r="G1737"/>
      <c r="H1737"/>
      <c r="I1737"/>
      <c r="J1737"/>
      <c r="K1737"/>
    </row>
    <row r="1738" spans="1:11" ht="14.5" x14ac:dyDescent="0.35">
      <c r="A1738"/>
      <c r="B1738"/>
      <c r="C1738"/>
      <c r="D1738"/>
      <c r="E1738"/>
      <c r="F1738"/>
      <c r="G1738"/>
      <c r="H1738"/>
      <c r="I1738"/>
      <c r="J1738"/>
      <c r="K1738"/>
    </row>
    <row r="1739" spans="1:11" ht="14.5" x14ac:dyDescent="0.35">
      <c r="A1739"/>
      <c r="B1739"/>
      <c r="C1739"/>
      <c r="D1739"/>
      <c r="E1739"/>
      <c r="F1739"/>
      <c r="G1739"/>
      <c r="H1739"/>
      <c r="I1739"/>
      <c r="J1739"/>
      <c r="K1739"/>
    </row>
    <row r="1740" spans="1:11" ht="14.5" x14ac:dyDescent="0.35">
      <c r="A1740"/>
      <c r="B1740"/>
      <c r="C1740"/>
      <c r="D1740"/>
      <c r="E1740"/>
      <c r="F1740"/>
      <c r="G1740"/>
      <c r="H1740"/>
      <c r="I1740"/>
      <c r="J1740"/>
      <c r="K1740"/>
    </row>
    <row r="1741" spans="1:11" ht="14.5" x14ac:dyDescent="0.35">
      <c r="A1741"/>
      <c r="B1741"/>
      <c r="C1741"/>
      <c r="D1741"/>
      <c r="E1741"/>
      <c r="F1741"/>
      <c r="G1741"/>
      <c r="H1741"/>
      <c r="I1741"/>
      <c r="J1741"/>
      <c r="K1741"/>
    </row>
    <row r="1742" spans="1:11" ht="14.5" x14ac:dyDescent="0.35">
      <c r="A1742"/>
      <c r="B1742"/>
      <c r="C1742"/>
      <c r="D1742"/>
      <c r="E1742"/>
      <c r="F1742"/>
      <c r="G1742"/>
      <c r="H1742"/>
      <c r="I1742"/>
      <c r="J1742"/>
      <c r="K1742"/>
    </row>
    <row r="1743" spans="1:11" ht="14.5" x14ac:dyDescent="0.35">
      <c r="A1743"/>
      <c r="B1743"/>
      <c r="C1743"/>
      <c r="D1743"/>
      <c r="E1743"/>
      <c r="F1743"/>
      <c r="G1743"/>
      <c r="H1743"/>
      <c r="I1743"/>
      <c r="J1743"/>
      <c r="K1743"/>
    </row>
    <row r="1744" spans="1:11" ht="14.5" x14ac:dyDescent="0.35">
      <c r="A1744"/>
      <c r="B1744"/>
      <c r="C1744"/>
      <c r="D1744"/>
      <c r="E1744"/>
      <c r="F1744"/>
      <c r="G1744"/>
      <c r="H1744"/>
      <c r="I1744"/>
      <c r="J1744"/>
      <c r="K1744"/>
    </row>
    <row r="1745" spans="1:11" ht="14.5" x14ac:dyDescent="0.35">
      <c r="A1745"/>
      <c r="B1745"/>
      <c r="C1745"/>
      <c r="D1745"/>
      <c r="E1745"/>
      <c r="F1745"/>
      <c r="G1745"/>
      <c r="H1745"/>
      <c r="I1745"/>
      <c r="J1745"/>
      <c r="K1745"/>
    </row>
    <row r="1746" spans="1:11" ht="14.5" x14ac:dyDescent="0.35">
      <c r="A1746"/>
      <c r="B1746"/>
      <c r="C1746"/>
      <c r="D1746"/>
      <c r="E1746"/>
      <c r="F1746"/>
      <c r="G1746"/>
      <c r="H1746"/>
      <c r="I1746"/>
      <c r="J1746"/>
      <c r="K1746"/>
    </row>
    <row r="1747" spans="1:11" ht="14.5" x14ac:dyDescent="0.35">
      <c r="A1747"/>
      <c r="B1747"/>
      <c r="C1747"/>
      <c r="D1747"/>
      <c r="E1747"/>
      <c r="F1747"/>
      <c r="G1747"/>
      <c r="H1747"/>
      <c r="I1747"/>
      <c r="J1747"/>
      <c r="K1747"/>
    </row>
    <row r="1748" spans="1:11" ht="14.5" x14ac:dyDescent="0.35">
      <c r="A1748"/>
      <c r="B1748"/>
      <c r="C1748"/>
      <c r="D1748"/>
      <c r="E1748"/>
      <c r="F1748"/>
      <c r="G1748"/>
      <c r="H1748"/>
      <c r="I1748"/>
      <c r="J1748"/>
      <c r="K1748"/>
    </row>
    <row r="1749" spans="1:11" ht="14.5" x14ac:dyDescent="0.35">
      <c r="A1749"/>
      <c r="B1749"/>
      <c r="C1749"/>
      <c r="D1749"/>
      <c r="E1749"/>
      <c r="F1749"/>
      <c r="G1749"/>
      <c r="H1749"/>
      <c r="I1749"/>
      <c r="J1749"/>
      <c r="K1749"/>
    </row>
    <row r="1750" spans="1:11" ht="14.5" x14ac:dyDescent="0.35">
      <c r="A1750"/>
      <c r="B1750"/>
      <c r="C1750"/>
      <c r="D1750"/>
      <c r="E1750"/>
      <c r="F1750"/>
      <c r="G1750"/>
      <c r="H1750"/>
      <c r="I1750"/>
      <c r="J1750"/>
      <c r="K1750"/>
    </row>
    <row r="1751" spans="1:11" ht="14.5" x14ac:dyDescent="0.35">
      <c r="A1751"/>
      <c r="B1751"/>
      <c r="C1751"/>
      <c r="D1751"/>
      <c r="E1751"/>
      <c r="F1751"/>
      <c r="G1751"/>
      <c r="H1751"/>
      <c r="I1751"/>
      <c r="J1751"/>
      <c r="K1751"/>
    </row>
    <row r="1752" spans="1:11" ht="14.5" x14ac:dyDescent="0.35">
      <c r="A1752"/>
      <c r="B1752"/>
      <c r="C1752"/>
      <c r="D1752"/>
      <c r="E1752"/>
      <c r="F1752"/>
      <c r="G1752"/>
      <c r="H1752"/>
      <c r="I1752"/>
      <c r="J1752"/>
      <c r="K1752"/>
    </row>
    <row r="1753" spans="1:11" ht="14.5" x14ac:dyDescent="0.35">
      <c r="A1753"/>
      <c r="B1753"/>
      <c r="C1753"/>
      <c r="D1753"/>
      <c r="E1753"/>
      <c r="F1753"/>
      <c r="G1753"/>
      <c r="H1753"/>
      <c r="I1753"/>
      <c r="J1753"/>
      <c r="K1753"/>
    </row>
    <row r="1754" spans="1:11" ht="14.5" x14ac:dyDescent="0.35">
      <c r="A1754"/>
      <c r="B1754"/>
      <c r="C1754"/>
      <c r="D1754"/>
      <c r="E1754"/>
      <c r="F1754"/>
      <c r="G1754"/>
      <c r="H1754"/>
      <c r="I1754"/>
      <c r="J1754"/>
      <c r="K1754"/>
    </row>
    <row r="1755" spans="1:11" ht="14.5" x14ac:dyDescent="0.35">
      <c r="A1755"/>
      <c r="B1755"/>
      <c r="C1755"/>
      <c r="D1755"/>
      <c r="E1755"/>
      <c r="F1755"/>
      <c r="G1755"/>
      <c r="H1755"/>
      <c r="I1755"/>
      <c r="J1755"/>
      <c r="K1755"/>
    </row>
    <row r="1756" spans="1:11" ht="14.5" x14ac:dyDescent="0.35">
      <c r="A1756"/>
      <c r="B1756"/>
      <c r="C1756"/>
      <c r="D1756"/>
      <c r="E1756"/>
      <c r="F1756"/>
      <c r="G1756"/>
      <c r="H1756"/>
      <c r="I1756"/>
      <c r="J1756"/>
      <c r="K1756"/>
    </row>
    <row r="1757" spans="1:11" ht="14.5" x14ac:dyDescent="0.35">
      <c r="A1757"/>
      <c r="B1757"/>
      <c r="C1757"/>
      <c r="D1757"/>
      <c r="E1757"/>
      <c r="F1757"/>
      <c r="G1757"/>
      <c r="H1757"/>
      <c r="I1757"/>
      <c r="J1757"/>
      <c r="K1757"/>
    </row>
    <row r="1758" spans="1:11" ht="14.5" x14ac:dyDescent="0.35">
      <c r="A1758"/>
      <c r="B1758"/>
      <c r="C1758"/>
      <c r="D1758"/>
      <c r="E1758"/>
      <c r="F1758"/>
      <c r="G1758"/>
      <c r="H1758"/>
      <c r="I1758"/>
      <c r="J1758"/>
      <c r="K1758"/>
    </row>
    <row r="1759" spans="1:11" ht="14.5" x14ac:dyDescent="0.35">
      <c r="A1759"/>
      <c r="B1759"/>
      <c r="C1759"/>
      <c r="D1759"/>
      <c r="E1759"/>
      <c r="F1759"/>
      <c r="G1759"/>
      <c r="H1759"/>
      <c r="I1759"/>
      <c r="J1759"/>
      <c r="K1759"/>
    </row>
    <row r="1760" spans="1:11" ht="14.5" x14ac:dyDescent="0.35">
      <c r="A1760"/>
      <c r="B1760"/>
      <c r="C1760"/>
      <c r="D1760"/>
      <c r="E1760"/>
      <c r="F1760"/>
      <c r="G1760"/>
      <c r="H1760"/>
      <c r="I1760"/>
      <c r="J1760"/>
      <c r="K1760"/>
    </row>
    <row r="1761" spans="1:11" ht="14.5" x14ac:dyDescent="0.35">
      <c r="A1761"/>
      <c r="B1761"/>
      <c r="C1761"/>
      <c r="D1761"/>
      <c r="E1761"/>
      <c r="F1761"/>
      <c r="G1761"/>
      <c r="H1761"/>
      <c r="I1761"/>
      <c r="J1761"/>
      <c r="K1761"/>
    </row>
    <row r="1762" spans="1:11" ht="14.5" x14ac:dyDescent="0.35">
      <c r="A1762"/>
      <c r="B1762"/>
      <c r="C1762"/>
      <c r="D1762"/>
      <c r="E1762"/>
      <c r="F1762"/>
      <c r="G1762"/>
      <c r="H1762"/>
      <c r="I1762"/>
      <c r="J1762"/>
      <c r="K1762"/>
    </row>
    <row r="1763" spans="1:11" ht="14.5" x14ac:dyDescent="0.35">
      <c r="A1763"/>
      <c r="B1763"/>
      <c r="C1763"/>
      <c r="D1763"/>
      <c r="E1763"/>
      <c r="F1763"/>
      <c r="G1763"/>
      <c r="H1763"/>
      <c r="I1763"/>
      <c r="J1763"/>
      <c r="K1763"/>
    </row>
    <row r="1764" spans="1:11" ht="14.5" x14ac:dyDescent="0.35">
      <c r="A1764"/>
      <c r="B1764"/>
      <c r="C1764"/>
      <c r="D1764"/>
      <c r="E1764"/>
      <c r="F1764"/>
      <c r="G1764"/>
      <c r="H1764"/>
      <c r="I1764"/>
      <c r="J1764"/>
      <c r="K1764"/>
    </row>
    <row r="1765" spans="1:11" ht="14.5" x14ac:dyDescent="0.35">
      <c r="A1765"/>
      <c r="B1765"/>
      <c r="C1765"/>
      <c r="D1765"/>
      <c r="E1765"/>
      <c r="F1765"/>
      <c r="G1765"/>
      <c r="H1765"/>
      <c r="I1765"/>
      <c r="J1765"/>
      <c r="K1765"/>
    </row>
    <row r="1766" spans="1:11" ht="14.5" x14ac:dyDescent="0.35">
      <c r="A1766"/>
      <c r="B1766"/>
      <c r="C1766"/>
      <c r="D1766"/>
      <c r="E1766"/>
      <c r="F1766"/>
      <c r="G1766"/>
      <c r="H1766"/>
      <c r="I1766"/>
      <c r="J1766"/>
      <c r="K1766"/>
    </row>
    <row r="1767" spans="1:11" ht="14.5" x14ac:dyDescent="0.35">
      <c r="A1767"/>
      <c r="B1767"/>
      <c r="C1767"/>
      <c r="D1767"/>
      <c r="E1767"/>
      <c r="F1767"/>
      <c r="G1767"/>
      <c r="H1767"/>
      <c r="I1767"/>
      <c r="J1767"/>
      <c r="K1767"/>
    </row>
    <row r="1768" spans="1:11" ht="14.5" x14ac:dyDescent="0.35">
      <c r="A1768"/>
      <c r="B1768"/>
      <c r="C1768"/>
      <c r="D1768"/>
      <c r="E1768"/>
      <c r="F1768"/>
      <c r="G1768"/>
      <c r="H1768"/>
      <c r="I1768"/>
      <c r="J1768"/>
      <c r="K1768"/>
    </row>
    <row r="1769" spans="1:11" ht="14.5" x14ac:dyDescent="0.35">
      <c r="A1769"/>
      <c r="B1769"/>
      <c r="C1769"/>
      <c r="D1769"/>
      <c r="E1769"/>
      <c r="F1769"/>
      <c r="G1769"/>
      <c r="H1769"/>
      <c r="I1769"/>
      <c r="J1769"/>
      <c r="K1769"/>
    </row>
    <row r="1770" spans="1:11" ht="14.5" x14ac:dyDescent="0.35">
      <c r="A1770"/>
      <c r="B1770"/>
      <c r="C1770"/>
      <c r="D1770"/>
      <c r="E1770"/>
      <c r="F1770"/>
      <c r="G1770"/>
      <c r="H1770"/>
      <c r="I1770"/>
      <c r="J1770"/>
      <c r="K1770"/>
    </row>
    <row r="1771" spans="1:11" ht="14.5" x14ac:dyDescent="0.35">
      <c r="A1771"/>
      <c r="B1771"/>
      <c r="C1771"/>
      <c r="D1771"/>
      <c r="E1771"/>
      <c r="F1771"/>
      <c r="G1771"/>
      <c r="H1771"/>
      <c r="I1771"/>
      <c r="J1771"/>
      <c r="K1771"/>
    </row>
    <row r="1772" spans="1:11" ht="14.5" x14ac:dyDescent="0.35">
      <c r="A1772"/>
      <c r="B1772"/>
      <c r="C1772"/>
      <c r="D1772"/>
      <c r="E1772"/>
      <c r="F1772"/>
      <c r="G1772"/>
      <c r="H1772"/>
      <c r="I1772"/>
      <c r="J1772"/>
      <c r="K1772"/>
    </row>
    <row r="1773" spans="1:11" ht="14.5" x14ac:dyDescent="0.35">
      <c r="A1773"/>
      <c r="B1773"/>
      <c r="C1773"/>
      <c r="D1773"/>
      <c r="E1773"/>
      <c r="F1773"/>
      <c r="G1773"/>
      <c r="H1773"/>
      <c r="I1773"/>
      <c r="J1773"/>
      <c r="K1773"/>
    </row>
    <row r="1774" spans="1:11" ht="14.5" x14ac:dyDescent="0.35">
      <c r="A1774"/>
      <c r="B1774"/>
      <c r="C1774"/>
      <c r="D1774"/>
      <c r="E1774"/>
      <c r="F1774"/>
      <c r="G1774"/>
      <c r="H1774"/>
      <c r="I1774"/>
      <c r="J1774"/>
      <c r="K1774"/>
    </row>
    <row r="1775" spans="1:11" ht="14.5" x14ac:dyDescent="0.35">
      <c r="A1775"/>
      <c r="B1775"/>
      <c r="C1775"/>
      <c r="D1775"/>
      <c r="E1775"/>
      <c r="F1775"/>
      <c r="G1775"/>
      <c r="H1775"/>
      <c r="I1775"/>
      <c r="J1775"/>
      <c r="K1775"/>
    </row>
    <row r="1776" spans="1:11" ht="14.5" x14ac:dyDescent="0.35">
      <c r="A1776"/>
      <c r="B1776"/>
      <c r="C1776"/>
      <c r="D1776"/>
      <c r="E1776"/>
      <c r="F1776"/>
      <c r="G1776"/>
      <c r="H1776"/>
      <c r="I1776"/>
      <c r="J1776"/>
      <c r="K1776"/>
    </row>
    <row r="1777" spans="1:11" ht="14.5" x14ac:dyDescent="0.35">
      <c r="A1777"/>
      <c r="B1777"/>
      <c r="C1777"/>
      <c r="D1777"/>
      <c r="E1777"/>
      <c r="F1777"/>
      <c r="G1777"/>
      <c r="H1777"/>
      <c r="I1777"/>
      <c r="J1777"/>
      <c r="K1777"/>
    </row>
    <row r="1778" spans="1:11" ht="14.5" x14ac:dyDescent="0.35">
      <c r="A1778"/>
      <c r="B1778"/>
      <c r="C1778"/>
      <c r="D1778"/>
      <c r="E1778"/>
      <c r="F1778"/>
      <c r="G1778"/>
      <c r="H1778"/>
      <c r="I1778"/>
      <c r="J1778"/>
      <c r="K1778"/>
    </row>
    <row r="1779" spans="1:11" ht="14.5" x14ac:dyDescent="0.35">
      <c r="A1779"/>
      <c r="B1779"/>
      <c r="C1779"/>
      <c r="D1779"/>
      <c r="E1779"/>
      <c r="F1779"/>
      <c r="G1779"/>
      <c r="H1779"/>
      <c r="I1779"/>
      <c r="J1779"/>
      <c r="K1779"/>
    </row>
    <row r="1780" spans="1:11" ht="14.5" x14ac:dyDescent="0.35">
      <c r="A1780"/>
      <c r="B1780"/>
      <c r="C1780"/>
      <c r="D1780"/>
      <c r="E1780"/>
      <c r="F1780"/>
      <c r="G1780"/>
      <c r="H1780"/>
      <c r="I1780"/>
      <c r="J1780"/>
      <c r="K1780"/>
    </row>
    <row r="1781" spans="1:11" ht="14.5" x14ac:dyDescent="0.35">
      <c r="A1781"/>
      <c r="B1781"/>
      <c r="C1781"/>
      <c r="D1781"/>
      <c r="E1781"/>
      <c r="F1781"/>
      <c r="G1781"/>
      <c r="H1781"/>
      <c r="I1781"/>
      <c r="J1781"/>
      <c r="K1781"/>
    </row>
    <row r="1782" spans="1:11" ht="14.5" x14ac:dyDescent="0.35">
      <c r="A1782"/>
      <c r="B1782"/>
      <c r="C1782"/>
      <c r="D1782"/>
      <c r="E1782"/>
      <c r="F1782"/>
      <c r="G1782"/>
      <c r="H1782"/>
      <c r="I1782"/>
      <c r="J1782"/>
      <c r="K1782"/>
    </row>
    <row r="1783" spans="1:11" ht="14.5" x14ac:dyDescent="0.35">
      <c r="A1783"/>
      <c r="B1783"/>
      <c r="C1783"/>
      <c r="D1783"/>
      <c r="E1783"/>
      <c r="F1783"/>
      <c r="G1783"/>
      <c r="H1783"/>
      <c r="I1783"/>
      <c r="J1783"/>
      <c r="K1783"/>
    </row>
    <row r="1784" spans="1:11" ht="14.5" x14ac:dyDescent="0.35">
      <c r="A1784"/>
      <c r="B1784"/>
      <c r="C1784"/>
      <c r="D1784"/>
      <c r="E1784"/>
      <c r="F1784"/>
      <c r="G1784"/>
      <c r="H1784"/>
      <c r="I1784"/>
      <c r="J1784"/>
      <c r="K1784"/>
    </row>
    <row r="1785" spans="1:11" ht="14.5" x14ac:dyDescent="0.35">
      <c r="A1785"/>
      <c r="B1785"/>
      <c r="C1785"/>
      <c r="D1785"/>
      <c r="E1785"/>
      <c r="F1785"/>
      <c r="G1785"/>
      <c r="H1785"/>
      <c r="I1785"/>
      <c r="J1785"/>
      <c r="K1785"/>
    </row>
    <row r="1786" spans="1:11" ht="14.5" x14ac:dyDescent="0.35">
      <c r="A1786"/>
      <c r="B1786"/>
      <c r="C1786"/>
      <c r="D1786"/>
      <c r="E1786"/>
      <c r="F1786"/>
      <c r="G1786"/>
      <c r="H1786"/>
      <c r="I1786"/>
      <c r="J1786"/>
      <c r="K1786"/>
    </row>
    <row r="1787" spans="1:11" ht="14.5" x14ac:dyDescent="0.35">
      <c r="A1787"/>
      <c r="B1787"/>
      <c r="C1787"/>
      <c r="D1787"/>
      <c r="E1787"/>
      <c r="F1787"/>
      <c r="G1787"/>
      <c r="H1787"/>
      <c r="I1787"/>
      <c r="J1787"/>
      <c r="K1787"/>
    </row>
    <row r="1788" spans="1:11" ht="14.5" x14ac:dyDescent="0.35">
      <c r="A1788"/>
      <c r="B1788"/>
      <c r="C1788"/>
      <c r="D1788"/>
      <c r="E1788"/>
      <c r="F1788"/>
      <c r="G1788"/>
      <c r="H1788"/>
      <c r="I1788"/>
      <c r="J1788"/>
      <c r="K1788"/>
    </row>
    <row r="1789" spans="1:11" ht="14.5" x14ac:dyDescent="0.35">
      <c r="A1789"/>
      <c r="B1789"/>
      <c r="C1789"/>
      <c r="D1789"/>
      <c r="E1789"/>
      <c r="F1789"/>
      <c r="G1789"/>
      <c r="H1789"/>
      <c r="I1789"/>
      <c r="J1789"/>
      <c r="K1789"/>
    </row>
    <row r="1790" spans="1:11" ht="14.5" x14ac:dyDescent="0.35">
      <c r="A1790"/>
      <c r="B1790"/>
      <c r="C1790"/>
      <c r="D1790"/>
      <c r="E1790"/>
      <c r="F1790"/>
      <c r="G1790"/>
      <c r="H1790"/>
      <c r="I1790"/>
      <c r="J1790"/>
      <c r="K1790"/>
    </row>
    <row r="1791" spans="1:11" ht="14.5" x14ac:dyDescent="0.35">
      <c r="A1791"/>
      <c r="B1791"/>
      <c r="C1791"/>
      <c r="D1791"/>
      <c r="E1791"/>
      <c r="F1791"/>
      <c r="G1791"/>
      <c r="H1791"/>
      <c r="I1791"/>
      <c r="J1791"/>
      <c r="K1791"/>
    </row>
    <row r="1792" spans="1:11" ht="14.5" x14ac:dyDescent="0.35">
      <c r="A1792"/>
      <c r="B1792"/>
      <c r="C1792"/>
      <c r="D1792"/>
      <c r="E1792"/>
      <c r="F1792"/>
      <c r="G1792"/>
      <c r="H1792"/>
      <c r="I1792"/>
      <c r="J1792"/>
      <c r="K1792"/>
    </row>
    <row r="1793" spans="1:11" ht="14.5" x14ac:dyDescent="0.35">
      <c r="A1793"/>
      <c r="B1793"/>
      <c r="C1793"/>
      <c r="D1793"/>
      <c r="E1793"/>
      <c r="F1793"/>
      <c r="G1793"/>
      <c r="H1793"/>
      <c r="I1793"/>
      <c r="J1793"/>
      <c r="K1793"/>
    </row>
    <row r="1794" spans="1:11" ht="14.5" x14ac:dyDescent="0.35">
      <c r="A1794"/>
      <c r="B1794"/>
      <c r="C1794"/>
      <c r="D1794"/>
      <c r="E1794"/>
      <c r="F1794"/>
      <c r="G1794"/>
      <c r="H1794"/>
      <c r="I1794"/>
      <c r="J1794"/>
      <c r="K1794"/>
    </row>
    <row r="1795" spans="1:11" ht="14.5" x14ac:dyDescent="0.35">
      <c r="A1795"/>
      <c r="B1795"/>
      <c r="C1795"/>
      <c r="D1795"/>
      <c r="E1795"/>
      <c r="F1795"/>
      <c r="G1795"/>
      <c r="H1795"/>
      <c r="I1795"/>
      <c r="J1795"/>
      <c r="K1795"/>
    </row>
    <row r="1796" spans="1:11" ht="14.5" x14ac:dyDescent="0.35">
      <c r="A1796"/>
      <c r="B1796"/>
      <c r="C1796"/>
      <c r="D1796"/>
      <c r="E1796"/>
      <c r="F1796"/>
      <c r="G1796"/>
      <c r="H1796"/>
      <c r="I1796"/>
      <c r="J1796"/>
      <c r="K1796"/>
    </row>
    <row r="1797" spans="1:11" ht="14.5" x14ac:dyDescent="0.35">
      <c r="A1797"/>
      <c r="B1797"/>
      <c r="C1797"/>
      <c r="D1797"/>
      <c r="E1797"/>
      <c r="F1797"/>
      <c r="G1797"/>
      <c r="H1797"/>
      <c r="I1797"/>
      <c r="J1797"/>
      <c r="K1797"/>
    </row>
    <row r="1798" spans="1:11" ht="14.5" x14ac:dyDescent="0.35">
      <c r="A1798"/>
      <c r="B1798"/>
      <c r="C1798"/>
      <c r="D1798"/>
      <c r="E1798"/>
      <c r="F1798"/>
      <c r="G1798"/>
      <c r="H1798"/>
      <c r="I1798"/>
      <c r="J1798"/>
      <c r="K1798"/>
    </row>
    <row r="1799" spans="1:11" ht="14.5" x14ac:dyDescent="0.35">
      <c r="A1799"/>
      <c r="B1799"/>
      <c r="C1799"/>
      <c r="D1799"/>
      <c r="E1799"/>
      <c r="F1799"/>
      <c r="G1799"/>
      <c r="H1799"/>
      <c r="I1799"/>
      <c r="J1799"/>
      <c r="K1799"/>
    </row>
    <row r="1800" spans="1:11" ht="14.5" x14ac:dyDescent="0.35">
      <c r="A1800"/>
      <c r="B1800"/>
      <c r="C1800"/>
      <c r="D1800"/>
      <c r="E1800"/>
      <c r="F1800"/>
      <c r="G1800"/>
      <c r="H1800"/>
      <c r="I1800"/>
      <c r="J1800"/>
      <c r="K1800"/>
    </row>
    <row r="1801" spans="1:11" ht="14.5" x14ac:dyDescent="0.35">
      <c r="A1801"/>
      <c r="B1801"/>
      <c r="C1801"/>
      <c r="D1801"/>
      <c r="E1801"/>
      <c r="F1801"/>
      <c r="G1801"/>
      <c r="H1801"/>
      <c r="I1801"/>
      <c r="J1801"/>
      <c r="K1801"/>
    </row>
    <row r="1802" spans="1:11" ht="14.5" x14ac:dyDescent="0.35">
      <c r="A1802"/>
      <c r="B1802"/>
      <c r="C1802"/>
      <c r="D1802"/>
      <c r="E1802"/>
      <c r="F1802"/>
      <c r="G1802"/>
      <c r="H1802"/>
      <c r="I1802"/>
      <c r="J1802"/>
      <c r="K1802"/>
    </row>
    <row r="1803" spans="1:11" ht="14.5" x14ac:dyDescent="0.35">
      <c r="A1803"/>
      <c r="B1803"/>
      <c r="C1803"/>
      <c r="D1803"/>
      <c r="E1803"/>
      <c r="F1803"/>
      <c r="G1803"/>
      <c r="H1803"/>
      <c r="I1803"/>
      <c r="J1803"/>
      <c r="K1803"/>
    </row>
    <row r="1804" spans="1:11" ht="14.5" x14ac:dyDescent="0.35">
      <c r="A1804"/>
      <c r="B1804"/>
      <c r="C1804"/>
      <c r="D1804"/>
      <c r="E1804"/>
      <c r="F1804"/>
      <c r="G1804"/>
      <c r="H1804"/>
      <c r="I1804"/>
      <c r="J1804"/>
      <c r="K1804"/>
    </row>
    <row r="1805" spans="1:11" ht="14.5" x14ac:dyDescent="0.35">
      <c r="A1805"/>
      <c r="B1805"/>
      <c r="C1805"/>
      <c r="D1805"/>
      <c r="E1805"/>
      <c r="F1805"/>
      <c r="G1805"/>
      <c r="H1805"/>
      <c r="I1805"/>
      <c r="J1805"/>
      <c r="K1805"/>
    </row>
    <row r="1806" spans="1:11" ht="14.5" x14ac:dyDescent="0.35">
      <c r="A1806"/>
      <c r="B1806"/>
      <c r="C1806"/>
      <c r="D1806"/>
      <c r="E1806"/>
      <c r="F1806"/>
      <c r="G1806"/>
      <c r="H1806"/>
      <c r="I1806"/>
      <c r="J1806"/>
      <c r="K1806"/>
    </row>
    <row r="1807" spans="1:11" ht="14.5" x14ac:dyDescent="0.35">
      <c r="A1807"/>
      <c r="B1807"/>
      <c r="C1807"/>
      <c r="D1807"/>
      <c r="E1807"/>
      <c r="F1807"/>
      <c r="G1807"/>
      <c r="H1807"/>
      <c r="I1807"/>
      <c r="J1807"/>
      <c r="K1807"/>
    </row>
    <row r="1808" spans="1:11" ht="14.5" x14ac:dyDescent="0.35">
      <c r="A1808"/>
      <c r="B1808"/>
      <c r="C1808"/>
      <c r="D1808"/>
      <c r="E1808"/>
      <c r="F1808"/>
      <c r="G1808"/>
      <c r="H1808"/>
      <c r="I1808"/>
      <c r="J1808"/>
      <c r="K1808"/>
    </row>
    <row r="1809" spans="1:11" ht="14.5" x14ac:dyDescent="0.35">
      <c r="A1809"/>
      <c r="B1809"/>
      <c r="C1809"/>
      <c r="D1809"/>
      <c r="E1809"/>
      <c r="F1809"/>
      <c r="G1809"/>
      <c r="H1809"/>
      <c r="I1809"/>
      <c r="J1809"/>
      <c r="K1809"/>
    </row>
    <row r="1810" spans="1:11" ht="14.5" x14ac:dyDescent="0.35">
      <c r="A1810"/>
      <c r="B1810"/>
      <c r="C1810"/>
      <c r="D1810"/>
      <c r="E1810"/>
      <c r="F1810"/>
      <c r="G1810"/>
      <c r="H1810"/>
      <c r="I1810"/>
      <c r="J1810"/>
      <c r="K1810"/>
    </row>
    <row r="1811" spans="1:11" ht="14.5" x14ac:dyDescent="0.35">
      <c r="A1811"/>
      <c r="B1811"/>
      <c r="C1811"/>
      <c r="D1811"/>
      <c r="E1811"/>
      <c r="F1811"/>
      <c r="G1811"/>
      <c r="H1811"/>
      <c r="I1811"/>
      <c r="J1811"/>
      <c r="K1811"/>
    </row>
    <row r="1812" spans="1:11" ht="14.5" x14ac:dyDescent="0.35">
      <c r="A1812"/>
      <c r="B1812"/>
      <c r="C1812"/>
      <c r="D1812"/>
      <c r="E1812"/>
      <c r="F1812"/>
      <c r="G1812"/>
      <c r="H1812"/>
      <c r="I1812"/>
      <c r="J1812"/>
      <c r="K1812"/>
    </row>
    <row r="1813" spans="1:11" ht="14.5" x14ac:dyDescent="0.35">
      <c r="A1813"/>
      <c r="B1813"/>
      <c r="C1813"/>
      <c r="D1813"/>
      <c r="E1813"/>
      <c r="F1813"/>
      <c r="G1813"/>
      <c r="H1813"/>
      <c r="I1813"/>
      <c r="J1813"/>
      <c r="K1813"/>
    </row>
    <row r="1814" spans="1:11" ht="14.5" x14ac:dyDescent="0.35">
      <c r="A1814"/>
      <c r="B1814"/>
      <c r="C1814"/>
      <c r="D1814"/>
      <c r="E1814"/>
      <c r="F1814"/>
      <c r="G1814"/>
      <c r="H1814"/>
      <c r="I1814"/>
      <c r="J1814"/>
      <c r="K1814"/>
    </row>
    <row r="1815" spans="1:11" ht="14.5" x14ac:dyDescent="0.35">
      <c r="A1815"/>
      <c r="B1815"/>
      <c r="C1815"/>
      <c r="D1815"/>
      <c r="E1815"/>
      <c r="F1815"/>
      <c r="G1815"/>
      <c r="H1815"/>
      <c r="I1815"/>
      <c r="J1815"/>
      <c r="K1815"/>
    </row>
    <row r="1816" spans="1:11" ht="14.5" x14ac:dyDescent="0.35">
      <c r="A1816"/>
      <c r="B1816"/>
      <c r="C1816"/>
      <c r="D1816"/>
      <c r="E1816"/>
      <c r="F1816"/>
      <c r="G1816"/>
      <c r="H1816"/>
      <c r="I1816"/>
      <c r="J1816"/>
      <c r="K1816"/>
    </row>
    <row r="1817" spans="1:11" ht="14.5" x14ac:dyDescent="0.35">
      <c r="A1817"/>
      <c r="B1817"/>
      <c r="C1817"/>
      <c r="D1817"/>
      <c r="E1817"/>
      <c r="F1817"/>
      <c r="G1817"/>
      <c r="H1817"/>
      <c r="I1817"/>
      <c r="J1817"/>
      <c r="K1817"/>
    </row>
    <row r="1818" spans="1:11" ht="14.5" x14ac:dyDescent="0.35">
      <c r="A1818"/>
      <c r="B1818"/>
      <c r="C1818"/>
      <c r="D1818"/>
      <c r="E1818"/>
      <c r="F1818"/>
      <c r="G1818"/>
      <c r="H1818"/>
      <c r="I1818"/>
      <c r="J1818"/>
      <c r="K1818"/>
    </row>
    <row r="1819" spans="1:11" ht="14.5" x14ac:dyDescent="0.35">
      <c r="A1819"/>
      <c r="B1819"/>
      <c r="C1819"/>
      <c r="D1819"/>
      <c r="E1819"/>
      <c r="F1819"/>
      <c r="G1819"/>
      <c r="H1819"/>
      <c r="I1819"/>
      <c r="J1819"/>
      <c r="K1819"/>
    </row>
    <row r="1820" spans="1:11" ht="14.5" x14ac:dyDescent="0.35">
      <c r="A1820"/>
      <c r="B1820"/>
      <c r="C1820"/>
      <c r="D1820"/>
      <c r="E1820"/>
      <c r="F1820"/>
      <c r="G1820"/>
      <c r="H1820"/>
      <c r="I1820"/>
      <c r="J1820"/>
      <c r="K1820"/>
    </row>
    <row r="1821" spans="1:11" ht="14.5" x14ac:dyDescent="0.35">
      <c r="A1821"/>
      <c r="B1821"/>
      <c r="C1821"/>
      <c r="D1821"/>
      <c r="E1821"/>
      <c r="F1821"/>
      <c r="G1821"/>
      <c r="H1821"/>
      <c r="I1821"/>
      <c r="J1821"/>
      <c r="K1821"/>
    </row>
    <row r="1822" spans="1:11" ht="14.5" x14ac:dyDescent="0.35">
      <c r="A1822"/>
      <c r="B1822"/>
      <c r="C1822"/>
      <c r="D1822"/>
      <c r="E1822"/>
      <c r="F1822"/>
      <c r="G1822"/>
      <c r="H1822"/>
      <c r="I1822"/>
      <c r="J1822"/>
      <c r="K1822"/>
    </row>
    <row r="1823" spans="1:11" ht="14.5" x14ac:dyDescent="0.35">
      <c r="A1823"/>
      <c r="B1823"/>
      <c r="C1823"/>
      <c r="D1823"/>
      <c r="E1823"/>
      <c r="F1823"/>
      <c r="G1823"/>
      <c r="H1823"/>
      <c r="I1823"/>
      <c r="J1823"/>
      <c r="K1823"/>
    </row>
    <row r="1824" spans="1:11" ht="14.5" x14ac:dyDescent="0.35">
      <c r="A1824"/>
      <c r="B1824"/>
      <c r="C1824"/>
      <c r="D1824"/>
      <c r="E1824"/>
      <c r="F1824"/>
      <c r="G1824"/>
      <c r="H1824"/>
      <c r="I1824"/>
      <c r="J1824"/>
      <c r="K1824"/>
    </row>
    <row r="1825" spans="1:11" ht="14.5" x14ac:dyDescent="0.35">
      <c r="A1825"/>
      <c r="B1825"/>
      <c r="C1825"/>
      <c r="D1825"/>
      <c r="E1825"/>
      <c r="F1825"/>
      <c r="G1825"/>
      <c r="H1825"/>
      <c r="I1825"/>
      <c r="J1825"/>
      <c r="K1825"/>
    </row>
    <row r="1826" spans="1:11" ht="14.5" x14ac:dyDescent="0.35">
      <c r="A1826"/>
      <c r="B1826"/>
      <c r="C1826"/>
      <c r="D1826"/>
      <c r="E1826"/>
      <c r="F1826"/>
      <c r="G1826"/>
      <c r="H1826"/>
      <c r="I1826"/>
      <c r="J1826"/>
      <c r="K1826"/>
    </row>
    <row r="1827" spans="1:11" ht="14.5" x14ac:dyDescent="0.35">
      <c r="A1827"/>
      <c r="B1827"/>
      <c r="C1827"/>
      <c r="D1827"/>
      <c r="E1827"/>
      <c r="F1827"/>
      <c r="G1827"/>
      <c r="H1827"/>
      <c r="I1827"/>
      <c r="J1827"/>
      <c r="K1827"/>
    </row>
    <row r="1828" spans="1:11" ht="14.5" x14ac:dyDescent="0.35">
      <c r="A1828"/>
      <c r="B1828"/>
      <c r="C1828"/>
      <c r="D1828"/>
      <c r="E1828"/>
      <c r="F1828"/>
      <c r="G1828"/>
      <c r="H1828"/>
      <c r="I1828"/>
      <c r="J1828"/>
      <c r="K1828"/>
    </row>
    <row r="1829" spans="1:11" ht="14.5" x14ac:dyDescent="0.35">
      <c r="A1829"/>
      <c r="B1829"/>
      <c r="C1829"/>
      <c r="D1829"/>
      <c r="E1829"/>
      <c r="F1829"/>
      <c r="G1829"/>
      <c r="H1829"/>
      <c r="I1829"/>
      <c r="J1829"/>
      <c r="K1829"/>
    </row>
    <row r="1830" spans="1:11" ht="14.5" x14ac:dyDescent="0.35">
      <c r="A1830"/>
      <c r="B1830"/>
      <c r="C1830"/>
      <c r="D1830"/>
      <c r="E1830"/>
      <c r="F1830"/>
      <c r="G1830"/>
      <c r="H1830"/>
      <c r="I1830"/>
      <c r="J1830"/>
      <c r="K1830"/>
    </row>
    <row r="1831" spans="1:11" ht="14.5" x14ac:dyDescent="0.35">
      <c r="A1831"/>
      <c r="B1831"/>
      <c r="C1831"/>
      <c r="D1831"/>
      <c r="E1831"/>
      <c r="F1831"/>
      <c r="G1831"/>
      <c r="H1831"/>
      <c r="I1831"/>
      <c r="J1831"/>
      <c r="K1831"/>
    </row>
    <row r="1832" spans="1:11" ht="14.5" x14ac:dyDescent="0.35">
      <c r="A1832"/>
      <c r="B1832"/>
      <c r="C1832"/>
      <c r="D1832"/>
      <c r="E1832"/>
      <c r="F1832"/>
      <c r="G1832"/>
      <c r="H1832"/>
      <c r="I1832"/>
      <c r="J1832"/>
      <c r="K1832"/>
    </row>
    <row r="1833" spans="1:11" ht="14.5" x14ac:dyDescent="0.35">
      <c r="A1833"/>
      <c r="B1833"/>
      <c r="C1833"/>
      <c r="D1833"/>
      <c r="E1833"/>
      <c r="F1833"/>
      <c r="G1833"/>
      <c r="H1833"/>
      <c r="I1833"/>
      <c r="J1833"/>
      <c r="K1833"/>
    </row>
    <row r="1834" spans="1:11" ht="14.5" x14ac:dyDescent="0.35">
      <c r="A1834"/>
      <c r="B1834"/>
      <c r="C1834"/>
      <c r="D1834"/>
      <c r="E1834"/>
      <c r="F1834"/>
      <c r="G1834"/>
      <c r="H1834"/>
      <c r="I1834"/>
      <c r="J1834"/>
      <c r="K1834"/>
    </row>
    <row r="1835" spans="1:11" ht="14.5" x14ac:dyDescent="0.35">
      <c r="A1835"/>
      <c r="B1835"/>
      <c r="C1835"/>
      <c r="D1835"/>
      <c r="E1835"/>
      <c r="F1835"/>
      <c r="G1835"/>
      <c r="H1835"/>
      <c r="I1835"/>
      <c r="J1835"/>
      <c r="K1835"/>
    </row>
    <row r="1836" spans="1:11" ht="14.5" x14ac:dyDescent="0.35">
      <c r="A1836"/>
      <c r="B1836"/>
      <c r="C1836"/>
      <c r="D1836"/>
      <c r="E1836"/>
      <c r="F1836"/>
      <c r="G1836"/>
      <c r="H1836"/>
      <c r="I1836"/>
      <c r="J1836"/>
      <c r="K1836"/>
    </row>
    <row r="1837" spans="1:11" ht="14.5" x14ac:dyDescent="0.35">
      <c r="A1837"/>
      <c r="B1837"/>
      <c r="C1837"/>
      <c r="D1837"/>
      <c r="E1837"/>
      <c r="F1837"/>
      <c r="G1837"/>
      <c r="H1837"/>
      <c r="I1837"/>
      <c r="J1837"/>
      <c r="K1837"/>
    </row>
    <row r="1838" spans="1:11" ht="14.5" x14ac:dyDescent="0.35">
      <c r="A1838"/>
      <c r="B1838"/>
      <c r="C1838"/>
      <c r="D1838"/>
      <c r="E1838"/>
      <c r="F1838"/>
      <c r="G1838"/>
      <c r="H1838"/>
      <c r="I1838"/>
      <c r="J1838"/>
      <c r="K1838"/>
    </row>
    <row r="1839" spans="1:11" ht="14.5" x14ac:dyDescent="0.35">
      <c r="A1839"/>
      <c r="B1839"/>
      <c r="C1839"/>
      <c r="D1839"/>
      <c r="E1839"/>
      <c r="F1839"/>
      <c r="G1839"/>
      <c r="H1839"/>
      <c r="I1839"/>
      <c r="J1839"/>
      <c r="K1839"/>
    </row>
    <row r="1840" spans="1:11" ht="14.5" x14ac:dyDescent="0.35">
      <c r="A1840"/>
      <c r="B1840"/>
      <c r="C1840"/>
      <c r="D1840"/>
      <c r="E1840"/>
      <c r="F1840"/>
      <c r="G1840"/>
      <c r="H1840"/>
      <c r="I1840"/>
      <c r="J1840"/>
      <c r="K1840"/>
    </row>
    <row r="1841" spans="1:11" ht="14.5" x14ac:dyDescent="0.35">
      <c r="A1841"/>
      <c r="B1841"/>
      <c r="C1841"/>
      <c r="D1841"/>
      <c r="E1841"/>
      <c r="F1841"/>
      <c r="G1841"/>
      <c r="H1841"/>
      <c r="I1841"/>
      <c r="J1841"/>
      <c r="K1841"/>
    </row>
    <row r="1842" spans="1:11" ht="14.5" x14ac:dyDescent="0.35">
      <c r="A1842"/>
      <c r="B1842"/>
      <c r="C1842"/>
      <c r="D1842"/>
      <c r="E1842"/>
      <c r="F1842"/>
      <c r="G1842"/>
      <c r="H1842"/>
      <c r="I1842"/>
      <c r="J1842"/>
      <c r="K1842"/>
    </row>
    <row r="1843" spans="1:11" ht="14.5" x14ac:dyDescent="0.35">
      <c r="A1843"/>
      <c r="B1843"/>
      <c r="C1843"/>
      <c r="D1843"/>
      <c r="E1843"/>
      <c r="F1843"/>
      <c r="G1843"/>
      <c r="H1843"/>
      <c r="I1843"/>
      <c r="J1843"/>
      <c r="K1843"/>
    </row>
    <row r="1844" spans="1:11" ht="14.5" x14ac:dyDescent="0.35">
      <c r="A1844"/>
      <c r="B1844"/>
      <c r="C1844"/>
      <c r="D1844"/>
      <c r="E1844"/>
      <c r="F1844"/>
      <c r="G1844"/>
      <c r="H1844"/>
      <c r="I1844"/>
      <c r="J1844"/>
      <c r="K1844"/>
    </row>
    <row r="1845" spans="1:11" ht="14.5" x14ac:dyDescent="0.35">
      <c r="A1845"/>
      <c r="B1845"/>
      <c r="C1845"/>
      <c r="D1845"/>
      <c r="E1845"/>
      <c r="F1845"/>
      <c r="G1845"/>
      <c r="H1845"/>
      <c r="I1845"/>
      <c r="J1845"/>
      <c r="K1845"/>
    </row>
    <row r="1846" spans="1:11" ht="14.5" x14ac:dyDescent="0.35">
      <c r="A1846"/>
      <c r="B1846"/>
      <c r="C1846"/>
      <c r="D1846"/>
      <c r="E1846"/>
      <c r="F1846"/>
      <c r="G1846"/>
      <c r="H1846"/>
      <c r="I1846"/>
      <c r="J1846"/>
      <c r="K1846"/>
    </row>
    <row r="1847" spans="1:11" ht="14.5" x14ac:dyDescent="0.35">
      <c r="A1847"/>
      <c r="B1847"/>
      <c r="C1847"/>
      <c r="D1847"/>
      <c r="E1847"/>
      <c r="F1847"/>
      <c r="G1847"/>
      <c r="H1847"/>
      <c r="I1847"/>
      <c r="J1847"/>
      <c r="K1847"/>
    </row>
    <row r="1848" spans="1:11" ht="14.5" x14ac:dyDescent="0.35">
      <c r="A1848"/>
      <c r="B1848"/>
      <c r="C1848"/>
      <c r="D1848"/>
      <c r="E1848"/>
      <c r="F1848"/>
      <c r="G1848"/>
      <c r="H1848"/>
      <c r="I1848"/>
      <c r="J1848"/>
      <c r="K1848"/>
    </row>
    <row r="1849" spans="1:11" ht="14.5" x14ac:dyDescent="0.35">
      <c r="A1849"/>
      <c r="B1849"/>
      <c r="C1849"/>
      <c r="D1849"/>
      <c r="E1849"/>
      <c r="F1849"/>
      <c r="G1849"/>
      <c r="H1849"/>
      <c r="I1849"/>
      <c r="J1849"/>
      <c r="K1849"/>
    </row>
    <row r="1850" spans="1:11" ht="14.5" x14ac:dyDescent="0.35">
      <c r="A1850"/>
      <c r="B1850"/>
      <c r="C1850"/>
      <c r="D1850"/>
      <c r="E1850"/>
      <c r="F1850"/>
      <c r="G1850"/>
      <c r="H1850"/>
      <c r="I1850"/>
      <c r="J1850"/>
      <c r="K1850"/>
    </row>
    <row r="1851" spans="1:11" ht="14.5" x14ac:dyDescent="0.35">
      <c r="A1851"/>
      <c r="B1851"/>
      <c r="C1851"/>
      <c r="D1851"/>
      <c r="E1851"/>
      <c r="F1851"/>
      <c r="G1851"/>
      <c r="H1851"/>
      <c r="I1851"/>
      <c r="J1851"/>
      <c r="K1851"/>
    </row>
    <row r="1852" spans="1:11" ht="14.5" x14ac:dyDescent="0.35">
      <c r="A1852"/>
      <c r="B1852"/>
      <c r="C1852"/>
      <c r="D1852"/>
      <c r="E1852"/>
      <c r="F1852"/>
      <c r="G1852"/>
      <c r="H1852"/>
      <c r="I1852"/>
      <c r="J1852"/>
      <c r="K1852"/>
    </row>
    <row r="1853" spans="1:11" ht="14.5" x14ac:dyDescent="0.35">
      <c r="A1853"/>
      <c r="B1853"/>
      <c r="C1853"/>
      <c r="D1853"/>
      <c r="E1853"/>
      <c r="F1853"/>
      <c r="G1853"/>
      <c r="H1853"/>
      <c r="I1853"/>
      <c r="J1853"/>
      <c r="K1853"/>
    </row>
    <row r="1854" spans="1:11" ht="14.5" x14ac:dyDescent="0.35">
      <c r="A1854"/>
      <c r="B1854"/>
      <c r="C1854"/>
      <c r="D1854"/>
      <c r="E1854"/>
      <c r="F1854"/>
      <c r="G1854"/>
      <c r="H1854"/>
      <c r="I1854"/>
      <c r="J1854"/>
      <c r="K1854"/>
    </row>
    <row r="1855" spans="1:11" ht="14.5" x14ac:dyDescent="0.35">
      <c r="A1855"/>
      <c r="B1855"/>
      <c r="C1855"/>
      <c r="D1855"/>
      <c r="E1855"/>
      <c r="F1855"/>
      <c r="G1855"/>
      <c r="H1855"/>
      <c r="I1855"/>
      <c r="J1855"/>
      <c r="K1855"/>
    </row>
    <row r="1856" spans="1:11" ht="14.5" x14ac:dyDescent="0.35">
      <c r="A1856"/>
      <c r="B1856"/>
      <c r="C1856"/>
      <c r="D1856"/>
      <c r="E1856"/>
      <c r="F1856"/>
      <c r="G1856"/>
      <c r="H1856"/>
      <c r="I1856"/>
      <c r="J1856"/>
      <c r="K1856"/>
    </row>
    <row r="1857" spans="1:11" ht="14.5" x14ac:dyDescent="0.35">
      <c r="A1857"/>
      <c r="B1857"/>
      <c r="C1857"/>
      <c r="D1857"/>
      <c r="E1857"/>
      <c r="F1857"/>
      <c r="G1857"/>
      <c r="H1857"/>
      <c r="I1857"/>
      <c r="J1857"/>
      <c r="K1857"/>
    </row>
    <row r="1858" spans="1:11" ht="14.5" x14ac:dyDescent="0.35">
      <c r="A1858"/>
      <c r="B1858"/>
      <c r="C1858"/>
      <c r="D1858"/>
      <c r="E1858"/>
      <c r="F1858"/>
      <c r="G1858"/>
      <c r="H1858"/>
      <c r="I1858"/>
      <c r="J1858"/>
      <c r="K1858"/>
    </row>
    <row r="1859" spans="1:11" ht="14.5" x14ac:dyDescent="0.35">
      <c r="A1859"/>
      <c r="B1859"/>
      <c r="C1859"/>
      <c r="D1859"/>
      <c r="E1859"/>
      <c r="F1859"/>
      <c r="G1859"/>
      <c r="H1859"/>
      <c r="I1859"/>
      <c r="J1859"/>
      <c r="K1859"/>
    </row>
    <row r="1860" spans="1:11" ht="14.5" x14ac:dyDescent="0.35">
      <c r="A1860"/>
      <c r="B1860"/>
      <c r="C1860"/>
      <c r="D1860"/>
      <c r="E1860"/>
      <c r="F1860"/>
      <c r="G1860"/>
      <c r="H1860"/>
      <c r="I1860"/>
      <c r="J1860"/>
      <c r="K1860"/>
    </row>
    <row r="1861" spans="1:11" ht="14.5" x14ac:dyDescent="0.35">
      <c r="A1861"/>
      <c r="B1861"/>
      <c r="C1861"/>
      <c r="D1861"/>
      <c r="E1861"/>
      <c r="F1861"/>
      <c r="G1861"/>
      <c r="H1861"/>
      <c r="I1861"/>
      <c r="J1861"/>
      <c r="K1861"/>
    </row>
    <row r="1862" spans="1:11" ht="14.5" x14ac:dyDescent="0.35">
      <c r="A1862"/>
      <c r="B1862"/>
      <c r="C1862"/>
      <c r="D1862"/>
      <c r="E1862"/>
      <c r="F1862"/>
      <c r="G1862"/>
      <c r="H1862"/>
      <c r="I1862"/>
      <c r="J1862"/>
      <c r="K1862"/>
    </row>
    <row r="1863" spans="1:11" ht="14.5" x14ac:dyDescent="0.35">
      <c r="A1863"/>
      <c r="B1863"/>
      <c r="C1863"/>
      <c r="D1863"/>
      <c r="E1863"/>
      <c r="F1863"/>
      <c r="G1863"/>
      <c r="H1863"/>
      <c r="I1863"/>
      <c r="J1863"/>
      <c r="K1863"/>
    </row>
    <row r="1864" spans="1:11" ht="14.5" x14ac:dyDescent="0.35">
      <c r="A1864"/>
      <c r="B1864"/>
      <c r="C1864"/>
      <c r="D1864"/>
      <c r="E1864"/>
      <c r="F1864"/>
      <c r="G1864"/>
      <c r="H1864"/>
      <c r="I1864"/>
      <c r="J1864"/>
      <c r="K1864"/>
    </row>
    <row r="1865" spans="1:11" ht="14.5" x14ac:dyDescent="0.35">
      <c r="A1865"/>
      <c r="B1865"/>
      <c r="C1865"/>
      <c r="D1865"/>
      <c r="E1865"/>
      <c r="F1865"/>
      <c r="G1865"/>
      <c r="H1865"/>
      <c r="I1865"/>
      <c r="J1865"/>
      <c r="K1865"/>
    </row>
    <row r="1866" spans="1:11" ht="14.5" x14ac:dyDescent="0.35">
      <c r="A1866"/>
      <c r="B1866"/>
      <c r="C1866"/>
      <c r="D1866"/>
      <c r="E1866"/>
      <c r="F1866"/>
      <c r="G1866"/>
      <c r="H1866"/>
      <c r="I1866"/>
      <c r="J1866"/>
      <c r="K1866"/>
    </row>
    <row r="1867" spans="1:11" ht="14.5" x14ac:dyDescent="0.35">
      <c r="A1867"/>
      <c r="B1867"/>
      <c r="C1867"/>
      <c r="D1867"/>
      <c r="E1867"/>
      <c r="F1867"/>
      <c r="G1867"/>
      <c r="H1867"/>
      <c r="I1867"/>
      <c r="J1867"/>
      <c r="K1867"/>
    </row>
    <row r="1868" spans="1:11" ht="14.5" x14ac:dyDescent="0.35">
      <c r="A1868"/>
      <c r="B1868"/>
      <c r="C1868"/>
      <c r="D1868"/>
      <c r="E1868"/>
      <c r="F1868"/>
      <c r="G1868"/>
      <c r="H1868"/>
      <c r="I1868"/>
      <c r="J1868"/>
      <c r="K1868"/>
    </row>
    <row r="1869" spans="1:11" ht="14.5" x14ac:dyDescent="0.35">
      <c r="A1869"/>
      <c r="B1869"/>
      <c r="C1869"/>
      <c r="D1869"/>
      <c r="E1869"/>
      <c r="F1869"/>
      <c r="G1869"/>
      <c r="H1869"/>
      <c r="I1869"/>
      <c r="J1869"/>
      <c r="K1869"/>
    </row>
    <row r="1870" spans="1:11" ht="14.5" x14ac:dyDescent="0.35">
      <c r="A1870"/>
      <c r="B1870"/>
      <c r="C1870"/>
      <c r="D1870"/>
      <c r="E1870"/>
      <c r="F1870"/>
      <c r="G1870"/>
      <c r="H1870"/>
      <c r="I1870"/>
      <c r="J1870"/>
      <c r="K1870"/>
    </row>
    <row r="1871" spans="1:11" ht="14.5" x14ac:dyDescent="0.35">
      <c r="A1871"/>
      <c r="B1871"/>
      <c r="C1871"/>
      <c r="D1871"/>
      <c r="E1871"/>
      <c r="F1871"/>
      <c r="G1871"/>
      <c r="H1871"/>
      <c r="I1871"/>
      <c r="J1871"/>
      <c r="K1871"/>
    </row>
    <row r="1872" spans="1:11" ht="14.5" x14ac:dyDescent="0.35">
      <c r="A1872"/>
      <c r="B1872"/>
      <c r="C1872"/>
      <c r="D1872"/>
      <c r="E1872"/>
      <c r="F1872"/>
      <c r="G1872"/>
      <c r="H1872"/>
      <c r="I1872"/>
      <c r="J1872"/>
      <c r="K1872"/>
    </row>
    <row r="1873" spans="1:11" ht="14.5" x14ac:dyDescent="0.35">
      <c r="A1873"/>
      <c r="B1873"/>
      <c r="C1873"/>
      <c r="D1873"/>
      <c r="E1873"/>
      <c r="F1873"/>
      <c r="G1873"/>
      <c r="H1873"/>
      <c r="I1873"/>
      <c r="J1873"/>
      <c r="K1873"/>
    </row>
    <row r="1874" spans="1:11" ht="14.5" x14ac:dyDescent="0.35">
      <c r="A1874"/>
      <c r="B1874"/>
      <c r="C1874"/>
      <c r="D1874"/>
      <c r="E1874"/>
      <c r="F1874"/>
      <c r="G1874"/>
      <c r="H1874"/>
      <c r="I1874"/>
      <c r="J1874"/>
      <c r="K1874"/>
    </row>
    <row r="1875" spans="1:11" ht="14.5" x14ac:dyDescent="0.35">
      <c r="A1875"/>
      <c r="B1875"/>
      <c r="C1875"/>
      <c r="D1875"/>
      <c r="E1875"/>
      <c r="F1875"/>
      <c r="G1875"/>
      <c r="H1875"/>
      <c r="I1875"/>
      <c r="J1875"/>
      <c r="K1875"/>
    </row>
    <row r="1876" spans="1:11" ht="14.5" x14ac:dyDescent="0.35">
      <c r="A1876"/>
      <c r="B1876"/>
      <c r="C1876"/>
      <c r="D1876"/>
      <c r="E1876"/>
      <c r="F1876"/>
      <c r="G1876"/>
      <c r="H1876"/>
      <c r="I1876"/>
      <c r="J1876"/>
      <c r="K1876"/>
    </row>
    <row r="1877" spans="1:11" ht="14.5" x14ac:dyDescent="0.35">
      <c r="A1877"/>
      <c r="B1877"/>
      <c r="C1877"/>
      <c r="D1877"/>
      <c r="E1877"/>
      <c r="F1877"/>
      <c r="G1877"/>
      <c r="H1877"/>
      <c r="I1877"/>
      <c r="J1877"/>
      <c r="K1877"/>
    </row>
    <row r="1878" spans="1:11" ht="14.5" x14ac:dyDescent="0.35">
      <c r="A1878"/>
      <c r="B1878"/>
      <c r="C1878"/>
      <c r="D1878"/>
      <c r="E1878"/>
      <c r="F1878"/>
      <c r="G1878"/>
      <c r="H1878"/>
      <c r="I1878"/>
      <c r="J1878"/>
      <c r="K1878"/>
    </row>
    <row r="1879" spans="1:11" ht="14.5" x14ac:dyDescent="0.35">
      <c r="A1879"/>
      <c r="B1879"/>
      <c r="C1879"/>
      <c r="D1879"/>
      <c r="E1879"/>
      <c r="F1879"/>
      <c r="G1879"/>
      <c r="H1879"/>
      <c r="I1879"/>
      <c r="J1879"/>
      <c r="K1879"/>
    </row>
    <row r="1880" spans="1:11" ht="14.5" x14ac:dyDescent="0.35">
      <c r="A1880"/>
      <c r="B1880"/>
      <c r="C1880"/>
      <c r="D1880"/>
      <c r="E1880"/>
      <c r="F1880"/>
      <c r="G1880"/>
      <c r="H1880"/>
      <c r="I1880"/>
      <c r="J1880"/>
      <c r="K1880"/>
    </row>
    <row r="1881" spans="1:11" ht="14.5" x14ac:dyDescent="0.35">
      <c r="A1881"/>
      <c r="B1881"/>
      <c r="C1881"/>
      <c r="D1881"/>
      <c r="E1881"/>
      <c r="F1881"/>
      <c r="G1881"/>
      <c r="H1881"/>
      <c r="I1881"/>
      <c r="J1881"/>
      <c r="K1881"/>
    </row>
    <row r="1882" spans="1:11" ht="14.5" x14ac:dyDescent="0.35">
      <c r="A1882"/>
      <c r="B1882"/>
      <c r="C1882"/>
      <c r="D1882"/>
      <c r="E1882"/>
      <c r="F1882"/>
      <c r="G1882"/>
      <c r="H1882"/>
      <c r="I1882"/>
      <c r="J1882"/>
      <c r="K1882"/>
    </row>
    <row r="1883" spans="1:11" ht="14.5" x14ac:dyDescent="0.35">
      <c r="A1883"/>
      <c r="B1883"/>
      <c r="C1883"/>
      <c r="D1883"/>
      <c r="E1883"/>
      <c r="F1883"/>
      <c r="G1883"/>
      <c r="H1883"/>
      <c r="I1883"/>
      <c r="J1883"/>
      <c r="K1883"/>
    </row>
    <row r="1884" spans="1:11" ht="14.5" x14ac:dyDescent="0.35">
      <c r="A1884"/>
      <c r="B1884"/>
      <c r="C1884"/>
      <c r="D1884"/>
      <c r="E1884"/>
      <c r="F1884"/>
      <c r="G1884"/>
      <c r="H1884"/>
      <c r="I1884"/>
      <c r="J1884"/>
      <c r="K1884"/>
    </row>
    <row r="1885" spans="1:11" ht="14.5" x14ac:dyDescent="0.35">
      <c r="A1885"/>
      <c r="B1885"/>
      <c r="C1885"/>
      <c r="D1885"/>
      <c r="E1885"/>
      <c r="F1885"/>
      <c r="G1885"/>
      <c r="H1885"/>
      <c r="I1885"/>
      <c r="J1885"/>
      <c r="K1885"/>
    </row>
    <row r="1886" spans="1:11" ht="14.5" x14ac:dyDescent="0.35">
      <c r="A1886"/>
      <c r="B1886"/>
      <c r="C1886"/>
      <c r="D1886"/>
      <c r="E1886"/>
      <c r="F1886"/>
      <c r="G1886"/>
      <c r="H1886"/>
      <c r="I1886"/>
      <c r="J1886"/>
      <c r="K1886"/>
    </row>
    <row r="1887" spans="1:11" ht="14.5" x14ac:dyDescent="0.35">
      <c r="A1887"/>
      <c r="B1887"/>
      <c r="C1887"/>
      <c r="D1887"/>
      <c r="E1887"/>
      <c r="F1887"/>
      <c r="G1887"/>
      <c r="H1887"/>
      <c r="I1887"/>
      <c r="J1887"/>
      <c r="K1887"/>
    </row>
    <row r="1888" spans="1:11" ht="14.5" x14ac:dyDescent="0.35">
      <c r="A1888"/>
      <c r="B1888"/>
      <c r="C1888"/>
      <c r="D1888"/>
      <c r="E1888"/>
      <c r="F1888"/>
      <c r="G1888"/>
      <c r="H1888"/>
      <c r="I1888"/>
      <c r="J1888"/>
      <c r="K1888"/>
    </row>
    <row r="1889" spans="1:11" ht="14.5" x14ac:dyDescent="0.35">
      <c r="A1889"/>
      <c r="B1889"/>
      <c r="C1889"/>
      <c r="D1889"/>
      <c r="E1889"/>
      <c r="F1889"/>
      <c r="G1889"/>
      <c r="H1889"/>
      <c r="I1889"/>
      <c r="J1889"/>
      <c r="K1889"/>
    </row>
    <row r="1890" spans="1:11" ht="14.5" x14ac:dyDescent="0.35">
      <c r="A1890"/>
      <c r="B1890"/>
      <c r="C1890"/>
      <c r="D1890"/>
      <c r="E1890"/>
      <c r="F1890"/>
      <c r="G1890"/>
      <c r="H1890"/>
      <c r="I1890"/>
      <c r="J1890"/>
      <c r="K1890"/>
    </row>
    <row r="1891" spans="1:11" ht="14.5" x14ac:dyDescent="0.35">
      <c r="A1891"/>
      <c r="B1891"/>
      <c r="C1891"/>
      <c r="D1891"/>
      <c r="E1891"/>
      <c r="F1891"/>
      <c r="G1891"/>
      <c r="H1891"/>
      <c r="I1891"/>
      <c r="J1891"/>
      <c r="K1891"/>
    </row>
    <row r="1892" spans="1:11" ht="14.5" x14ac:dyDescent="0.35">
      <c r="A1892"/>
      <c r="B1892"/>
      <c r="C1892"/>
      <c r="D1892"/>
      <c r="E1892"/>
      <c r="F1892"/>
      <c r="G1892"/>
      <c r="H1892"/>
      <c r="I1892"/>
      <c r="J1892"/>
      <c r="K1892"/>
    </row>
    <row r="1893" spans="1:11" ht="14.5" x14ac:dyDescent="0.35">
      <c r="A1893"/>
      <c r="B1893"/>
      <c r="C1893"/>
      <c r="D1893"/>
      <c r="E1893"/>
      <c r="F1893"/>
      <c r="G1893"/>
      <c r="H1893"/>
      <c r="I1893"/>
      <c r="J1893"/>
      <c r="K1893"/>
    </row>
    <row r="1894" spans="1:11" ht="14.5" x14ac:dyDescent="0.35">
      <c r="A1894"/>
      <c r="B1894"/>
      <c r="C1894"/>
      <c r="D1894"/>
      <c r="E1894"/>
      <c r="F1894"/>
      <c r="G1894"/>
      <c r="H1894"/>
      <c r="I1894"/>
      <c r="J1894"/>
      <c r="K1894"/>
    </row>
    <row r="1895" spans="1:11" ht="14.5" x14ac:dyDescent="0.35">
      <c r="A1895"/>
      <c r="B1895"/>
      <c r="C1895"/>
      <c r="D1895"/>
      <c r="E1895"/>
      <c r="F1895"/>
      <c r="G1895"/>
      <c r="H1895"/>
      <c r="I1895"/>
      <c r="J1895"/>
      <c r="K1895"/>
    </row>
    <row r="1896" spans="1:11" ht="14.5" x14ac:dyDescent="0.35">
      <c r="A1896"/>
      <c r="B1896"/>
      <c r="C1896"/>
      <c r="D1896"/>
      <c r="E1896"/>
      <c r="F1896"/>
      <c r="G1896"/>
      <c r="H1896"/>
      <c r="I1896"/>
      <c r="J1896"/>
      <c r="K1896"/>
    </row>
    <row r="1897" spans="1:11" ht="14.5" x14ac:dyDescent="0.35">
      <c r="A1897"/>
      <c r="B1897"/>
      <c r="C1897"/>
      <c r="D1897"/>
      <c r="E1897"/>
      <c r="F1897"/>
      <c r="G1897"/>
      <c r="H1897"/>
      <c r="I1897"/>
      <c r="J1897"/>
      <c r="K1897"/>
    </row>
    <row r="1898" spans="1:11" ht="14.5" x14ac:dyDescent="0.35">
      <c r="A1898"/>
      <c r="B1898"/>
      <c r="C1898"/>
      <c r="D1898"/>
      <c r="E1898"/>
      <c r="F1898"/>
      <c r="G1898"/>
      <c r="H1898"/>
      <c r="I1898"/>
      <c r="J1898"/>
      <c r="K1898"/>
    </row>
    <row r="1899" spans="1:11" ht="14.5" x14ac:dyDescent="0.35">
      <c r="A1899"/>
      <c r="B1899"/>
      <c r="C1899"/>
      <c r="D1899"/>
      <c r="E1899"/>
      <c r="F1899"/>
      <c r="G1899"/>
      <c r="H1899"/>
      <c r="I1899"/>
      <c r="J1899"/>
      <c r="K1899"/>
    </row>
    <row r="1900" spans="1:11" ht="14.5" x14ac:dyDescent="0.35">
      <c r="A1900"/>
      <c r="B1900"/>
      <c r="C1900"/>
      <c r="D1900"/>
      <c r="E1900"/>
      <c r="F1900"/>
      <c r="G1900"/>
      <c r="H1900"/>
      <c r="I1900"/>
      <c r="J1900"/>
      <c r="K1900"/>
    </row>
    <row r="1901" spans="1:11" ht="14.5" x14ac:dyDescent="0.35">
      <c r="A1901"/>
      <c r="B1901"/>
      <c r="C1901"/>
      <c r="D1901"/>
      <c r="E1901"/>
      <c r="F1901"/>
      <c r="G1901"/>
      <c r="H1901"/>
      <c r="I1901"/>
      <c r="J1901"/>
      <c r="K1901"/>
    </row>
    <row r="1902" spans="1:11" ht="14.5" x14ac:dyDescent="0.35">
      <c r="A1902"/>
      <c r="B1902"/>
      <c r="C1902"/>
      <c r="D1902"/>
      <c r="E1902"/>
      <c r="F1902"/>
      <c r="G1902"/>
      <c r="H1902"/>
      <c r="I1902"/>
      <c r="J1902"/>
      <c r="K1902"/>
    </row>
    <row r="1903" spans="1:11" ht="14.5" x14ac:dyDescent="0.35">
      <c r="A1903"/>
      <c r="B1903"/>
      <c r="C1903"/>
      <c r="D1903"/>
      <c r="E1903"/>
      <c r="F1903"/>
      <c r="G1903"/>
      <c r="H1903"/>
      <c r="I1903"/>
      <c r="J1903"/>
      <c r="K1903"/>
    </row>
    <row r="1904" spans="1:11" ht="14.5" x14ac:dyDescent="0.35">
      <c r="A1904"/>
      <c r="B1904"/>
      <c r="C1904"/>
      <c r="D1904"/>
      <c r="E1904"/>
      <c r="F1904"/>
      <c r="G1904"/>
      <c r="H1904"/>
      <c r="I1904"/>
      <c r="J1904"/>
      <c r="K1904"/>
    </row>
    <row r="1905" spans="1:11" ht="14.5" x14ac:dyDescent="0.35">
      <c r="A1905"/>
      <c r="B1905"/>
      <c r="C1905"/>
      <c r="D1905"/>
      <c r="E1905"/>
      <c r="F1905"/>
      <c r="G1905"/>
      <c r="H1905"/>
      <c r="I1905"/>
      <c r="J1905"/>
      <c r="K1905"/>
    </row>
    <row r="1906" spans="1:11" ht="14.5" x14ac:dyDescent="0.35">
      <c r="A1906"/>
      <c r="B1906"/>
      <c r="C1906"/>
      <c r="D1906"/>
      <c r="E1906"/>
      <c r="F1906"/>
      <c r="G1906"/>
      <c r="H1906"/>
      <c r="I1906"/>
      <c r="J1906"/>
      <c r="K1906"/>
    </row>
    <row r="1907" spans="1:11" ht="14.5" x14ac:dyDescent="0.35">
      <c r="A1907"/>
      <c r="B1907"/>
      <c r="C1907"/>
      <c r="D1907"/>
      <c r="E1907"/>
      <c r="F1907"/>
      <c r="G1907"/>
      <c r="H1907"/>
      <c r="I1907"/>
      <c r="J1907"/>
      <c r="K1907"/>
    </row>
    <row r="1908" spans="1:11" ht="14.5" x14ac:dyDescent="0.35">
      <c r="A1908"/>
      <c r="B1908"/>
      <c r="C1908"/>
      <c r="D1908"/>
      <c r="E1908"/>
      <c r="F1908"/>
      <c r="G1908"/>
      <c r="H1908"/>
      <c r="I1908"/>
      <c r="J1908"/>
      <c r="K1908"/>
    </row>
    <row r="1909" spans="1:11" ht="14.5" x14ac:dyDescent="0.35">
      <c r="A1909"/>
      <c r="B1909"/>
      <c r="C1909"/>
      <c r="D1909"/>
      <c r="E1909"/>
      <c r="F1909"/>
      <c r="G1909"/>
      <c r="H1909"/>
      <c r="I1909"/>
      <c r="J1909"/>
      <c r="K1909"/>
    </row>
    <row r="1910" spans="1:11" ht="14.5" x14ac:dyDescent="0.35">
      <c r="A1910"/>
      <c r="B1910"/>
      <c r="C1910"/>
      <c r="D1910"/>
      <c r="E1910"/>
      <c r="F1910"/>
      <c r="G1910"/>
      <c r="H1910"/>
      <c r="I1910"/>
      <c r="J1910"/>
      <c r="K1910"/>
    </row>
    <row r="1911" spans="1:11" ht="14.5" x14ac:dyDescent="0.35">
      <c r="A1911"/>
      <c r="B1911"/>
      <c r="C1911"/>
      <c r="D1911"/>
      <c r="E1911"/>
      <c r="F1911"/>
      <c r="G1911"/>
      <c r="H1911"/>
      <c r="I1911"/>
      <c r="J1911"/>
      <c r="K1911"/>
    </row>
    <row r="1912" spans="1:11" ht="14.5" x14ac:dyDescent="0.35">
      <c r="A1912"/>
      <c r="B1912"/>
      <c r="C1912"/>
      <c r="D1912"/>
      <c r="E1912"/>
      <c r="F1912"/>
      <c r="G1912"/>
      <c r="H1912"/>
      <c r="I1912"/>
      <c r="J1912"/>
      <c r="K1912"/>
    </row>
    <row r="1913" spans="1:11" ht="14.5" x14ac:dyDescent="0.35">
      <c r="A1913"/>
      <c r="B1913"/>
      <c r="C1913"/>
      <c r="D1913"/>
      <c r="E1913"/>
      <c r="F1913"/>
      <c r="G1913"/>
      <c r="H1913"/>
      <c r="I1913"/>
      <c r="J1913"/>
      <c r="K1913"/>
    </row>
    <row r="1914" spans="1:11" ht="14.5" x14ac:dyDescent="0.35">
      <c r="A1914"/>
      <c r="B1914"/>
      <c r="C1914"/>
      <c r="D1914"/>
      <c r="E1914"/>
      <c r="F1914"/>
      <c r="G1914"/>
      <c r="H1914"/>
      <c r="I1914"/>
      <c r="J1914"/>
      <c r="K1914"/>
    </row>
    <row r="1915" spans="1:11" ht="14.5" x14ac:dyDescent="0.35">
      <c r="A1915"/>
      <c r="B1915"/>
      <c r="C1915"/>
      <c r="D1915"/>
      <c r="E1915"/>
      <c r="F1915"/>
      <c r="G1915"/>
      <c r="H1915"/>
      <c r="I1915"/>
      <c r="J1915"/>
      <c r="K1915"/>
    </row>
    <row r="1916" spans="1:11" ht="14.5" x14ac:dyDescent="0.35">
      <c r="A1916"/>
      <c r="B1916"/>
      <c r="C1916"/>
      <c r="D1916"/>
      <c r="E1916"/>
      <c r="F1916"/>
      <c r="G1916"/>
      <c r="H1916"/>
      <c r="I1916"/>
      <c r="J1916"/>
      <c r="K1916"/>
    </row>
    <row r="1917" spans="1:11" ht="14.5" x14ac:dyDescent="0.35">
      <c r="A1917"/>
      <c r="B1917"/>
      <c r="C1917"/>
      <c r="D1917"/>
      <c r="E1917"/>
      <c r="F1917"/>
      <c r="G1917"/>
      <c r="H1917"/>
      <c r="I1917"/>
      <c r="J1917"/>
      <c r="K1917"/>
    </row>
    <row r="1918" spans="1:11" ht="14.5" x14ac:dyDescent="0.35">
      <c r="A1918"/>
      <c r="B1918"/>
      <c r="C1918"/>
      <c r="D1918"/>
      <c r="E1918"/>
      <c r="F1918"/>
      <c r="G1918"/>
      <c r="H1918"/>
      <c r="I1918"/>
      <c r="J1918"/>
      <c r="K1918"/>
    </row>
    <row r="1919" spans="1:11" ht="14.5" x14ac:dyDescent="0.35">
      <c r="A1919"/>
      <c r="B1919"/>
      <c r="C1919"/>
      <c r="D1919"/>
      <c r="E1919"/>
      <c r="F1919"/>
      <c r="G1919"/>
      <c r="H1919"/>
      <c r="I1919"/>
      <c r="J1919"/>
      <c r="K1919"/>
    </row>
    <row r="1920" spans="1:11" ht="14.5" x14ac:dyDescent="0.35">
      <c r="A1920"/>
      <c r="B1920"/>
      <c r="C1920"/>
      <c r="D1920"/>
      <c r="E1920"/>
      <c r="F1920"/>
      <c r="G1920"/>
      <c r="H1920"/>
      <c r="I1920"/>
      <c r="J1920"/>
      <c r="K1920"/>
    </row>
    <row r="1921" spans="1:11" ht="14.5" x14ac:dyDescent="0.35">
      <c r="A1921"/>
      <c r="B1921"/>
      <c r="C1921"/>
      <c r="D1921"/>
      <c r="E1921"/>
      <c r="F1921"/>
      <c r="G1921"/>
      <c r="H1921"/>
      <c r="I1921"/>
      <c r="J1921"/>
      <c r="K1921"/>
    </row>
    <row r="1922" spans="1:11" ht="14.5" x14ac:dyDescent="0.35">
      <c r="A1922"/>
      <c r="B1922"/>
      <c r="C1922"/>
      <c r="D1922"/>
      <c r="E1922"/>
      <c r="F1922"/>
      <c r="G1922"/>
      <c r="H1922"/>
      <c r="I1922"/>
      <c r="J1922"/>
      <c r="K1922"/>
    </row>
    <row r="1923" spans="1:11" ht="14.5" x14ac:dyDescent="0.35">
      <c r="A1923"/>
      <c r="B1923"/>
      <c r="C1923"/>
      <c r="D1923"/>
      <c r="E1923"/>
      <c r="F1923"/>
      <c r="G1923"/>
      <c r="H1923"/>
      <c r="I1923"/>
      <c r="J1923"/>
      <c r="K1923"/>
    </row>
    <row r="1924" spans="1:11" ht="14.5" x14ac:dyDescent="0.35">
      <c r="A1924"/>
      <c r="B1924"/>
      <c r="C1924"/>
      <c r="D1924"/>
      <c r="E1924"/>
      <c r="F1924"/>
      <c r="G1924"/>
      <c r="H1924"/>
      <c r="I1924"/>
      <c r="J1924"/>
      <c r="K1924"/>
    </row>
    <row r="1925" spans="1:11" ht="14.5" x14ac:dyDescent="0.35">
      <c r="A1925"/>
      <c r="B1925"/>
      <c r="C1925"/>
      <c r="D1925"/>
      <c r="E1925"/>
      <c r="F1925"/>
      <c r="G1925"/>
      <c r="H1925"/>
      <c r="I1925"/>
      <c r="J1925"/>
      <c r="K1925"/>
    </row>
    <row r="1926" spans="1:11" ht="14.5" x14ac:dyDescent="0.35">
      <c r="A1926"/>
      <c r="B1926"/>
      <c r="C1926"/>
      <c r="D1926"/>
      <c r="E1926"/>
      <c r="F1926"/>
      <c r="G1926"/>
      <c r="H1926"/>
      <c r="I1926"/>
      <c r="J1926"/>
      <c r="K1926"/>
    </row>
    <row r="1927" spans="1:11" ht="14.5" x14ac:dyDescent="0.35">
      <c r="A1927"/>
      <c r="B1927"/>
      <c r="C1927"/>
      <c r="D1927"/>
      <c r="E1927"/>
      <c r="F1927"/>
      <c r="G1927"/>
      <c r="H1927"/>
      <c r="I1927"/>
      <c r="J1927"/>
      <c r="K1927"/>
    </row>
    <row r="1928" spans="1:11" ht="14.5" x14ac:dyDescent="0.35">
      <c r="A1928"/>
      <c r="B1928"/>
      <c r="C1928"/>
      <c r="D1928"/>
      <c r="E1928"/>
      <c r="F1928"/>
      <c r="G1928"/>
      <c r="H1928"/>
      <c r="I1928"/>
      <c r="J1928"/>
      <c r="K1928"/>
    </row>
    <row r="1929" spans="1:11" ht="14.5" x14ac:dyDescent="0.35">
      <c r="A1929"/>
      <c r="B1929"/>
      <c r="C1929"/>
      <c r="D1929"/>
      <c r="E1929"/>
      <c r="F1929"/>
      <c r="G1929"/>
      <c r="H1929"/>
      <c r="I1929"/>
      <c r="J1929"/>
      <c r="K1929"/>
    </row>
    <row r="1930" spans="1:11" ht="14.5" x14ac:dyDescent="0.35">
      <c r="A1930"/>
      <c r="B1930"/>
      <c r="C1930"/>
      <c r="D1930"/>
      <c r="E1930"/>
      <c r="F1930"/>
      <c r="G1930"/>
      <c r="H1930"/>
      <c r="I1930"/>
      <c r="J1930"/>
      <c r="K1930"/>
    </row>
    <row r="1931" spans="1:11" ht="14.5" x14ac:dyDescent="0.35">
      <c r="A1931"/>
      <c r="B1931"/>
      <c r="C1931"/>
      <c r="D1931"/>
      <c r="E1931"/>
      <c r="F1931"/>
      <c r="G1931"/>
      <c r="H1931"/>
      <c r="I1931"/>
      <c r="J1931"/>
      <c r="K1931"/>
    </row>
    <row r="1932" spans="1:11" ht="14.5" x14ac:dyDescent="0.35">
      <c r="A1932"/>
      <c r="B1932"/>
      <c r="C1932"/>
      <c r="D1932"/>
      <c r="E1932"/>
      <c r="F1932"/>
      <c r="G1932"/>
      <c r="H1932"/>
      <c r="I1932"/>
      <c r="J1932"/>
      <c r="K1932"/>
    </row>
    <row r="1933" spans="1:11" ht="14.5" x14ac:dyDescent="0.35">
      <c r="A1933"/>
      <c r="B1933"/>
      <c r="C1933"/>
      <c r="D1933"/>
      <c r="E1933"/>
      <c r="F1933"/>
      <c r="G1933"/>
      <c r="H1933"/>
      <c r="I1933"/>
      <c r="J1933"/>
      <c r="K1933"/>
    </row>
    <row r="1934" spans="1:11" ht="14.5" x14ac:dyDescent="0.35">
      <c r="A1934"/>
      <c r="B1934"/>
      <c r="C1934"/>
      <c r="D1934"/>
      <c r="E1934"/>
      <c r="F1934"/>
      <c r="G1934"/>
      <c r="H1934"/>
      <c r="I1934"/>
      <c r="J1934"/>
      <c r="K1934"/>
    </row>
    <row r="1935" spans="1:11" ht="14.5" x14ac:dyDescent="0.35">
      <c r="A1935"/>
      <c r="B1935"/>
      <c r="C1935"/>
      <c r="D1935"/>
      <c r="E1935"/>
      <c r="F1935"/>
      <c r="G1935"/>
      <c r="H1935"/>
      <c r="I1935"/>
      <c r="J1935"/>
      <c r="K1935"/>
    </row>
    <row r="1936" spans="1:11" ht="14.5" x14ac:dyDescent="0.35">
      <c r="A1936"/>
      <c r="B1936"/>
      <c r="C1936"/>
      <c r="D1936"/>
      <c r="E1936"/>
      <c r="F1936"/>
      <c r="G1936"/>
      <c r="H1936"/>
      <c r="I1936"/>
      <c r="J1936"/>
      <c r="K1936"/>
    </row>
    <row r="1937" spans="1:11" ht="14.5" x14ac:dyDescent="0.35">
      <c r="A1937"/>
      <c r="B1937"/>
      <c r="C1937"/>
      <c r="D1937"/>
      <c r="E1937"/>
      <c r="F1937"/>
      <c r="G1937"/>
      <c r="H1937"/>
      <c r="I1937"/>
      <c r="J1937"/>
      <c r="K1937"/>
    </row>
    <row r="1938" spans="1:11" ht="14.5" x14ac:dyDescent="0.35">
      <c r="A1938"/>
      <c r="B1938"/>
      <c r="C1938"/>
      <c r="D1938"/>
      <c r="E1938"/>
      <c r="F1938"/>
      <c r="G1938"/>
      <c r="H1938"/>
      <c r="I1938"/>
      <c r="J1938"/>
      <c r="K1938"/>
    </row>
    <row r="1939" spans="1:11" ht="14.5" x14ac:dyDescent="0.35">
      <c r="A1939"/>
      <c r="B1939"/>
      <c r="C1939"/>
      <c r="D1939"/>
      <c r="E1939"/>
      <c r="F1939"/>
      <c r="G1939"/>
      <c r="H1939"/>
      <c r="I1939"/>
      <c r="J1939"/>
      <c r="K1939"/>
    </row>
    <row r="1940" spans="1:11" ht="14.5" x14ac:dyDescent="0.35">
      <c r="A1940"/>
      <c r="B1940"/>
      <c r="C1940"/>
      <c r="D1940"/>
      <c r="E1940"/>
      <c r="F1940"/>
      <c r="G1940"/>
      <c r="H1940"/>
      <c r="I1940"/>
      <c r="J1940"/>
      <c r="K1940"/>
    </row>
    <row r="1941" spans="1:11" ht="14.5" x14ac:dyDescent="0.35">
      <c r="A1941"/>
      <c r="B1941"/>
      <c r="C1941"/>
      <c r="D1941"/>
      <c r="E1941"/>
      <c r="F1941"/>
      <c r="G1941"/>
      <c r="H1941"/>
      <c r="I1941"/>
      <c r="J1941"/>
      <c r="K1941"/>
    </row>
    <row r="1942" spans="1:11" ht="14.5" x14ac:dyDescent="0.35">
      <c r="A1942"/>
      <c r="B1942"/>
      <c r="C1942"/>
      <c r="D1942"/>
      <c r="E1942"/>
      <c r="F1942"/>
      <c r="G1942"/>
      <c r="H1942"/>
      <c r="I1942"/>
      <c r="J1942"/>
      <c r="K1942"/>
    </row>
    <row r="1943" spans="1:11" ht="14.5" x14ac:dyDescent="0.35">
      <c r="A1943"/>
      <c r="B1943"/>
      <c r="C1943"/>
      <c r="D1943"/>
      <c r="E1943"/>
      <c r="F1943"/>
      <c r="G1943"/>
      <c r="H1943"/>
      <c r="I1943"/>
      <c r="J1943"/>
      <c r="K1943"/>
    </row>
    <row r="1944" spans="1:11" ht="14.5" x14ac:dyDescent="0.35">
      <c r="A1944"/>
      <c r="B1944"/>
      <c r="C1944"/>
      <c r="D1944"/>
      <c r="E1944"/>
      <c r="F1944"/>
      <c r="G1944"/>
      <c r="H1944"/>
      <c r="I1944"/>
      <c r="J1944"/>
      <c r="K1944"/>
    </row>
    <row r="1945" spans="1:11" ht="14.5" x14ac:dyDescent="0.35">
      <c r="A1945"/>
      <c r="B1945"/>
      <c r="C1945"/>
      <c r="D1945"/>
      <c r="E1945"/>
      <c r="F1945"/>
      <c r="G1945"/>
      <c r="H1945"/>
      <c r="I1945"/>
      <c r="J1945"/>
      <c r="K1945"/>
    </row>
    <row r="1946" spans="1:11" ht="14.5" x14ac:dyDescent="0.35">
      <c r="A1946"/>
      <c r="B1946"/>
      <c r="C1946"/>
      <c r="D1946"/>
      <c r="E1946"/>
      <c r="F1946"/>
      <c r="G1946"/>
      <c r="H1946"/>
      <c r="I1946"/>
      <c r="J1946"/>
      <c r="K1946"/>
    </row>
    <row r="1947" spans="1:11" ht="14.5" x14ac:dyDescent="0.35">
      <c r="A1947"/>
      <c r="B1947"/>
      <c r="C1947"/>
      <c r="D1947"/>
      <c r="E1947"/>
      <c r="F1947"/>
      <c r="G1947"/>
      <c r="H1947"/>
      <c r="I1947"/>
      <c r="J1947"/>
      <c r="K1947"/>
    </row>
    <row r="1948" spans="1:11" ht="14.5" x14ac:dyDescent="0.35">
      <c r="A1948"/>
      <c r="B1948"/>
      <c r="C1948"/>
      <c r="D1948"/>
      <c r="E1948"/>
      <c r="F1948"/>
      <c r="G1948"/>
      <c r="H1948"/>
      <c r="I1948"/>
      <c r="J1948"/>
      <c r="K1948"/>
    </row>
    <row r="1949" spans="1:11" ht="14.5" x14ac:dyDescent="0.35">
      <c r="A1949"/>
      <c r="B1949"/>
      <c r="C1949"/>
      <c r="D1949"/>
      <c r="E1949"/>
      <c r="F1949"/>
      <c r="G1949"/>
      <c r="H1949"/>
      <c r="I1949"/>
      <c r="J1949"/>
      <c r="K1949"/>
    </row>
    <row r="1950" spans="1:11" ht="14.5" x14ac:dyDescent="0.35">
      <c r="A1950"/>
      <c r="B1950"/>
      <c r="C1950"/>
      <c r="D1950"/>
      <c r="E1950"/>
      <c r="F1950"/>
      <c r="G1950"/>
      <c r="H1950"/>
      <c r="I1950"/>
      <c r="J1950"/>
      <c r="K1950"/>
    </row>
    <row r="1951" spans="1:11" ht="14.5" x14ac:dyDescent="0.35">
      <c r="A1951"/>
      <c r="B1951"/>
      <c r="C1951"/>
      <c r="D1951"/>
      <c r="E1951"/>
      <c r="F1951"/>
      <c r="G1951"/>
      <c r="H1951"/>
      <c r="I1951"/>
      <c r="J1951"/>
      <c r="K1951"/>
    </row>
    <row r="1952" spans="1:11" ht="14.5" x14ac:dyDescent="0.35">
      <c r="A1952"/>
      <c r="B1952"/>
      <c r="C1952"/>
      <c r="D1952"/>
      <c r="E1952"/>
      <c r="F1952"/>
      <c r="G1952"/>
      <c r="H1952"/>
      <c r="I1952"/>
      <c r="J1952"/>
      <c r="K1952"/>
    </row>
    <row r="1953" spans="1:11" ht="14.5" x14ac:dyDescent="0.35">
      <c r="A1953"/>
      <c r="B1953"/>
      <c r="C1953"/>
      <c r="D1953"/>
      <c r="E1953"/>
      <c r="F1953"/>
      <c r="G1953"/>
      <c r="H1953"/>
      <c r="I1953"/>
      <c r="J1953"/>
      <c r="K1953"/>
    </row>
    <row r="1954" spans="1:11" ht="14.5" x14ac:dyDescent="0.35">
      <c r="A1954"/>
      <c r="B1954"/>
      <c r="C1954"/>
      <c r="D1954"/>
      <c r="E1954"/>
      <c r="F1954"/>
      <c r="G1954"/>
      <c r="H1954"/>
      <c r="I1954"/>
      <c r="J1954"/>
      <c r="K1954"/>
    </row>
    <row r="1955" spans="1:11" ht="14.5" x14ac:dyDescent="0.35">
      <c r="A1955"/>
      <c r="B1955"/>
      <c r="C1955"/>
      <c r="D1955"/>
      <c r="E1955"/>
      <c r="F1955"/>
      <c r="G1955"/>
      <c r="H1955"/>
      <c r="I1955"/>
      <c r="J1955"/>
      <c r="K1955"/>
    </row>
    <row r="1956" spans="1:11" ht="14.5" x14ac:dyDescent="0.35">
      <c r="A1956"/>
      <c r="B1956"/>
      <c r="C1956"/>
      <c r="D1956"/>
      <c r="E1956"/>
      <c r="F1956"/>
      <c r="G1956"/>
      <c r="H1956"/>
      <c r="I1956"/>
      <c r="J1956"/>
      <c r="K1956"/>
    </row>
    <row r="1957" spans="1:11" ht="14.5" x14ac:dyDescent="0.35">
      <c r="A1957"/>
      <c r="B1957"/>
      <c r="C1957"/>
      <c r="D1957"/>
      <c r="E1957"/>
      <c r="F1957"/>
      <c r="G1957"/>
      <c r="H1957"/>
      <c r="I1957"/>
      <c r="J1957"/>
      <c r="K1957"/>
    </row>
    <row r="1958" spans="1:11" ht="14.5" x14ac:dyDescent="0.35">
      <c r="A1958"/>
      <c r="B1958"/>
      <c r="C1958"/>
      <c r="D1958"/>
      <c r="E1958"/>
      <c r="F1958"/>
      <c r="G1958"/>
      <c r="H1958"/>
      <c r="I1958"/>
      <c r="J1958"/>
      <c r="K1958"/>
    </row>
    <row r="1959" spans="1:11" ht="14.5" x14ac:dyDescent="0.35">
      <c r="A1959"/>
      <c r="B1959"/>
      <c r="C1959"/>
      <c r="D1959"/>
      <c r="E1959"/>
      <c r="F1959"/>
      <c r="G1959"/>
      <c r="H1959"/>
      <c r="I1959"/>
      <c r="J1959"/>
      <c r="K1959"/>
    </row>
    <row r="1960" spans="1:11" ht="14.5" x14ac:dyDescent="0.35">
      <c r="A1960"/>
      <c r="B1960"/>
      <c r="C1960"/>
      <c r="D1960"/>
      <c r="E1960"/>
      <c r="F1960"/>
      <c r="G1960"/>
      <c r="H1960"/>
      <c r="I1960"/>
      <c r="J1960"/>
      <c r="K1960"/>
    </row>
    <row r="1961" spans="1:11" ht="14.5" x14ac:dyDescent="0.35">
      <c r="A1961"/>
      <c r="B1961"/>
      <c r="C1961"/>
      <c r="D1961"/>
      <c r="E1961"/>
      <c r="F1961"/>
      <c r="G1961"/>
      <c r="H1961"/>
      <c r="I1961"/>
      <c r="J1961"/>
      <c r="K1961"/>
    </row>
    <row r="1962" spans="1:11" ht="14.5" x14ac:dyDescent="0.35">
      <c r="A1962"/>
      <c r="B1962"/>
      <c r="C1962"/>
      <c r="D1962"/>
      <c r="E1962"/>
      <c r="F1962"/>
      <c r="G1962"/>
      <c r="H1962"/>
      <c r="I1962"/>
      <c r="J1962"/>
      <c r="K1962"/>
    </row>
    <row r="1963" spans="1:11" ht="14.5" x14ac:dyDescent="0.35">
      <c r="A1963"/>
      <c r="B1963"/>
      <c r="C1963"/>
      <c r="D1963"/>
      <c r="E1963"/>
      <c r="F1963"/>
      <c r="G1963"/>
      <c r="H1963"/>
      <c r="I1963"/>
      <c r="J1963"/>
      <c r="K1963"/>
    </row>
    <row r="1964" spans="1:11" ht="14.5" x14ac:dyDescent="0.35">
      <c r="A1964"/>
      <c r="B1964"/>
      <c r="C1964"/>
      <c r="D1964"/>
      <c r="E1964"/>
      <c r="F1964"/>
      <c r="G1964"/>
      <c r="H1964"/>
      <c r="I1964"/>
      <c r="J1964"/>
      <c r="K1964"/>
    </row>
    <row r="1965" spans="1:11" ht="14.5" x14ac:dyDescent="0.35">
      <c r="A1965"/>
      <c r="B1965"/>
      <c r="C1965"/>
      <c r="D1965"/>
      <c r="E1965"/>
      <c r="F1965"/>
      <c r="G1965"/>
      <c r="H1965"/>
      <c r="I1965"/>
      <c r="J1965"/>
      <c r="K1965"/>
    </row>
    <row r="1966" spans="1:11" ht="14.5" x14ac:dyDescent="0.35">
      <c r="A1966"/>
      <c r="B1966"/>
      <c r="C1966"/>
      <c r="D1966"/>
      <c r="E1966"/>
      <c r="F1966"/>
      <c r="G1966"/>
      <c r="H1966"/>
      <c r="I1966"/>
      <c r="J1966"/>
      <c r="K1966"/>
    </row>
    <row r="1967" spans="1:11" ht="14.5" x14ac:dyDescent="0.35">
      <c r="A1967"/>
      <c r="B1967"/>
      <c r="C1967"/>
      <c r="D1967"/>
      <c r="E1967"/>
      <c r="F1967"/>
      <c r="G1967"/>
      <c r="H1967"/>
      <c r="I1967"/>
      <c r="J1967"/>
      <c r="K1967"/>
    </row>
    <row r="1968" spans="1:11" ht="14.5" x14ac:dyDescent="0.35">
      <c r="A1968"/>
      <c r="B1968"/>
      <c r="C1968"/>
      <c r="D1968"/>
      <c r="E1968"/>
      <c r="F1968"/>
      <c r="G1968"/>
      <c r="H1968"/>
      <c r="I1968"/>
      <c r="J1968"/>
      <c r="K1968"/>
    </row>
    <row r="1969" spans="1:11" ht="14.5" x14ac:dyDescent="0.35">
      <c r="A1969"/>
      <c r="B1969"/>
      <c r="C1969"/>
      <c r="D1969"/>
      <c r="E1969"/>
      <c r="F1969"/>
      <c r="G1969"/>
      <c r="H1969"/>
      <c r="I1969"/>
      <c r="J1969"/>
      <c r="K1969"/>
    </row>
    <row r="1970" spans="1:11" ht="14.5" x14ac:dyDescent="0.35">
      <c r="A1970"/>
      <c r="B1970"/>
      <c r="C1970"/>
      <c r="D1970"/>
      <c r="E1970"/>
      <c r="F1970"/>
      <c r="G1970"/>
      <c r="H1970"/>
      <c r="I1970"/>
      <c r="J1970"/>
      <c r="K1970"/>
    </row>
    <row r="1971" spans="1:11" ht="14.5" x14ac:dyDescent="0.35">
      <c r="A1971"/>
      <c r="B1971"/>
      <c r="C1971"/>
      <c r="D1971"/>
      <c r="E1971"/>
      <c r="F1971"/>
      <c r="G1971"/>
      <c r="H1971"/>
      <c r="I1971"/>
      <c r="J1971"/>
      <c r="K1971"/>
    </row>
    <row r="1972" spans="1:11" ht="14.5" x14ac:dyDescent="0.35">
      <c r="A1972"/>
      <c r="B1972"/>
      <c r="C1972"/>
      <c r="D1972"/>
      <c r="E1972"/>
      <c r="F1972"/>
      <c r="G1972"/>
      <c r="H1972"/>
      <c r="I1972"/>
      <c r="J1972"/>
      <c r="K1972"/>
    </row>
    <row r="1973" spans="1:11" ht="14.5" x14ac:dyDescent="0.35">
      <c r="A1973"/>
      <c r="B1973"/>
      <c r="C1973"/>
      <c r="D1973"/>
      <c r="E1973"/>
      <c r="F1973"/>
      <c r="G1973"/>
      <c r="H1973"/>
      <c r="I1973"/>
      <c r="J1973"/>
      <c r="K1973"/>
    </row>
    <row r="1974" spans="1:11" ht="14.5" x14ac:dyDescent="0.35">
      <c r="A1974"/>
      <c r="B1974"/>
      <c r="C1974"/>
      <c r="D1974"/>
      <c r="E1974"/>
      <c r="F1974"/>
      <c r="G1974"/>
      <c r="H1974"/>
      <c r="I1974"/>
      <c r="J1974"/>
      <c r="K1974"/>
    </row>
    <row r="1975" spans="1:11" ht="14.5" x14ac:dyDescent="0.35">
      <c r="A1975"/>
      <c r="B1975"/>
      <c r="C1975"/>
      <c r="D1975"/>
      <c r="E1975"/>
      <c r="F1975"/>
      <c r="G1975"/>
      <c r="H1975"/>
      <c r="I1975"/>
      <c r="J1975"/>
      <c r="K1975"/>
    </row>
    <row r="1976" spans="1:11" ht="14.5" x14ac:dyDescent="0.35">
      <c r="A1976"/>
      <c r="B1976"/>
      <c r="C1976"/>
      <c r="D1976"/>
      <c r="E1976"/>
      <c r="F1976"/>
      <c r="G1976"/>
      <c r="H1976"/>
      <c r="I1976"/>
      <c r="J1976"/>
      <c r="K1976"/>
    </row>
    <row r="1977" spans="1:11" ht="14.5" x14ac:dyDescent="0.35">
      <c r="A1977"/>
      <c r="B1977"/>
      <c r="C1977"/>
      <c r="D1977"/>
      <c r="E1977"/>
      <c r="F1977"/>
      <c r="G1977"/>
      <c r="H1977"/>
      <c r="I1977"/>
      <c r="J1977"/>
      <c r="K1977"/>
    </row>
    <row r="1978" spans="1:11" ht="14.5" x14ac:dyDescent="0.35">
      <c r="A1978"/>
      <c r="B1978"/>
      <c r="C1978"/>
      <c r="D1978"/>
      <c r="E1978"/>
      <c r="F1978"/>
      <c r="G1978"/>
      <c r="H1978"/>
      <c r="I1978"/>
      <c r="J1978"/>
      <c r="K1978"/>
    </row>
    <row r="1979" spans="1:11" ht="14.5" x14ac:dyDescent="0.35">
      <c r="A1979"/>
      <c r="B1979"/>
      <c r="C1979"/>
      <c r="D1979"/>
      <c r="E1979"/>
      <c r="F1979"/>
      <c r="G1979"/>
      <c r="H1979"/>
      <c r="I1979"/>
      <c r="J1979"/>
      <c r="K1979"/>
    </row>
    <row r="1980" spans="1:11" ht="14.5" x14ac:dyDescent="0.35">
      <c r="A1980"/>
      <c r="B1980"/>
      <c r="C1980"/>
      <c r="D1980"/>
      <c r="E1980"/>
      <c r="F1980"/>
      <c r="G1980"/>
      <c r="H1980"/>
      <c r="I1980"/>
      <c r="J1980"/>
      <c r="K1980"/>
    </row>
    <row r="1981" spans="1:11" ht="14.5" x14ac:dyDescent="0.35">
      <c r="A1981"/>
      <c r="B1981"/>
      <c r="C1981"/>
      <c r="D1981"/>
      <c r="E1981"/>
      <c r="F1981"/>
      <c r="G1981"/>
      <c r="H1981"/>
      <c r="I1981"/>
      <c r="J1981"/>
      <c r="K1981"/>
    </row>
    <row r="1982" spans="1:11" ht="14.5" x14ac:dyDescent="0.35">
      <c r="A1982"/>
      <c r="B1982"/>
      <c r="C1982"/>
      <c r="D1982"/>
      <c r="E1982"/>
      <c r="F1982"/>
      <c r="G1982"/>
      <c r="H1982"/>
      <c r="I1982"/>
      <c r="J1982"/>
      <c r="K1982"/>
    </row>
    <row r="1983" spans="1:11" ht="14.5" x14ac:dyDescent="0.35">
      <c r="A1983"/>
      <c r="B1983"/>
      <c r="C1983"/>
      <c r="D1983"/>
      <c r="E1983"/>
      <c r="F1983"/>
      <c r="G1983"/>
      <c r="H1983"/>
      <c r="I1983"/>
      <c r="J1983"/>
      <c r="K1983"/>
    </row>
    <row r="1984" spans="1:11" ht="14.5" x14ac:dyDescent="0.35">
      <c r="A1984"/>
      <c r="B1984"/>
      <c r="C1984"/>
      <c r="D1984"/>
      <c r="E1984"/>
      <c r="F1984"/>
      <c r="G1984"/>
      <c r="H1984"/>
      <c r="I1984"/>
      <c r="J1984"/>
      <c r="K1984"/>
    </row>
    <row r="1985" spans="1:11" ht="14.5" x14ac:dyDescent="0.35">
      <c r="A1985"/>
      <c r="B1985"/>
      <c r="C1985"/>
      <c r="D1985"/>
      <c r="E1985"/>
      <c r="F1985"/>
      <c r="G1985"/>
      <c r="H1985"/>
      <c r="I1985"/>
      <c r="J1985"/>
      <c r="K1985"/>
    </row>
    <row r="1986" spans="1:11" ht="14.5" x14ac:dyDescent="0.35">
      <c r="A1986"/>
      <c r="B1986"/>
      <c r="C1986"/>
      <c r="D1986"/>
      <c r="E1986"/>
      <c r="F1986"/>
      <c r="G1986"/>
      <c r="H1986"/>
      <c r="I1986"/>
      <c r="J1986"/>
      <c r="K1986"/>
    </row>
    <row r="1987" spans="1:11" ht="14.5" x14ac:dyDescent="0.35">
      <c r="A1987"/>
      <c r="B1987"/>
      <c r="C1987"/>
      <c r="D1987"/>
      <c r="E1987"/>
      <c r="F1987"/>
      <c r="G1987"/>
      <c r="H1987"/>
      <c r="I1987"/>
      <c r="J1987"/>
      <c r="K1987"/>
    </row>
    <row r="1988" spans="1:11" ht="14.5" x14ac:dyDescent="0.35">
      <c r="A1988"/>
      <c r="B1988"/>
      <c r="C1988"/>
      <c r="D1988"/>
      <c r="E1988"/>
      <c r="F1988"/>
      <c r="G1988"/>
      <c r="H1988"/>
      <c r="I1988"/>
      <c r="J1988"/>
      <c r="K1988"/>
    </row>
    <row r="1989" spans="1:11" ht="14.5" x14ac:dyDescent="0.35">
      <c r="A1989"/>
      <c r="B1989"/>
      <c r="C1989"/>
      <c r="D1989"/>
      <c r="E1989"/>
      <c r="F1989"/>
      <c r="G1989"/>
      <c r="H1989"/>
      <c r="I1989"/>
      <c r="J1989"/>
      <c r="K1989"/>
    </row>
    <row r="1990" spans="1:11" ht="14.5" x14ac:dyDescent="0.35">
      <c r="A1990"/>
      <c r="B1990"/>
      <c r="C1990"/>
      <c r="D1990"/>
      <c r="E1990"/>
      <c r="F1990"/>
      <c r="G1990"/>
      <c r="H1990"/>
      <c r="I1990"/>
      <c r="J1990"/>
      <c r="K1990"/>
    </row>
    <row r="1991" spans="1:11" ht="14.5" x14ac:dyDescent="0.35">
      <c r="A1991"/>
      <c r="B1991"/>
      <c r="C1991"/>
      <c r="D1991"/>
      <c r="E1991"/>
      <c r="F1991"/>
      <c r="G1991"/>
      <c r="H1991"/>
      <c r="I1991"/>
      <c r="J1991"/>
      <c r="K1991"/>
    </row>
    <row r="1992" spans="1:11" ht="14.5" x14ac:dyDescent="0.35">
      <c r="A1992"/>
      <c r="B1992"/>
      <c r="C1992"/>
      <c r="D1992"/>
      <c r="E1992"/>
      <c r="F1992"/>
      <c r="G1992"/>
      <c r="H1992"/>
      <c r="I1992"/>
      <c r="J1992"/>
      <c r="K1992"/>
    </row>
    <row r="1993" spans="1:11" ht="14.5" x14ac:dyDescent="0.35">
      <c r="A1993"/>
      <c r="B1993"/>
      <c r="C1993"/>
      <c r="D1993"/>
      <c r="E1993"/>
      <c r="F1993"/>
      <c r="G1993"/>
      <c r="H1993"/>
      <c r="I1993"/>
      <c r="J1993"/>
      <c r="K1993"/>
    </row>
    <row r="1994" spans="1:11" ht="14.5" x14ac:dyDescent="0.35">
      <c r="A1994"/>
      <c r="B1994"/>
      <c r="C1994"/>
      <c r="D1994"/>
      <c r="E1994"/>
      <c r="F1994"/>
      <c r="G1994"/>
      <c r="H1994"/>
      <c r="I1994"/>
      <c r="J1994"/>
      <c r="K1994"/>
    </row>
    <row r="1995" spans="1:11" ht="14.5" x14ac:dyDescent="0.35">
      <c r="A1995"/>
      <c r="B1995"/>
      <c r="C1995"/>
      <c r="D1995"/>
      <c r="E1995"/>
      <c r="F1995"/>
      <c r="G1995"/>
      <c r="H1995"/>
      <c r="I1995"/>
      <c r="J1995"/>
      <c r="K1995"/>
    </row>
    <row r="1996" spans="1:11" ht="14.5" x14ac:dyDescent="0.35">
      <c r="A1996"/>
      <c r="B1996"/>
      <c r="C1996"/>
      <c r="D1996"/>
      <c r="E1996"/>
      <c r="F1996"/>
      <c r="G1996"/>
      <c r="H1996"/>
      <c r="I1996"/>
      <c r="J1996"/>
      <c r="K1996"/>
    </row>
    <row r="1997" spans="1:11" ht="14.5" x14ac:dyDescent="0.35">
      <c r="A1997"/>
      <c r="B1997"/>
      <c r="C1997"/>
      <c r="D1997"/>
      <c r="E1997"/>
      <c r="F1997"/>
      <c r="G1997"/>
      <c r="H1997"/>
      <c r="I1997"/>
      <c r="J1997"/>
      <c r="K1997"/>
    </row>
    <row r="1998" spans="1:11" ht="14.5" x14ac:dyDescent="0.35">
      <c r="A1998"/>
      <c r="B1998"/>
      <c r="C1998"/>
      <c r="D1998"/>
      <c r="E1998"/>
      <c r="F1998"/>
      <c r="G1998"/>
      <c r="H1998"/>
      <c r="I1998"/>
      <c r="J1998"/>
      <c r="K1998"/>
    </row>
    <row r="1999" spans="1:11" ht="14.5" x14ac:dyDescent="0.35">
      <c r="A1999"/>
      <c r="B1999"/>
      <c r="C1999"/>
      <c r="D1999"/>
      <c r="E1999"/>
      <c r="F1999"/>
      <c r="G1999"/>
      <c r="H1999"/>
      <c r="I1999"/>
      <c r="J1999"/>
      <c r="K1999"/>
    </row>
    <row r="2000" spans="1:11" ht="14.5" x14ac:dyDescent="0.35">
      <c r="A2000"/>
      <c r="B2000"/>
      <c r="C2000"/>
      <c r="D2000"/>
      <c r="E2000"/>
      <c r="F2000"/>
      <c r="G2000"/>
      <c r="H2000"/>
      <c r="I2000"/>
      <c r="J2000"/>
      <c r="K2000"/>
    </row>
    <row r="2001" spans="1:11" ht="14.5" x14ac:dyDescent="0.35">
      <c r="A2001"/>
      <c r="B2001"/>
      <c r="C2001"/>
      <c r="D2001"/>
      <c r="E2001"/>
      <c r="F2001"/>
      <c r="G2001"/>
      <c r="H2001"/>
      <c r="I2001"/>
      <c r="J2001"/>
      <c r="K2001"/>
    </row>
    <row r="2002" spans="1:11" ht="14.5" x14ac:dyDescent="0.35">
      <c r="A2002"/>
      <c r="B2002"/>
      <c r="C2002"/>
      <c r="D2002"/>
      <c r="E2002"/>
      <c r="F2002"/>
      <c r="G2002"/>
      <c r="H2002"/>
      <c r="I2002"/>
      <c r="J2002"/>
      <c r="K2002"/>
    </row>
    <row r="2003" spans="1:11" ht="14.5" x14ac:dyDescent="0.35">
      <c r="A2003"/>
      <c r="B2003"/>
      <c r="C2003"/>
      <c r="D2003"/>
      <c r="E2003"/>
      <c r="F2003"/>
      <c r="G2003"/>
      <c r="H2003"/>
      <c r="I2003"/>
      <c r="J2003"/>
      <c r="K2003"/>
    </row>
    <row r="2004" spans="1:11" ht="14.5" x14ac:dyDescent="0.35">
      <c r="A2004"/>
      <c r="B2004"/>
      <c r="C2004"/>
      <c r="D2004"/>
      <c r="E2004"/>
      <c r="F2004"/>
      <c r="G2004"/>
      <c r="H2004"/>
      <c r="I2004"/>
      <c r="J2004"/>
      <c r="K2004"/>
    </row>
    <row r="2005" spans="1:11" ht="14.5" x14ac:dyDescent="0.35">
      <c r="A2005"/>
      <c r="B2005"/>
      <c r="C2005"/>
      <c r="D2005"/>
      <c r="E2005"/>
      <c r="F2005"/>
      <c r="G2005"/>
      <c r="H2005"/>
      <c r="I2005"/>
      <c r="J2005"/>
      <c r="K2005"/>
    </row>
    <row r="2006" spans="1:11" ht="14.5" x14ac:dyDescent="0.35">
      <c r="A2006"/>
      <c r="B2006"/>
      <c r="C2006"/>
      <c r="D2006"/>
      <c r="E2006"/>
      <c r="F2006"/>
      <c r="G2006"/>
      <c r="H2006"/>
      <c r="I2006"/>
      <c r="J2006"/>
      <c r="K2006"/>
    </row>
    <row r="2007" spans="1:11" ht="14.5" x14ac:dyDescent="0.35">
      <c r="A2007"/>
      <c r="B2007"/>
      <c r="C2007"/>
      <c r="D2007"/>
      <c r="E2007"/>
      <c r="F2007"/>
      <c r="G2007"/>
      <c r="H2007"/>
      <c r="I2007"/>
      <c r="J2007"/>
      <c r="K2007"/>
    </row>
    <row r="2008" spans="1:11" ht="14.5" x14ac:dyDescent="0.35">
      <c r="A2008"/>
      <c r="B2008"/>
      <c r="C2008"/>
      <c r="D2008"/>
      <c r="E2008"/>
      <c r="F2008"/>
      <c r="G2008"/>
      <c r="H2008"/>
      <c r="I2008"/>
      <c r="J2008"/>
      <c r="K2008"/>
    </row>
    <row r="2009" spans="1:11" ht="14.5" x14ac:dyDescent="0.35">
      <c r="A2009"/>
      <c r="B2009"/>
      <c r="C2009"/>
      <c r="D2009"/>
      <c r="E2009"/>
      <c r="F2009"/>
      <c r="G2009"/>
      <c r="H2009"/>
      <c r="I2009"/>
      <c r="J2009"/>
      <c r="K2009"/>
    </row>
    <row r="2010" spans="1:11" ht="14.5" x14ac:dyDescent="0.35">
      <c r="A2010"/>
      <c r="B2010"/>
      <c r="C2010"/>
      <c r="D2010"/>
      <c r="E2010"/>
      <c r="F2010"/>
      <c r="G2010"/>
      <c r="H2010"/>
      <c r="I2010"/>
      <c r="J2010"/>
      <c r="K2010"/>
    </row>
    <row r="2011" spans="1:11" ht="14.5" x14ac:dyDescent="0.35">
      <c r="A2011"/>
      <c r="B2011"/>
      <c r="C2011"/>
      <c r="D2011"/>
      <c r="E2011"/>
      <c r="F2011"/>
      <c r="G2011"/>
      <c r="H2011"/>
      <c r="I2011"/>
      <c r="J2011"/>
      <c r="K2011"/>
    </row>
    <row r="2012" spans="1:11" ht="14.5" x14ac:dyDescent="0.35">
      <c r="A2012"/>
      <c r="B2012"/>
      <c r="C2012"/>
      <c r="D2012"/>
      <c r="E2012"/>
      <c r="F2012"/>
      <c r="G2012"/>
      <c r="H2012"/>
      <c r="I2012"/>
      <c r="J2012"/>
      <c r="K2012"/>
    </row>
    <row r="2013" spans="1:11" ht="14.5" x14ac:dyDescent="0.35">
      <c r="A2013"/>
      <c r="B2013"/>
      <c r="C2013"/>
      <c r="D2013"/>
      <c r="E2013"/>
      <c r="F2013"/>
      <c r="G2013"/>
      <c r="H2013"/>
      <c r="I2013"/>
      <c r="J2013"/>
      <c r="K2013"/>
    </row>
    <row r="2014" spans="1:11" ht="14.5" x14ac:dyDescent="0.35">
      <c r="A2014"/>
      <c r="B2014"/>
      <c r="C2014"/>
      <c r="D2014"/>
      <c r="E2014"/>
      <c r="F2014"/>
      <c r="G2014"/>
      <c r="H2014"/>
      <c r="I2014"/>
      <c r="J2014"/>
      <c r="K2014"/>
    </row>
    <row r="2015" spans="1:11" ht="14.5" x14ac:dyDescent="0.35">
      <c r="A2015"/>
      <c r="B2015"/>
      <c r="C2015"/>
      <c r="D2015"/>
      <c r="E2015"/>
      <c r="F2015"/>
      <c r="G2015"/>
      <c r="H2015"/>
      <c r="I2015"/>
      <c r="J2015"/>
      <c r="K2015"/>
    </row>
    <row r="2016" spans="1:11" ht="14.5" x14ac:dyDescent="0.35">
      <c r="A2016"/>
      <c r="B2016"/>
      <c r="C2016"/>
      <c r="D2016"/>
      <c r="E2016"/>
      <c r="F2016"/>
      <c r="G2016"/>
      <c r="H2016"/>
      <c r="I2016"/>
      <c r="J2016"/>
      <c r="K2016"/>
    </row>
    <row r="2017" spans="1:11" ht="14.5" x14ac:dyDescent="0.35">
      <c r="A2017"/>
      <c r="B2017"/>
      <c r="C2017"/>
      <c r="D2017"/>
      <c r="E2017"/>
      <c r="F2017"/>
      <c r="G2017"/>
      <c r="H2017"/>
      <c r="I2017"/>
      <c r="J2017"/>
      <c r="K2017"/>
    </row>
    <row r="2018" spans="1:11" ht="14.5" x14ac:dyDescent="0.35">
      <c r="A2018"/>
      <c r="B2018"/>
      <c r="C2018"/>
      <c r="D2018"/>
      <c r="E2018"/>
      <c r="F2018"/>
      <c r="G2018"/>
      <c r="H2018"/>
      <c r="I2018"/>
      <c r="J2018"/>
      <c r="K2018"/>
    </row>
    <row r="2019" spans="1:11" ht="14.5" x14ac:dyDescent="0.35">
      <c r="A2019"/>
      <c r="B2019"/>
      <c r="C2019"/>
      <c r="D2019"/>
      <c r="E2019"/>
      <c r="F2019"/>
      <c r="G2019"/>
      <c r="H2019"/>
      <c r="I2019"/>
      <c r="J2019"/>
      <c r="K2019"/>
    </row>
    <row r="2020" spans="1:11" ht="14.5" x14ac:dyDescent="0.35">
      <c r="A2020"/>
      <c r="B2020"/>
      <c r="C2020"/>
      <c r="D2020"/>
      <c r="E2020"/>
      <c r="F2020"/>
      <c r="G2020"/>
      <c r="H2020"/>
      <c r="I2020"/>
      <c r="J2020"/>
      <c r="K2020"/>
    </row>
    <row r="2021" spans="1:11" ht="14.5" x14ac:dyDescent="0.35">
      <c r="A2021"/>
      <c r="B2021"/>
      <c r="C2021"/>
      <c r="D2021"/>
      <c r="E2021"/>
      <c r="F2021"/>
      <c r="G2021"/>
      <c r="H2021"/>
      <c r="I2021"/>
      <c r="J2021"/>
      <c r="K2021"/>
    </row>
    <row r="2022" spans="1:11" ht="14.5" x14ac:dyDescent="0.35">
      <c r="A2022"/>
      <c r="B2022"/>
      <c r="C2022"/>
      <c r="D2022"/>
      <c r="E2022"/>
      <c r="F2022"/>
      <c r="G2022"/>
      <c r="H2022"/>
      <c r="I2022"/>
      <c r="J2022"/>
      <c r="K2022"/>
    </row>
    <row r="2023" spans="1:11" ht="14.5" x14ac:dyDescent="0.35">
      <c r="A2023"/>
      <c r="B2023"/>
      <c r="C2023"/>
      <c r="D2023"/>
      <c r="E2023"/>
      <c r="F2023"/>
      <c r="G2023"/>
      <c r="H2023"/>
      <c r="I2023"/>
      <c r="J2023"/>
      <c r="K2023"/>
    </row>
    <row r="2024" spans="1:11" ht="14.5" x14ac:dyDescent="0.35">
      <c r="A2024"/>
      <c r="B2024"/>
      <c r="C2024"/>
      <c r="D2024"/>
      <c r="E2024"/>
      <c r="F2024"/>
      <c r="G2024"/>
      <c r="H2024"/>
      <c r="I2024"/>
      <c r="J2024"/>
      <c r="K2024"/>
    </row>
    <row r="2025" spans="1:11" ht="14.5" x14ac:dyDescent="0.35">
      <c r="A2025"/>
      <c r="B2025"/>
      <c r="C2025"/>
      <c r="D2025"/>
      <c r="E2025"/>
      <c r="F2025"/>
      <c r="G2025"/>
      <c r="H2025"/>
      <c r="I2025"/>
      <c r="J2025"/>
      <c r="K2025"/>
    </row>
    <row r="2026" spans="1:11" ht="14.5" x14ac:dyDescent="0.35">
      <c r="A2026"/>
      <c r="B2026"/>
      <c r="C2026"/>
      <c r="D2026"/>
      <c r="E2026"/>
      <c r="F2026"/>
      <c r="G2026"/>
      <c r="H2026"/>
      <c r="I2026"/>
      <c r="J2026"/>
      <c r="K2026"/>
    </row>
    <row r="2027" spans="1:11" ht="14.5" x14ac:dyDescent="0.35">
      <c r="A2027"/>
      <c r="B2027"/>
      <c r="C2027"/>
      <c r="D2027"/>
      <c r="E2027"/>
      <c r="F2027"/>
      <c r="G2027"/>
      <c r="H2027"/>
      <c r="I2027"/>
      <c r="J2027"/>
      <c r="K2027"/>
    </row>
    <row r="2028" spans="1:11" ht="14.5" x14ac:dyDescent="0.35">
      <c r="A2028"/>
      <c r="B2028"/>
      <c r="C2028"/>
      <c r="D2028"/>
      <c r="E2028"/>
      <c r="F2028"/>
      <c r="G2028"/>
      <c r="H2028"/>
      <c r="I2028"/>
      <c r="J2028"/>
      <c r="K2028"/>
    </row>
    <row r="2029" spans="1:11" ht="14.5" x14ac:dyDescent="0.35">
      <c r="A2029"/>
      <c r="B2029"/>
      <c r="C2029"/>
      <c r="D2029"/>
      <c r="E2029"/>
      <c r="F2029"/>
      <c r="G2029"/>
      <c r="H2029"/>
      <c r="I2029"/>
      <c r="J2029"/>
      <c r="K2029"/>
    </row>
    <row r="2030" spans="1:11" ht="14.5" x14ac:dyDescent="0.35">
      <c r="A2030"/>
      <c r="B2030"/>
      <c r="C2030"/>
      <c r="D2030"/>
      <c r="E2030"/>
      <c r="F2030"/>
      <c r="G2030"/>
      <c r="H2030"/>
      <c r="I2030"/>
      <c r="J2030"/>
      <c r="K2030"/>
    </row>
    <row r="2031" spans="1:11" ht="14.5" x14ac:dyDescent="0.35">
      <c r="A2031"/>
      <c r="B2031"/>
      <c r="C2031"/>
      <c r="D2031"/>
      <c r="E2031"/>
      <c r="F2031"/>
      <c r="G2031"/>
      <c r="H2031"/>
      <c r="I2031"/>
      <c r="J2031"/>
      <c r="K2031"/>
    </row>
    <row r="2032" spans="1:11" ht="14.5" x14ac:dyDescent="0.35">
      <c r="A2032"/>
      <c r="B2032"/>
      <c r="C2032"/>
      <c r="D2032"/>
      <c r="E2032"/>
      <c r="F2032"/>
      <c r="G2032"/>
      <c r="H2032"/>
      <c r="I2032"/>
      <c r="J2032"/>
      <c r="K2032"/>
    </row>
    <row r="2033" spans="1:11" ht="14.5" x14ac:dyDescent="0.35">
      <c r="A2033"/>
      <c r="B2033"/>
      <c r="C2033"/>
      <c r="D2033"/>
      <c r="E2033"/>
      <c r="F2033"/>
      <c r="G2033"/>
      <c r="H2033"/>
      <c r="I2033"/>
      <c r="J2033"/>
      <c r="K2033"/>
    </row>
    <row r="2034" spans="1:11" ht="14.5" x14ac:dyDescent="0.35">
      <c r="A2034"/>
      <c r="B2034"/>
      <c r="C2034"/>
      <c r="D2034"/>
      <c r="E2034"/>
      <c r="F2034"/>
      <c r="G2034"/>
      <c r="H2034"/>
      <c r="I2034"/>
      <c r="J2034"/>
      <c r="K2034"/>
    </row>
    <row r="2035" spans="1:11" ht="14.5" x14ac:dyDescent="0.35">
      <c r="A2035"/>
      <c r="B2035"/>
      <c r="C2035"/>
      <c r="D2035"/>
      <c r="E2035"/>
      <c r="F2035"/>
      <c r="G2035"/>
      <c r="H2035"/>
      <c r="I2035"/>
      <c r="J2035"/>
      <c r="K2035"/>
    </row>
    <row r="2036" spans="1:11" ht="14.5" x14ac:dyDescent="0.35">
      <c r="A2036"/>
      <c r="B2036"/>
      <c r="C2036"/>
      <c r="D2036"/>
      <c r="E2036"/>
      <c r="F2036"/>
      <c r="G2036"/>
      <c r="H2036"/>
      <c r="I2036"/>
      <c r="J2036"/>
      <c r="K2036"/>
    </row>
    <row r="2037" spans="1:11" ht="14.5" x14ac:dyDescent="0.35">
      <c r="A2037"/>
      <c r="B2037"/>
      <c r="C2037"/>
      <c r="D2037"/>
      <c r="E2037"/>
      <c r="F2037"/>
      <c r="G2037"/>
      <c r="H2037"/>
      <c r="I2037"/>
      <c r="J2037"/>
      <c r="K2037"/>
    </row>
    <row r="2038" spans="1:11" ht="14.5" x14ac:dyDescent="0.35">
      <c r="A2038"/>
      <c r="B2038"/>
      <c r="C2038"/>
      <c r="D2038"/>
      <c r="E2038"/>
      <c r="F2038"/>
      <c r="G2038"/>
      <c r="H2038"/>
      <c r="I2038"/>
      <c r="J2038"/>
      <c r="K2038"/>
    </row>
    <row r="2039" spans="1:11" ht="14.5" x14ac:dyDescent="0.35">
      <c r="A2039"/>
      <c r="B2039"/>
      <c r="C2039"/>
      <c r="D2039"/>
      <c r="E2039"/>
      <c r="F2039"/>
      <c r="G2039"/>
      <c r="H2039"/>
      <c r="I2039"/>
      <c r="J2039"/>
      <c r="K2039"/>
    </row>
    <row r="2040" spans="1:11" ht="14.5" x14ac:dyDescent="0.35">
      <c r="A2040"/>
      <c r="B2040"/>
      <c r="C2040"/>
      <c r="D2040"/>
      <c r="E2040"/>
      <c r="F2040"/>
      <c r="G2040"/>
      <c r="H2040"/>
      <c r="I2040"/>
      <c r="J2040"/>
      <c r="K2040"/>
    </row>
    <row r="2041" spans="1:11" ht="14.5" x14ac:dyDescent="0.35">
      <c r="A2041"/>
      <c r="B2041"/>
      <c r="C2041"/>
      <c r="D2041"/>
      <c r="E2041"/>
      <c r="F2041"/>
      <c r="G2041"/>
      <c r="H2041"/>
      <c r="I2041"/>
      <c r="J2041"/>
      <c r="K2041"/>
    </row>
    <row r="2042" spans="1:11" ht="14.5" x14ac:dyDescent="0.35">
      <c r="A2042"/>
      <c r="B2042"/>
      <c r="C2042"/>
      <c r="D2042"/>
      <c r="E2042"/>
      <c r="F2042"/>
      <c r="G2042"/>
      <c r="H2042"/>
      <c r="I2042"/>
      <c r="J2042"/>
      <c r="K2042"/>
    </row>
    <row r="2043" spans="1:11" ht="14.5" x14ac:dyDescent="0.35">
      <c r="A2043"/>
      <c r="B2043"/>
      <c r="C2043"/>
      <c r="D2043"/>
      <c r="E2043"/>
      <c r="F2043"/>
      <c r="G2043"/>
      <c r="H2043"/>
      <c r="I2043"/>
      <c r="J2043"/>
      <c r="K2043"/>
    </row>
    <row r="2044" spans="1:11" ht="14.5" x14ac:dyDescent="0.35">
      <c r="A2044"/>
      <c r="B2044"/>
      <c r="C2044"/>
      <c r="D2044"/>
      <c r="E2044"/>
      <c r="F2044"/>
      <c r="G2044"/>
      <c r="H2044"/>
      <c r="I2044"/>
      <c r="J2044"/>
      <c r="K2044"/>
    </row>
    <row r="2045" spans="1:11" ht="14.5" x14ac:dyDescent="0.35">
      <c r="A2045"/>
      <c r="B2045"/>
      <c r="C2045"/>
      <c r="D2045"/>
      <c r="E2045"/>
      <c r="F2045"/>
      <c r="G2045"/>
      <c r="H2045"/>
      <c r="I2045"/>
      <c r="J2045"/>
      <c r="K2045"/>
    </row>
    <row r="2046" spans="1:11" ht="14.5" x14ac:dyDescent="0.35">
      <c r="A2046"/>
      <c r="B2046"/>
      <c r="C2046"/>
      <c r="D2046"/>
      <c r="E2046"/>
      <c r="F2046"/>
      <c r="G2046"/>
      <c r="H2046"/>
      <c r="I2046"/>
      <c r="J2046"/>
      <c r="K2046"/>
    </row>
    <row r="2047" spans="1:11" ht="14.5" x14ac:dyDescent="0.35">
      <c r="A2047"/>
      <c r="B2047"/>
      <c r="C2047"/>
      <c r="D2047"/>
      <c r="E2047"/>
      <c r="F2047"/>
      <c r="G2047"/>
      <c r="H2047"/>
      <c r="I2047"/>
      <c r="J2047"/>
      <c r="K2047"/>
    </row>
    <row r="2048" spans="1:11" ht="14.5" x14ac:dyDescent="0.35">
      <c r="A2048"/>
      <c r="B2048"/>
      <c r="C2048"/>
      <c r="D2048"/>
      <c r="E2048"/>
      <c r="F2048"/>
      <c r="G2048"/>
      <c r="H2048"/>
      <c r="I2048"/>
      <c r="J2048"/>
      <c r="K2048"/>
    </row>
    <row r="2049" spans="1:11" ht="14.5" x14ac:dyDescent="0.35">
      <c r="A2049"/>
      <c r="B2049"/>
      <c r="C2049"/>
      <c r="D2049"/>
      <c r="E2049"/>
      <c r="F2049"/>
      <c r="G2049"/>
      <c r="H2049"/>
      <c r="I2049"/>
      <c r="J2049"/>
      <c r="K2049"/>
    </row>
    <row r="2050" spans="1:11" ht="14.5" x14ac:dyDescent="0.35">
      <c r="A2050"/>
      <c r="B2050"/>
      <c r="C2050"/>
      <c r="D2050"/>
      <c r="E2050"/>
      <c r="F2050"/>
      <c r="G2050"/>
      <c r="H2050"/>
      <c r="I2050"/>
      <c r="J2050"/>
      <c r="K2050"/>
    </row>
    <row r="2051" spans="1:11" ht="14.5" x14ac:dyDescent="0.35">
      <c r="A2051"/>
      <c r="B2051"/>
      <c r="C2051"/>
      <c r="D2051"/>
      <c r="E2051"/>
      <c r="F2051"/>
      <c r="G2051"/>
      <c r="H2051"/>
      <c r="I2051"/>
      <c r="J2051"/>
      <c r="K2051"/>
    </row>
    <row r="2052" spans="1:11" ht="14.5" x14ac:dyDescent="0.35">
      <c r="A2052"/>
      <c r="B2052"/>
      <c r="C2052"/>
      <c r="D2052"/>
      <c r="E2052"/>
      <c r="F2052"/>
      <c r="G2052"/>
      <c r="H2052"/>
      <c r="I2052"/>
      <c r="J2052"/>
      <c r="K2052"/>
    </row>
    <row r="2053" spans="1:11" ht="14.5" x14ac:dyDescent="0.35">
      <c r="A2053"/>
      <c r="B2053"/>
      <c r="C2053"/>
      <c r="D2053"/>
      <c r="E2053"/>
      <c r="F2053"/>
      <c r="G2053"/>
      <c r="H2053"/>
      <c r="I2053"/>
      <c r="J2053"/>
      <c r="K2053"/>
    </row>
    <row r="2054" spans="1:11" ht="14.5" x14ac:dyDescent="0.35">
      <c r="A2054"/>
      <c r="B2054"/>
      <c r="C2054"/>
      <c r="D2054"/>
      <c r="E2054"/>
      <c r="F2054"/>
      <c r="G2054"/>
      <c r="H2054"/>
      <c r="I2054"/>
      <c r="J2054"/>
      <c r="K2054"/>
    </row>
    <row r="2055" spans="1:11" ht="14.5" x14ac:dyDescent="0.35">
      <c r="A2055"/>
      <c r="B2055"/>
      <c r="C2055"/>
      <c r="D2055"/>
      <c r="E2055"/>
      <c r="F2055"/>
      <c r="G2055"/>
      <c r="H2055"/>
      <c r="I2055"/>
      <c r="J2055"/>
      <c r="K2055"/>
    </row>
    <row r="2056" spans="1:11" ht="14.5" x14ac:dyDescent="0.35">
      <c r="A2056"/>
      <c r="B2056"/>
      <c r="C2056"/>
      <c r="D2056"/>
      <c r="E2056"/>
      <c r="F2056"/>
      <c r="G2056"/>
      <c r="H2056"/>
      <c r="I2056"/>
      <c r="J2056"/>
      <c r="K2056"/>
    </row>
    <row r="2057" spans="1:11" ht="14.5" x14ac:dyDescent="0.35">
      <c r="A2057"/>
      <c r="B2057"/>
      <c r="C2057"/>
      <c r="D2057"/>
      <c r="E2057"/>
      <c r="F2057"/>
      <c r="G2057"/>
      <c r="H2057"/>
      <c r="I2057"/>
      <c r="J2057"/>
      <c r="K2057"/>
    </row>
    <row r="2058" spans="1:11" ht="14.5" x14ac:dyDescent="0.35">
      <c r="A2058"/>
      <c r="B2058"/>
      <c r="C2058"/>
      <c r="D2058"/>
      <c r="E2058"/>
      <c r="F2058"/>
      <c r="G2058"/>
      <c r="H2058"/>
      <c r="I2058"/>
      <c r="J2058"/>
      <c r="K2058"/>
    </row>
    <row r="2059" spans="1:11" ht="14.5" x14ac:dyDescent="0.35">
      <c r="A2059"/>
      <c r="B2059"/>
      <c r="C2059"/>
      <c r="D2059"/>
      <c r="E2059"/>
      <c r="F2059"/>
      <c r="G2059"/>
      <c r="H2059"/>
      <c r="I2059"/>
      <c r="J2059"/>
      <c r="K2059"/>
    </row>
    <row r="2060" spans="1:11" ht="14.5" x14ac:dyDescent="0.35">
      <c r="A2060"/>
      <c r="B2060"/>
      <c r="C2060"/>
      <c r="D2060"/>
      <c r="E2060"/>
      <c r="F2060"/>
      <c r="G2060"/>
      <c r="H2060"/>
      <c r="I2060"/>
      <c r="J2060"/>
      <c r="K2060"/>
    </row>
    <row r="2061" spans="1:11" ht="14.5" x14ac:dyDescent="0.35">
      <c r="A2061"/>
      <c r="B2061"/>
      <c r="C2061"/>
      <c r="D2061"/>
      <c r="E2061"/>
      <c r="F2061"/>
      <c r="G2061"/>
      <c r="H2061"/>
      <c r="I2061"/>
      <c r="J2061"/>
      <c r="K2061"/>
    </row>
    <row r="2062" spans="1:11" ht="14.5" x14ac:dyDescent="0.35">
      <c r="A2062"/>
      <c r="B2062"/>
      <c r="C2062"/>
      <c r="D2062"/>
      <c r="E2062"/>
      <c r="F2062"/>
      <c r="G2062"/>
      <c r="H2062"/>
      <c r="I2062"/>
      <c r="J2062"/>
      <c r="K2062"/>
    </row>
    <row r="2063" spans="1:11" ht="14.5" x14ac:dyDescent="0.35">
      <c r="A2063"/>
      <c r="B2063"/>
      <c r="C2063"/>
      <c r="D2063"/>
      <c r="E2063"/>
      <c r="F2063"/>
      <c r="G2063"/>
      <c r="H2063"/>
      <c r="I2063"/>
      <c r="J2063"/>
      <c r="K2063"/>
    </row>
    <row r="2064" spans="1:11" ht="14.5" x14ac:dyDescent="0.35">
      <c r="A2064"/>
      <c r="B2064"/>
      <c r="C2064"/>
      <c r="D2064"/>
      <c r="E2064"/>
      <c r="F2064"/>
      <c r="G2064"/>
      <c r="H2064"/>
      <c r="I2064"/>
      <c r="J2064"/>
      <c r="K2064"/>
    </row>
    <row r="2065" spans="1:11" ht="14.5" x14ac:dyDescent="0.35">
      <c r="A2065"/>
      <c r="B2065"/>
      <c r="C2065"/>
      <c r="D2065"/>
      <c r="E2065"/>
      <c r="F2065"/>
      <c r="G2065"/>
      <c r="H2065"/>
      <c r="I2065"/>
      <c r="J2065"/>
      <c r="K2065"/>
    </row>
    <row r="2066" spans="1:11" ht="14.5" x14ac:dyDescent="0.35">
      <c r="A2066"/>
      <c r="B2066"/>
      <c r="C2066"/>
      <c r="D2066"/>
      <c r="E2066"/>
      <c r="F2066"/>
      <c r="G2066"/>
      <c r="H2066"/>
      <c r="I2066"/>
      <c r="J2066"/>
      <c r="K2066"/>
    </row>
    <row r="2067" spans="1:11" ht="14.5" x14ac:dyDescent="0.35">
      <c r="A2067"/>
      <c r="B2067"/>
      <c r="C2067"/>
      <c r="D2067"/>
      <c r="E2067"/>
      <c r="F2067"/>
      <c r="G2067"/>
      <c r="H2067"/>
      <c r="I2067"/>
      <c r="J2067"/>
      <c r="K2067"/>
    </row>
    <row r="2068" spans="1:11" ht="14.5" x14ac:dyDescent="0.35">
      <c r="A2068"/>
      <c r="B2068"/>
      <c r="C2068"/>
      <c r="D2068"/>
      <c r="E2068"/>
      <c r="F2068"/>
      <c r="G2068"/>
      <c r="H2068"/>
      <c r="I2068"/>
      <c r="J2068"/>
      <c r="K2068"/>
    </row>
    <row r="2069" spans="1:11" ht="14.5" x14ac:dyDescent="0.35">
      <c r="A2069"/>
      <c r="B2069"/>
      <c r="C2069"/>
      <c r="D2069"/>
      <c r="E2069"/>
      <c r="F2069"/>
      <c r="G2069"/>
      <c r="H2069"/>
      <c r="I2069"/>
      <c r="J2069"/>
      <c r="K2069"/>
    </row>
    <row r="2070" spans="1:11" ht="14.5" x14ac:dyDescent="0.35">
      <c r="A2070"/>
      <c r="B2070"/>
      <c r="C2070"/>
      <c r="D2070"/>
      <c r="E2070"/>
      <c r="F2070"/>
      <c r="G2070"/>
      <c r="H2070"/>
      <c r="I2070"/>
      <c r="J2070"/>
      <c r="K2070"/>
    </row>
    <row r="2071" spans="1:11" ht="14.5" x14ac:dyDescent="0.35">
      <c r="A2071"/>
      <c r="B2071"/>
      <c r="C2071"/>
      <c r="D2071"/>
      <c r="E2071"/>
      <c r="F2071"/>
      <c r="G2071"/>
      <c r="H2071"/>
      <c r="I2071"/>
      <c r="J2071"/>
      <c r="K2071"/>
    </row>
    <row r="2072" spans="1:11" ht="14.5" x14ac:dyDescent="0.35">
      <c r="A2072"/>
      <c r="B2072"/>
      <c r="C2072"/>
      <c r="D2072"/>
      <c r="E2072"/>
      <c r="F2072"/>
      <c r="G2072"/>
      <c r="H2072"/>
      <c r="I2072"/>
      <c r="J2072"/>
      <c r="K2072"/>
    </row>
    <row r="2073" spans="1:11" ht="14.5" x14ac:dyDescent="0.35">
      <c r="A2073"/>
      <c r="B2073"/>
      <c r="C2073"/>
      <c r="D2073"/>
      <c r="E2073"/>
      <c r="F2073"/>
      <c r="G2073"/>
      <c r="H2073"/>
      <c r="I2073"/>
      <c r="J2073"/>
      <c r="K2073"/>
    </row>
    <row r="2074" spans="1:11" ht="14.5" x14ac:dyDescent="0.35">
      <c r="A2074"/>
      <c r="B2074"/>
      <c r="C2074"/>
      <c r="D2074"/>
      <c r="E2074"/>
      <c r="F2074"/>
      <c r="G2074"/>
      <c r="H2074"/>
      <c r="I2074"/>
      <c r="J2074"/>
      <c r="K2074"/>
    </row>
    <row r="2075" spans="1:11" ht="14.5" x14ac:dyDescent="0.35">
      <c r="A2075"/>
      <c r="B2075"/>
      <c r="C2075"/>
      <c r="D2075"/>
      <c r="E2075"/>
      <c r="F2075"/>
      <c r="G2075"/>
      <c r="H2075"/>
      <c r="I2075"/>
      <c r="J2075"/>
      <c r="K2075"/>
    </row>
    <row r="2076" spans="1:11" ht="14.5" x14ac:dyDescent="0.35">
      <c r="A2076"/>
      <c r="B2076"/>
      <c r="C2076"/>
      <c r="D2076"/>
      <c r="E2076"/>
      <c r="F2076"/>
      <c r="G2076"/>
      <c r="H2076"/>
      <c r="I2076"/>
      <c r="J2076"/>
      <c r="K2076"/>
    </row>
    <row r="2077" spans="1:11" ht="14.5" x14ac:dyDescent="0.35">
      <c r="A2077"/>
      <c r="B2077"/>
      <c r="C2077"/>
      <c r="D2077"/>
      <c r="E2077"/>
      <c r="F2077"/>
      <c r="G2077"/>
      <c r="H2077"/>
      <c r="I2077"/>
      <c r="J2077"/>
      <c r="K2077"/>
    </row>
    <row r="2078" spans="1:11" ht="14.5" x14ac:dyDescent="0.35">
      <c r="A2078"/>
      <c r="B2078"/>
      <c r="C2078"/>
      <c r="D2078"/>
      <c r="E2078"/>
      <c r="F2078"/>
      <c r="G2078"/>
      <c r="H2078"/>
      <c r="I2078"/>
      <c r="J2078"/>
      <c r="K2078"/>
    </row>
    <row r="2079" spans="1:11" ht="14.5" x14ac:dyDescent="0.35">
      <c r="A2079"/>
      <c r="B2079"/>
      <c r="C2079"/>
      <c r="D2079"/>
      <c r="E2079"/>
      <c r="F2079"/>
      <c r="G2079"/>
      <c r="H2079"/>
      <c r="I2079"/>
      <c r="J2079"/>
      <c r="K2079"/>
    </row>
    <row r="2080" spans="1:11" ht="14.5" x14ac:dyDescent="0.35">
      <c r="A2080"/>
      <c r="B2080"/>
      <c r="C2080"/>
      <c r="D2080"/>
      <c r="E2080"/>
      <c r="F2080"/>
      <c r="G2080"/>
      <c r="H2080"/>
      <c r="I2080"/>
      <c r="J2080"/>
      <c r="K2080"/>
    </row>
    <row r="2081" spans="1:11" ht="14.5" x14ac:dyDescent="0.35">
      <c r="A2081"/>
      <c r="B2081"/>
      <c r="C2081"/>
      <c r="D2081"/>
      <c r="E2081"/>
      <c r="F2081"/>
      <c r="G2081"/>
      <c r="H2081"/>
      <c r="I2081"/>
      <c r="J2081"/>
      <c r="K2081"/>
    </row>
    <row r="2082" spans="1:11" ht="14.5" x14ac:dyDescent="0.35">
      <c r="A2082"/>
      <c r="B2082"/>
      <c r="C2082"/>
      <c r="D2082"/>
      <c r="E2082"/>
      <c r="F2082"/>
      <c r="G2082"/>
      <c r="H2082"/>
      <c r="I2082"/>
      <c r="J2082"/>
      <c r="K2082"/>
    </row>
    <row r="2083" spans="1:11" ht="14.5" x14ac:dyDescent="0.35">
      <c r="A2083"/>
      <c r="B2083"/>
      <c r="C2083"/>
      <c r="D2083"/>
      <c r="E2083"/>
      <c r="F2083"/>
      <c r="G2083"/>
      <c r="H2083"/>
      <c r="I2083"/>
      <c r="J2083"/>
      <c r="K2083"/>
    </row>
    <row r="2084" spans="1:11" ht="14.5" x14ac:dyDescent="0.35">
      <c r="A2084"/>
      <c r="B2084"/>
      <c r="C2084"/>
      <c r="D2084"/>
      <c r="E2084"/>
      <c r="F2084"/>
      <c r="G2084"/>
      <c r="H2084"/>
      <c r="I2084"/>
      <c r="J2084"/>
      <c r="K2084"/>
    </row>
    <row r="2085" spans="1:11" ht="14.5" x14ac:dyDescent="0.35">
      <c r="A2085"/>
      <c r="B2085"/>
      <c r="C2085"/>
      <c r="D2085"/>
      <c r="E2085"/>
      <c r="F2085"/>
      <c r="G2085"/>
      <c r="H2085"/>
      <c r="I2085"/>
      <c r="J2085"/>
      <c r="K2085"/>
    </row>
    <row r="2086" spans="1:11" ht="14.5" x14ac:dyDescent="0.35">
      <c r="A2086"/>
      <c r="B2086"/>
      <c r="C2086"/>
      <c r="D2086"/>
      <c r="E2086"/>
      <c r="F2086"/>
      <c r="G2086"/>
      <c r="H2086"/>
      <c r="I2086"/>
      <c r="J2086"/>
      <c r="K2086"/>
    </row>
    <row r="2087" spans="1:11" ht="14.5" x14ac:dyDescent="0.35">
      <c r="A2087"/>
      <c r="B2087"/>
      <c r="C2087"/>
      <c r="D2087"/>
      <c r="E2087"/>
      <c r="F2087"/>
      <c r="G2087"/>
      <c r="H2087"/>
      <c r="I2087"/>
      <c r="J2087"/>
      <c r="K2087"/>
    </row>
    <row r="2088" spans="1:11" ht="14.5" x14ac:dyDescent="0.35">
      <c r="A2088"/>
      <c r="B2088"/>
      <c r="C2088"/>
      <c r="D2088"/>
      <c r="E2088"/>
      <c r="F2088"/>
      <c r="G2088"/>
      <c r="H2088"/>
      <c r="I2088"/>
      <c r="J2088"/>
      <c r="K2088"/>
    </row>
    <row r="2089" spans="1:11" ht="14.5" x14ac:dyDescent="0.35">
      <c r="A2089"/>
      <c r="B2089"/>
      <c r="C2089"/>
      <c r="D2089"/>
      <c r="E2089"/>
      <c r="F2089"/>
      <c r="G2089"/>
      <c r="H2089"/>
      <c r="I2089"/>
      <c r="J2089"/>
      <c r="K2089"/>
    </row>
    <row r="2090" spans="1:11" ht="14.5" x14ac:dyDescent="0.35">
      <c r="A2090"/>
      <c r="B2090"/>
      <c r="C2090"/>
      <c r="D2090"/>
      <c r="E2090"/>
      <c r="F2090"/>
      <c r="G2090"/>
      <c r="H2090"/>
      <c r="I2090"/>
      <c r="J2090"/>
      <c r="K2090"/>
    </row>
    <row r="2091" spans="1:11" ht="14.5" x14ac:dyDescent="0.35">
      <c r="A2091"/>
      <c r="B2091"/>
      <c r="C2091"/>
      <c r="D2091"/>
      <c r="E2091"/>
      <c r="F2091"/>
      <c r="G2091"/>
      <c r="H2091"/>
      <c r="I2091"/>
      <c r="J2091"/>
      <c r="K2091"/>
    </row>
    <row r="2092" spans="1:11" ht="14.5" x14ac:dyDescent="0.35">
      <c r="A2092"/>
      <c r="B2092"/>
      <c r="C2092"/>
      <c r="D2092"/>
      <c r="E2092"/>
      <c r="F2092"/>
      <c r="G2092"/>
      <c r="H2092"/>
      <c r="I2092"/>
      <c r="J2092"/>
      <c r="K2092"/>
    </row>
    <row r="2093" spans="1:11" ht="14.5" x14ac:dyDescent="0.35">
      <c r="A2093"/>
      <c r="B2093"/>
      <c r="C2093"/>
      <c r="D2093"/>
      <c r="E2093"/>
      <c r="F2093"/>
      <c r="G2093"/>
      <c r="H2093"/>
      <c r="I2093"/>
      <c r="J2093"/>
      <c r="K2093"/>
    </row>
    <row r="2094" spans="1:11" ht="14.5" x14ac:dyDescent="0.35">
      <c r="A2094"/>
      <c r="B2094"/>
      <c r="C2094"/>
      <c r="D2094"/>
      <c r="E2094"/>
      <c r="F2094"/>
      <c r="G2094"/>
      <c r="H2094"/>
      <c r="I2094"/>
      <c r="J2094"/>
      <c r="K2094"/>
    </row>
    <row r="2095" spans="1:11" ht="14.5" x14ac:dyDescent="0.35">
      <c r="A2095"/>
      <c r="B2095"/>
      <c r="C2095"/>
      <c r="D2095"/>
      <c r="E2095"/>
      <c r="F2095"/>
      <c r="G2095"/>
      <c r="H2095"/>
      <c r="I2095"/>
      <c r="J2095"/>
      <c r="K2095"/>
    </row>
    <row r="2096" spans="1:11" ht="14.5" x14ac:dyDescent="0.35">
      <c r="A2096"/>
      <c r="B2096"/>
      <c r="C2096"/>
      <c r="D2096"/>
      <c r="E2096"/>
      <c r="F2096"/>
      <c r="G2096"/>
      <c r="H2096"/>
      <c r="I2096"/>
      <c r="J2096"/>
      <c r="K2096"/>
    </row>
    <row r="2097" spans="1:11" ht="14.5" x14ac:dyDescent="0.35">
      <c r="A2097"/>
      <c r="B2097"/>
      <c r="C2097"/>
      <c r="D2097"/>
      <c r="E2097"/>
      <c r="F2097"/>
      <c r="G2097"/>
      <c r="H2097"/>
      <c r="I2097"/>
      <c r="J2097"/>
      <c r="K2097"/>
    </row>
    <row r="2098" spans="1:11" ht="14.5" x14ac:dyDescent="0.35">
      <c r="A2098"/>
      <c r="B2098"/>
      <c r="C2098"/>
      <c r="D2098"/>
      <c r="E2098"/>
      <c r="F2098"/>
      <c r="G2098"/>
      <c r="H2098"/>
      <c r="I2098"/>
      <c r="J2098"/>
      <c r="K2098"/>
    </row>
    <row r="2099" spans="1:11" ht="14.5" x14ac:dyDescent="0.35">
      <c r="A2099"/>
      <c r="B2099"/>
      <c r="C2099"/>
      <c r="D2099"/>
      <c r="E2099"/>
      <c r="F2099"/>
      <c r="G2099"/>
      <c r="H2099"/>
      <c r="I2099"/>
      <c r="J2099"/>
      <c r="K2099"/>
    </row>
    <row r="2100" spans="1:11" ht="14.5" x14ac:dyDescent="0.35">
      <c r="A2100"/>
      <c r="B2100"/>
      <c r="C2100"/>
      <c r="D2100"/>
      <c r="E2100"/>
      <c r="F2100"/>
      <c r="G2100"/>
      <c r="H2100"/>
      <c r="I2100"/>
      <c r="J2100"/>
      <c r="K2100"/>
    </row>
    <row r="2101" spans="1:11" ht="14.5" x14ac:dyDescent="0.35">
      <c r="A2101"/>
      <c r="B2101"/>
      <c r="C2101"/>
      <c r="D2101"/>
      <c r="E2101"/>
      <c r="F2101"/>
      <c r="G2101"/>
      <c r="H2101"/>
      <c r="I2101"/>
      <c r="J2101"/>
      <c r="K2101"/>
    </row>
    <row r="2102" spans="1:11" ht="14.5" x14ac:dyDescent="0.35">
      <c r="A2102"/>
      <c r="B2102"/>
      <c r="C2102"/>
      <c r="D2102"/>
      <c r="E2102"/>
      <c r="F2102"/>
      <c r="G2102"/>
      <c r="H2102"/>
      <c r="I2102"/>
      <c r="J2102"/>
      <c r="K2102"/>
    </row>
    <row r="2103" spans="1:11" ht="14.5" x14ac:dyDescent="0.35">
      <c r="A2103"/>
      <c r="B2103"/>
      <c r="C2103"/>
      <c r="D2103"/>
      <c r="E2103"/>
      <c r="F2103"/>
      <c r="G2103"/>
      <c r="H2103"/>
      <c r="I2103"/>
      <c r="J2103"/>
      <c r="K2103"/>
    </row>
    <row r="2104" spans="1:11" ht="14.5" x14ac:dyDescent="0.35">
      <c r="A2104"/>
      <c r="B2104"/>
      <c r="C2104"/>
      <c r="D2104"/>
      <c r="E2104"/>
      <c r="F2104"/>
      <c r="G2104"/>
      <c r="H2104"/>
      <c r="I2104"/>
      <c r="J2104"/>
      <c r="K2104"/>
    </row>
    <row r="2105" spans="1:11" ht="14.5" x14ac:dyDescent="0.35">
      <c r="A2105"/>
      <c r="B2105"/>
      <c r="C2105"/>
      <c r="D2105"/>
      <c r="E2105"/>
      <c r="F2105"/>
      <c r="G2105"/>
      <c r="H2105"/>
      <c r="I2105"/>
      <c r="J2105"/>
      <c r="K2105"/>
    </row>
    <row r="2106" spans="1:11" ht="14.5" x14ac:dyDescent="0.35">
      <c r="A2106"/>
      <c r="B2106"/>
      <c r="C2106"/>
      <c r="D2106"/>
      <c r="E2106"/>
      <c r="F2106"/>
      <c r="G2106"/>
      <c r="H2106"/>
      <c r="I2106"/>
      <c r="J2106"/>
      <c r="K2106"/>
    </row>
    <row r="2107" spans="1:11" ht="14.5" x14ac:dyDescent="0.35">
      <c r="A2107"/>
      <c r="B2107"/>
      <c r="C2107"/>
      <c r="D2107"/>
      <c r="E2107"/>
      <c r="F2107"/>
      <c r="G2107"/>
      <c r="H2107"/>
      <c r="I2107"/>
      <c r="J2107"/>
      <c r="K2107"/>
    </row>
    <row r="2108" spans="1:11" ht="14.5" x14ac:dyDescent="0.35">
      <c r="A2108"/>
      <c r="B2108"/>
      <c r="C2108"/>
      <c r="D2108"/>
      <c r="E2108"/>
      <c r="F2108"/>
      <c r="G2108"/>
      <c r="H2108"/>
      <c r="I2108"/>
      <c r="J2108"/>
      <c r="K2108"/>
    </row>
    <row r="2109" spans="1:11" ht="14.5" x14ac:dyDescent="0.35">
      <c r="A2109"/>
      <c r="B2109"/>
      <c r="C2109"/>
      <c r="D2109"/>
      <c r="E2109"/>
      <c r="F2109"/>
      <c r="G2109"/>
      <c r="H2109"/>
      <c r="I2109"/>
      <c r="J2109"/>
      <c r="K2109"/>
    </row>
    <row r="2110" spans="1:11" ht="14.5" x14ac:dyDescent="0.35">
      <c r="A2110"/>
      <c r="B2110"/>
      <c r="C2110"/>
      <c r="D2110"/>
      <c r="E2110"/>
      <c r="F2110"/>
      <c r="G2110"/>
      <c r="H2110"/>
      <c r="I2110"/>
      <c r="J2110"/>
      <c r="K2110"/>
    </row>
    <row r="2111" spans="1:11" ht="14.5" x14ac:dyDescent="0.35">
      <c r="A2111"/>
      <c r="B2111"/>
      <c r="C2111"/>
      <c r="D2111"/>
      <c r="E2111"/>
      <c r="F2111"/>
      <c r="G2111"/>
      <c r="H2111"/>
      <c r="I2111"/>
      <c r="J2111"/>
      <c r="K2111"/>
    </row>
    <row r="2112" spans="1:11" ht="14.5" x14ac:dyDescent="0.35">
      <c r="A2112"/>
      <c r="B2112"/>
      <c r="C2112"/>
      <c r="D2112"/>
      <c r="E2112"/>
      <c r="F2112"/>
      <c r="G2112"/>
      <c r="H2112"/>
      <c r="I2112"/>
      <c r="J2112"/>
      <c r="K2112"/>
    </row>
    <row r="2113" spans="1:11" ht="14.5" x14ac:dyDescent="0.35">
      <c r="A2113"/>
      <c r="B2113"/>
      <c r="C2113"/>
      <c r="D2113"/>
      <c r="E2113"/>
      <c r="F2113"/>
      <c r="G2113"/>
      <c r="H2113"/>
      <c r="I2113"/>
      <c r="J2113"/>
      <c r="K2113"/>
    </row>
    <row r="2114" spans="1:11" ht="14.5" x14ac:dyDescent="0.35">
      <c r="A2114"/>
      <c r="B2114"/>
      <c r="C2114"/>
      <c r="D2114"/>
      <c r="E2114"/>
      <c r="F2114"/>
      <c r="G2114"/>
      <c r="H2114"/>
      <c r="I2114"/>
      <c r="J2114"/>
      <c r="K2114"/>
    </row>
    <row r="2115" spans="1:11" ht="14.5" x14ac:dyDescent="0.35">
      <c r="A2115"/>
      <c r="B2115"/>
      <c r="C2115"/>
      <c r="D2115"/>
      <c r="E2115"/>
      <c r="F2115"/>
      <c r="G2115"/>
      <c r="H2115"/>
      <c r="I2115"/>
      <c r="J2115"/>
      <c r="K2115"/>
    </row>
    <row r="2116" spans="1:11" ht="14.5" x14ac:dyDescent="0.35">
      <c r="A2116"/>
      <c r="B2116"/>
      <c r="C2116"/>
      <c r="D2116"/>
      <c r="E2116"/>
      <c r="F2116"/>
      <c r="G2116"/>
      <c r="H2116"/>
      <c r="I2116"/>
      <c r="J2116"/>
      <c r="K2116"/>
    </row>
    <row r="2117" spans="1:11" ht="14.5" x14ac:dyDescent="0.35">
      <c r="A2117"/>
      <c r="B2117"/>
      <c r="C2117"/>
      <c r="D2117"/>
      <c r="E2117"/>
      <c r="F2117"/>
      <c r="G2117"/>
      <c r="H2117"/>
      <c r="I2117"/>
      <c r="J2117"/>
      <c r="K2117"/>
    </row>
    <row r="2118" spans="1:11" ht="14.5" x14ac:dyDescent="0.35">
      <c r="A2118"/>
      <c r="B2118"/>
      <c r="C2118"/>
      <c r="D2118"/>
      <c r="E2118"/>
      <c r="F2118"/>
      <c r="G2118"/>
      <c r="H2118"/>
      <c r="I2118"/>
      <c r="J2118"/>
      <c r="K2118"/>
    </row>
    <row r="2119" spans="1:11" ht="14.5" x14ac:dyDescent="0.35">
      <c r="A2119"/>
      <c r="B2119"/>
      <c r="C2119"/>
      <c r="D2119"/>
      <c r="E2119"/>
      <c r="F2119"/>
      <c r="G2119"/>
      <c r="H2119"/>
      <c r="I2119"/>
      <c r="J2119"/>
      <c r="K2119"/>
    </row>
    <row r="2120" spans="1:11" ht="14.5" x14ac:dyDescent="0.35">
      <c r="A2120"/>
      <c r="B2120"/>
      <c r="C2120"/>
      <c r="D2120"/>
      <c r="E2120"/>
      <c r="F2120"/>
      <c r="G2120"/>
      <c r="H2120"/>
      <c r="I2120"/>
      <c r="J2120"/>
      <c r="K2120"/>
    </row>
    <row r="2121" spans="1:11" ht="14.5" x14ac:dyDescent="0.35">
      <c r="A2121"/>
      <c r="B2121"/>
      <c r="C2121"/>
      <c r="D2121"/>
      <c r="E2121"/>
      <c r="F2121"/>
      <c r="G2121"/>
      <c r="H2121"/>
      <c r="I2121"/>
      <c r="J2121"/>
      <c r="K2121"/>
    </row>
    <row r="2122" spans="1:11" ht="14.5" x14ac:dyDescent="0.35">
      <c r="A2122"/>
      <c r="B2122"/>
      <c r="C2122"/>
      <c r="D2122"/>
      <c r="E2122"/>
      <c r="F2122"/>
      <c r="G2122"/>
      <c r="H2122"/>
      <c r="I2122"/>
      <c r="J2122"/>
      <c r="K2122"/>
    </row>
    <row r="2123" spans="1:11" ht="14.5" x14ac:dyDescent="0.35">
      <c r="A2123"/>
      <c r="B2123"/>
      <c r="C2123"/>
      <c r="D2123"/>
      <c r="E2123"/>
      <c r="F2123"/>
      <c r="G2123"/>
      <c r="H2123"/>
      <c r="I2123"/>
      <c r="J2123"/>
      <c r="K2123"/>
    </row>
    <row r="2124" spans="1:11" ht="14.5" x14ac:dyDescent="0.35">
      <c r="A2124"/>
      <c r="B2124"/>
      <c r="C2124"/>
      <c r="D2124"/>
      <c r="E2124"/>
      <c r="F2124"/>
      <c r="G2124"/>
      <c r="H2124"/>
      <c r="I2124"/>
      <c r="J2124"/>
      <c r="K2124"/>
    </row>
    <row r="2125" spans="1:11" ht="14.5" x14ac:dyDescent="0.35">
      <c r="A2125"/>
      <c r="B2125"/>
      <c r="C2125"/>
      <c r="D2125"/>
      <c r="E2125"/>
      <c r="F2125"/>
      <c r="G2125"/>
      <c r="H2125"/>
      <c r="I2125"/>
      <c r="J2125"/>
      <c r="K2125"/>
    </row>
    <row r="2126" spans="1:11" ht="14.5" x14ac:dyDescent="0.35">
      <c r="A2126"/>
      <c r="B2126"/>
      <c r="C2126"/>
      <c r="D2126"/>
      <c r="E2126"/>
      <c r="F2126"/>
      <c r="G2126"/>
      <c r="H2126"/>
      <c r="I2126"/>
      <c r="J2126"/>
      <c r="K2126"/>
    </row>
    <row r="2127" spans="1:11" ht="14.5" x14ac:dyDescent="0.35">
      <c r="A2127"/>
      <c r="B2127"/>
      <c r="C2127"/>
      <c r="D2127"/>
      <c r="E2127"/>
      <c r="F2127"/>
      <c r="G2127"/>
      <c r="H2127"/>
      <c r="I2127"/>
      <c r="J2127"/>
      <c r="K2127"/>
    </row>
    <row r="2128" spans="1:11" ht="14.5" x14ac:dyDescent="0.35">
      <c r="A2128"/>
      <c r="B2128"/>
      <c r="C2128"/>
      <c r="D2128"/>
      <c r="E2128"/>
      <c r="F2128"/>
      <c r="G2128"/>
      <c r="H2128"/>
      <c r="I2128"/>
      <c r="J2128"/>
      <c r="K2128"/>
    </row>
    <row r="2129" spans="1:11" ht="14.5" x14ac:dyDescent="0.35">
      <c r="A2129"/>
      <c r="B2129"/>
      <c r="C2129"/>
      <c r="D2129"/>
      <c r="E2129"/>
      <c r="F2129"/>
      <c r="G2129"/>
      <c r="H2129"/>
      <c r="I2129"/>
      <c r="J2129"/>
      <c r="K2129"/>
    </row>
    <row r="2130" spans="1:11" ht="14.5" x14ac:dyDescent="0.35">
      <c r="A2130"/>
      <c r="B2130"/>
      <c r="C2130"/>
      <c r="D2130"/>
      <c r="E2130"/>
      <c r="F2130"/>
      <c r="G2130"/>
      <c r="H2130"/>
      <c r="I2130"/>
      <c r="J2130"/>
      <c r="K2130"/>
    </row>
    <row r="2131" spans="1:11" ht="14.5" x14ac:dyDescent="0.35">
      <c r="A2131"/>
      <c r="B2131"/>
      <c r="C2131"/>
      <c r="D2131"/>
      <c r="E2131"/>
      <c r="F2131"/>
      <c r="G2131"/>
      <c r="H2131"/>
      <c r="I2131"/>
      <c r="J2131"/>
      <c r="K2131"/>
    </row>
    <row r="2132" spans="1:11" ht="14.5" x14ac:dyDescent="0.35">
      <c r="A2132"/>
      <c r="B2132"/>
      <c r="C2132"/>
      <c r="D2132"/>
      <c r="E2132"/>
      <c r="F2132"/>
      <c r="G2132"/>
      <c r="H2132"/>
      <c r="I2132"/>
      <c r="J2132"/>
      <c r="K2132"/>
    </row>
    <row r="2133" spans="1:11" ht="14.5" x14ac:dyDescent="0.35">
      <c r="A2133"/>
      <c r="B2133"/>
      <c r="C2133"/>
      <c r="D2133"/>
      <c r="E2133"/>
      <c r="F2133"/>
      <c r="G2133"/>
      <c r="H2133"/>
      <c r="I2133"/>
      <c r="J2133"/>
      <c r="K2133"/>
    </row>
    <row r="2134" spans="1:11" ht="14.5" x14ac:dyDescent="0.35">
      <c r="A2134"/>
      <c r="B2134"/>
      <c r="C2134"/>
      <c r="D2134"/>
      <c r="E2134"/>
      <c r="F2134"/>
      <c r="G2134"/>
      <c r="H2134"/>
      <c r="I2134"/>
      <c r="J2134"/>
      <c r="K2134"/>
    </row>
    <row r="2135" spans="1:11" ht="14.5" x14ac:dyDescent="0.35">
      <c r="A2135"/>
      <c r="B2135"/>
      <c r="C2135"/>
      <c r="D2135"/>
      <c r="E2135"/>
      <c r="F2135"/>
      <c r="G2135"/>
      <c r="H2135"/>
      <c r="I2135"/>
      <c r="J2135"/>
      <c r="K2135"/>
    </row>
    <row r="2136" spans="1:11" ht="14.5" x14ac:dyDescent="0.35">
      <c r="A2136"/>
      <c r="B2136"/>
      <c r="C2136"/>
      <c r="D2136"/>
      <c r="E2136"/>
      <c r="F2136"/>
      <c r="G2136"/>
      <c r="H2136"/>
      <c r="I2136"/>
      <c r="J2136"/>
      <c r="K2136"/>
    </row>
    <row r="2137" spans="1:11" ht="14.5" x14ac:dyDescent="0.35">
      <c r="A2137"/>
      <c r="B2137"/>
      <c r="C2137"/>
      <c r="D2137"/>
      <c r="E2137"/>
      <c r="F2137"/>
      <c r="G2137"/>
      <c r="H2137"/>
      <c r="I2137"/>
      <c r="J2137"/>
      <c r="K2137"/>
    </row>
    <row r="2138" spans="1:11" ht="14.5" x14ac:dyDescent="0.35">
      <c r="A2138"/>
      <c r="B2138"/>
      <c r="C2138"/>
      <c r="D2138"/>
      <c r="E2138"/>
      <c r="F2138"/>
      <c r="G2138"/>
      <c r="H2138"/>
      <c r="I2138"/>
      <c r="J2138"/>
      <c r="K2138"/>
    </row>
    <row r="2139" spans="1:11" ht="14.5" x14ac:dyDescent="0.35">
      <c r="A2139"/>
      <c r="B2139"/>
      <c r="C2139"/>
      <c r="D2139"/>
      <c r="E2139"/>
      <c r="F2139"/>
      <c r="G2139"/>
      <c r="H2139"/>
      <c r="I2139"/>
      <c r="J2139"/>
      <c r="K2139"/>
    </row>
    <row r="2140" spans="1:11" ht="14.5" x14ac:dyDescent="0.35">
      <c r="A2140"/>
      <c r="B2140"/>
      <c r="C2140"/>
      <c r="D2140"/>
      <c r="E2140"/>
      <c r="F2140"/>
      <c r="G2140"/>
      <c r="H2140"/>
      <c r="I2140"/>
      <c r="J2140"/>
      <c r="K2140"/>
    </row>
    <row r="2141" spans="1:11" ht="14.5" x14ac:dyDescent="0.35">
      <c r="A2141"/>
      <c r="B2141"/>
      <c r="C2141"/>
      <c r="D2141"/>
      <c r="E2141"/>
      <c r="F2141"/>
      <c r="G2141"/>
      <c r="H2141"/>
      <c r="I2141"/>
      <c r="J2141"/>
      <c r="K2141"/>
    </row>
    <row r="2142" spans="1:11" ht="14.5" x14ac:dyDescent="0.35">
      <c r="A2142"/>
      <c r="B2142"/>
      <c r="C2142"/>
      <c r="D2142"/>
      <c r="E2142"/>
      <c r="F2142"/>
      <c r="G2142"/>
      <c r="H2142"/>
      <c r="I2142"/>
      <c r="J2142"/>
      <c r="K2142"/>
    </row>
    <row r="2143" spans="1:11" ht="14.5" x14ac:dyDescent="0.35">
      <c r="A2143"/>
      <c r="B2143"/>
      <c r="C2143"/>
      <c r="D2143"/>
      <c r="E2143"/>
      <c r="F2143"/>
      <c r="G2143"/>
      <c r="H2143"/>
      <c r="I2143"/>
      <c r="J2143"/>
      <c r="K2143"/>
    </row>
    <row r="2144" spans="1:11" ht="14.5" x14ac:dyDescent="0.35">
      <c r="A2144"/>
      <c r="B2144"/>
      <c r="C2144"/>
      <c r="D2144"/>
      <c r="E2144"/>
      <c r="F2144"/>
      <c r="G2144"/>
      <c r="H2144"/>
      <c r="I2144"/>
      <c r="J2144"/>
      <c r="K2144"/>
    </row>
    <row r="2145" spans="1:11" ht="14.5" x14ac:dyDescent="0.35">
      <c r="A2145"/>
      <c r="B2145"/>
      <c r="C2145"/>
      <c r="D2145"/>
      <c r="E2145"/>
      <c r="F2145"/>
      <c r="G2145"/>
      <c r="H2145"/>
      <c r="I2145"/>
      <c r="J2145"/>
      <c r="K2145"/>
    </row>
    <row r="2146" spans="1:11" ht="14.5" x14ac:dyDescent="0.35">
      <c r="A2146"/>
      <c r="B2146"/>
      <c r="C2146"/>
      <c r="D2146"/>
      <c r="E2146"/>
      <c r="F2146"/>
      <c r="G2146"/>
      <c r="H2146"/>
      <c r="I2146"/>
      <c r="J2146"/>
      <c r="K2146"/>
    </row>
    <row r="2147" spans="1:11" ht="14.5" x14ac:dyDescent="0.35">
      <c r="A2147"/>
      <c r="B2147"/>
      <c r="C2147"/>
      <c r="D2147"/>
      <c r="E2147"/>
      <c r="F2147"/>
      <c r="G2147"/>
      <c r="H2147"/>
      <c r="I2147"/>
      <c r="J2147"/>
      <c r="K2147"/>
    </row>
    <row r="2148" spans="1:11" ht="14.5" x14ac:dyDescent="0.35">
      <c r="A2148"/>
      <c r="B2148"/>
      <c r="C2148"/>
      <c r="D2148"/>
      <c r="E2148"/>
      <c r="F2148"/>
      <c r="G2148"/>
      <c r="H2148"/>
      <c r="I2148"/>
      <c r="J2148"/>
      <c r="K2148"/>
    </row>
    <row r="2149" spans="1:11" ht="14.5" x14ac:dyDescent="0.35">
      <c r="A2149"/>
      <c r="B2149"/>
      <c r="C2149"/>
      <c r="D2149"/>
      <c r="E2149"/>
      <c r="F2149"/>
      <c r="G2149"/>
      <c r="H2149"/>
      <c r="I2149"/>
      <c r="J2149"/>
      <c r="K2149"/>
    </row>
    <row r="2150" spans="1:11" ht="14.5" x14ac:dyDescent="0.35">
      <c r="A2150"/>
      <c r="B2150"/>
      <c r="C2150"/>
      <c r="D2150"/>
      <c r="E2150"/>
      <c r="F2150"/>
      <c r="G2150"/>
      <c r="H2150"/>
      <c r="I2150"/>
      <c r="J2150"/>
      <c r="K2150"/>
    </row>
    <row r="2151" spans="1:11" ht="14.5" x14ac:dyDescent="0.35">
      <c r="A2151"/>
      <c r="B2151"/>
      <c r="C2151"/>
      <c r="D2151"/>
      <c r="E2151"/>
      <c r="F2151"/>
      <c r="G2151"/>
      <c r="H2151"/>
      <c r="I2151"/>
      <c r="J2151"/>
      <c r="K2151"/>
    </row>
    <row r="2152" spans="1:11" ht="14.5" x14ac:dyDescent="0.35">
      <c r="A2152"/>
      <c r="B2152"/>
      <c r="C2152"/>
      <c r="D2152"/>
      <c r="E2152"/>
      <c r="F2152"/>
      <c r="G2152"/>
      <c r="H2152"/>
      <c r="I2152"/>
      <c r="J2152"/>
      <c r="K2152"/>
    </row>
    <row r="2153" spans="1:11" ht="14.5" x14ac:dyDescent="0.35">
      <c r="A2153"/>
      <c r="B2153"/>
      <c r="C2153"/>
      <c r="D2153"/>
      <c r="E2153"/>
      <c r="F2153"/>
      <c r="G2153"/>
      <c r="H2153"/>
      <c r="I2153"/>
      <c r="J2153"/>
      <c r="K2153"/>
    </row>
    <row r="2154" spans="1:11" ht="14.5" x14ac:dyDescent="0.35">
      <c r="A2154"/>
      <c r="B2154"/>
      <c r="C2154"/>
      <c r="D2154"/>
      <c r="E2154"/>
      <c r="F2154"/>
      <c r="G2154"/>
      <c r="H2154"/>
      <c r="I2154"/>
      <c r="J2154"/>
      <c r="K2154"/>
    </row>
    <row r="2155" spans="1:11" ht="14.5" x14ac:dyDescent="0.35">
      <c r="A2155"/>
      <c r="B2155"/>
      <c r="C2155"/>
      <c r="D2155"/>
      <c r="E2155"/>
      <c r="F2155"/>
      <c r="G2155"/>
      <c r="H2155"/>
      <c r="I2155"/>
      <c r="J2155"/>
      <c r="K2155"/>
    </row>
    <row r="2156" spans="1:11" ht="14.5" x14ac:dyDescent="0.35">
      <c r="A2156"/>
      <c r="B2156"/>
      <c r="C2156"/>
      <c r="D2156"/>
      <c r="E2156"/>
      <c r="F2156"/>
      <c r="G2156"/>
      <c r="H2156"/>
      <c r="I2156"/>
      <c r="J2156"/>
      <c r="K2156"/>
    </row>
    <row r="2157" spans="1:11" ht="14.5" x14ac:dyDescent="0.35">
      <c r="A2157"/>
      <c r="B2157"/>
      <c r="C2157"/>
      <c r="D2157"/>
      <c r="E2157"/>
      <c r="F2157"/>
      <c r="G2157"/>
      <c r="H2157"/>
      <c r="I2157"/>
      <c r="J2157"/>
      <c r="K2157"/>
    </row>
    <row r="2158" spans="1:11" ht="14.5" x14ac:dyDescent="0.35">
      <c r="A2158"/>
      <c r="B2158"/>
      <c r="C2158"/>
      <c r="D2158"/>
      <c r="E2158"/>
      <c r="F2158"/>
      <c r="G2158"/>
      <c r="H2158"/>
      <c r="I2158"/>
      <c r="J2158"/>
      <c r="K2158"/>
    </row>
    <row r="2159" spans="1:11" ht="14.5" x14ac:dyDescent="0.35">
      <c r="A2159"/>
      <c r="B2159"/>
      <c r="C2159"/>
      <c r="D2159"/>
      <c r="E2159"/>
      <c r="F2159"/>
      <c r="G2159"/>
      <c r="H2159"/>
      <c r="I2159"/>
      <c r="J2159"/>
      <c r="K2159"/>
    </row>
    <row r="2160" spans="1:11" ht="14.5" x14ac:dyDescent="0.35">
      <c r="A2160"/>
      <c r="B2160"/>
      <c r="C2160"/>
      <c r="D2160"/>
      <c r="E2160"/>
      <c r="F2160"/>
      <c r="G2160"/>
      <c r="H2160"/>
      <c r="I2160"/>
      <c r="J2160"/>
      <c r="K2160"/>
    </row>
    <row r="2161" spans="1:11" ht="14.5" x14ac:dyDescent="0.35">
      <c r="A2161"/>
      <c r="B2161"/>
      <c r="C2161"/>
      <c r="D2161"/>
      <c r="E2161"/>
      <c r="F2161"/>
      <c r="G2161"/>
      <c r="H2161"/>
      <c r="I2161"/>
      <c r="J2161"/>
      <c r="K2161"/>
    </row>
    <row r="2162" spans="1:11" ht="14.5" x14ac:dyDescent="0.35">
      <c r="A2162"/>
      <c r="B2162"/>
      <c r="C2162"/>
      <c r="D2162"/>
      <c r="E2162"/>
      <c r="F2162"/>
      <c r="G2162"/>
      <c r="H2162"/>
      <c r="I2162"/>
      <c r="J2162"/>
      <c r="K2162"/>
    </row>
    <row r="2163" spans="1:11" ht="14.5" x14ac:dyDescent="0.35">
      <c r="A2163"/>
      <c r="B2163"/>
      <c r="C2163"/>
      <c r="D2163"/>
      <c r="E2163"/>
      <c r="F2163"/>
      <c r="G2163"/>
      <c r="H2163"/>
      <c r="I2163"/>
      <c r="J2163"/>
      <c r="K2163"/>
    </row>
    <row r="2164" spans="1:11" ht="14.5" x14ac:dyDescent="0.35">
      <c r="A2164"/>
      <c r="B2164"/>
      <c r="C2164"/>
      <c r="D2164"/>
      <c r="E2164"/>
      <c r="F2164"/>
      <c r="G2164"/>
      <c r="H2164"/>
      <c r="I2164"/>
      <c r="J2164"/>
      <c r="K2164"/>
    </row>
    <row r="2165" spans="1:11" ht="14.5" x14ac:dyDescent="0.35">
      <c r="A2165"/>
      <c r="B2165"/>
      <c r="C2165"/>
      <c r="D2165"/>
      <c r="E2165"/>
      <c r="F2165"/>
      <c r="G2165"/>
      <c r="H2165"/>
      <c r="I2165"/>
      <c r="J2165"/>
      <c r="K2165"/>
    </row>
    <row r="2166" spans="1:11" ht="14.5" x14ac:dyDescent="0.35">
      <c r="A2166"/>
      <c r="B2166"/>
      <c r="C2166"/>
      <c r="D2166"/>
      <c r="E2166"/>
      <c r="F2166"/>
      <c r="G2166"/>
      <c r="H2166"/>
      <c r="I2166"/>
      <c r="J2166"/>
      <c r="K2166"/>
    </row>
    <row r="2167" spans="1:11" ht="14.5" x14ac:dyDescent="0.35">
      <c r="A2167"/>
      <c r="B2167"/>
      <c r="C2167"/>
      <c r="D2167"/>
      <c r="E2167"/>
      <c r="F2167"/>
      <c r="G2167"/>
      <c r="H2167"/>
      <c r="I2167"/>
      <c r="J2167"/>
      <c r="K2167"/>
    </row>
    <row r="2168" spans="1:11" ht="14.5" x14ac:dyDescent="0.35">
      <c r="A2168"/>
      <c r="B2168"/>
      <c r="C2168"/>
      <c r="D2168"/>
      <c r="E2168"/>
      <c r="F2168"/>
      <c r="G2168"/>
      <c r="H2168"/>
      <c r="I2168"/>
      <c r="J2168"/>
      <c r="K2168"/>
    </row>
    <row r="2169" spans="1:11" ht="14.5" x14ac:dyDescent="0.35">
      <c r="A2169"/>
      <c r="B2169"/>
      <c r="C2169"/>
      <c r="D2169"/>
      <c r="E2169"/>
      <c r="F2169"/>
      <c r="G2169"/>
      <c r="H2169"/>
      <c r="I2169"/>
      <c r="J2169"/>
      <c r="K2169"/>
    </row>
    <row r="2170" spans="1:11" ht="14.5" x14ac:dyDescent="0.35">
      <c r="A2170"/>
      <c r="B2170"/>
      <c r="C2170"/>
      <c r="D2170"/>
      <c r="E2170"/>
      <c r="F2170"/>
      <c r="G2170"/>
      <c r="H2170"/>
      <c r="I2170"/>
      <c r="J2170"/>
      <c r="K2170"/>
    </row>
    <row r="2171" spans="1:11" ht="14.5" x14ac:dyDescent="0.35">
      <c r="A2171"/>
      <c r="B2171"/>
      <c r="C2171"/>
      <c r="D2171"/>
      <c r="E2171"/>
      <c r="F2171"/>
      <c r="G2171"/>
      <c r="H2171"/>
      <c r="I2171"/>
      <c r="J2171"/>
      <c r="K2171"/>
    </row>
    <row r="2172" spans="1:11" ht="14.5" x14ac:dyDescent="0.35">
      <c r="A2172"/>
      <c r="B2172"/>
      <c r="C2172"/>
      <c r="D2172"/>
      <c r="E2172"/>
      <c r="F2172"/>
      <c r="G2172"/>
      <c r="H2172"/>
      <c r="I2172"/>
      <c r="J2172"/>
      <c r="K2172"/>
    </row>
    <row r="2173" spans="1:11" ht="14.5" x14ac:dyDescent="0.35">
      <c r="A2173"/>
      <c r="B2173"/>
      <c r="C2173"/>
      <c r="D2173"/>
      <c r="E2173"/>
      <c r="F2173"/>
      <c r="G2173"/>
      <c r="H2173"/>
      <c r="I2173"/>
      <c r="J2173"/>
      <c r="K2173"/>
    </row>
    <row r="2174" spans="1:11" ht="14.5" x14ac:dyDescent="0.35">
      <c r="A2174"/>
      <c r="B2174"/>
      <c r="C2174"/>
      <c r="D2174"/>
      <c r="E2174"/>
      <c r="F2174"/>
      <c r="G2174"/>
      <c r="H2174"/>
      <c r="I2174"/>
      <c r="J2174"/>
      <c r="K2174"/>
    </row>
    <row r="2175" spans="1:11" ht="14.5" x14ac:dyDescent="0.35">
      <c r="A2175"/>
      <c r="B2175"/>
      <c r="C2175"/>
      <c r="D2175"/>
      <c r="E2175"/>
      <c r="F2175"/>
      <c r="G2175"/>
      <c r="H2175"/>
      <c r="I2175"/>
      <c r="J2175"/>
      <c r="K2175"/>
    </row>
    <row r="2176" spans="1:11" ht="14.5" x14ac:dyDescent="0.35">
      <c r="A2176"/>
      <c r="B2176"/>
      <c r="C2176"/>
      <c r="D2176"/>
      <c r="E2176"/>
      <c r="F2176"/>
      <c r="G2176"/>
      <c r="H2176"/>
      <c r="I2176"/>
      <c r="J2176"/>
      <c r="K2176"/>
    </row>
    <row r="2177" spans="1:11" ht="14.5" x14ac:dyDescent="0.35">
      <c r="A2177"/>
      <c r="B2177"/>
      <c r="C2177"/>
      <c r="D2177"/>
      <c r="E2177"/>
      <c r="F2177"/>
      <c r="G2177"/>
      <c r="H2177"/>
      <c r="I2177"/>
      <c r="J2177"/>
      <c r="K2177"/>
    </row>
    <row r="2178" spans="1:11" ht="14.5" x14ac:dyDescent="0.35">
      <c r="A2178"/>
      <c r="B2178"/>
      <c r="C2178"/>
      <c r="D2178"/>
      <c r="E2178"/>
      <c r="F2178"/>
      <c r="G2178"/>
      <c r="H2178"/>
      <c r="I2178"/>
      <c r="J2178"/>
      <c r="K2178"/>
    </row>
    <row r="2179" spans="1:11" ht="14.5" x14ac:dyDescent="0.35">
      <c r="A2179"/>
      <c r="B2179"/>
      <c r="C2179"/>
      <c r="D2179"/>
      <c r="E2179"/>
      <c r="F2179"/>
      <c r="G2179"/>
      <c r="H2179"/>
      <c r="I2179"/>
      <c r="J2179"/>
      <c r="K2179"/>
    </row>
    <row r="2180" spans="1:11" ht="14.5" x14ac:dyDescent="0.35">
      <c r="A2180"/>
      <c r="B2180"/>
      <c r="C2180"/>
      <c r="D2180"/>
      <c r="E2180"/>
      <c r="F2180"/>
      <c r="G2180"/>
      <c r="H2180"/>
      <c r="I2180"/>
      <c r="J2180"/>
      <c r="K2180"/>
    </row>
    <row r="2181" spans="1:11" ht="14.5" x14ac:dyDescent="0.35">
      <c r="A2181"/>
      <c r="B2181"/>
      <c r="C2181"/>
      <c r="D2181"/>
      <c r="E2181"/>
      <c r="F2181"/>
      <c r="G2181"/>
      <c r="H2181"/>
      <c r="I2181"/>
      <c r="J2181"/>
      <c r="K2181"/>
    </row>
    <row r="2182" spans="1:11" ht="14.5" x14ac:dyDescent="0.35">
      <c r="A2182"/>
      <c r="B2182"/>
      <c r="C2182"/>
      <c r="D2182"/>
      <c r="E2182"/>
      <c r="F2182"/>
      <c r="G2182"/>
      <c r="H2182"/>
      <c r="I2182"/>
      <c r="J2182"/>
      <c r="K2182"/>
    </row>
    <row r="2183" spans="1:11" ht="14.5" x14ac:dyDescent="0.35">
      <c r="A2183"/>
      <c r="B2183"/>
      <c r="C2183"/>
      <c r="D2183"/>
      <c r="E2183"/>
      <c r="F2183"/>
      <c r="G2183"/>
      <c r="H2183"/>
      <c r="I2183"/>
      <c r="J2183"/>
      <c r="K2183"/>
    </row>
    <row r="2184" spans="1:11" ht="14.5" x14ac:dyDescent="0.35">
      <c r="A2184"/>
      <c r="B2184"/>
      <c r="C2184"/>
      <c r="D2184"/>
      <c r="E2184"/>
      <c r="F2184"/>
      <c r="G2184"/>
      <c r="H2184"/>
      <c r="I2184"/>
      <c r="J2184"/>
      <c r="K2184"/>
    </row>
    <row r="2185" spans="1:11" ht="14.5" x14ac:dyDescent="0.35">
      <c r="A2185"/>
      <c r="B2185"/>
      <c r="C2185"/>
      <c r="D2185"/>
      <c r="E2185"/>
      <c r="F2185"/>
      <c r="G2185"/>
      <c r="H2185"/>
      <c r="I2185"/>
      <c r="J2185"/>
      <c r="K2185"/>
    </row>
    <row r="2186" spans="1:11" ht="14.5" x14ac:dyDescent="0.35">
      <c r="A2186"/>
      <c r="B2186"/>
      <c r="C2186"/>
      <c r="D2186"/>
      <c r="E2186"/>
      <c r="F2186"/>
      <c r="G2186"/>
      <c r="H2186"/>
      <c r="I2186"/>
      <c r="J2186"/>
      <c r="K2186"/>
    </row>
    <row r="2187" spans="1:11" ht="14.5" x14ac:dyDescent="0.35">
      <c r="A2187"/>
      <c r="B2187"/>
      <c r="C2187"/>
      <c r="D2187"/>
      <c r="E2187"/>
      <c r="F2187"/>
      <c r="G2187"/>
      <c r="H2187"/>
      <c r="I2187"/>
      <c r="J2187"/>
      <c r="K2187"/>
    </row>
    <row r="2188" spans="1:11" ht="14.5" x14ac:dyDescent="0.35">
      <c r="A2188"/>
      <c r="B2188"/>
      <c r="C2188"/>
      <c r="D2188"/>
      <c r="E2188"/>
      <c r="F2188"/>
      <c r="G2188"/>
      <c r="H2188"/>
      <c r="I2188"/>
      <c r="J2188"/>
      <c r="K2188"/>
    </row>
    <row r="2189" spans="1:11" ht="14.5" x14ac:dyDescent="0.35">
      <c r="A2189"/>
      <c r="B2189"/>
      <c r="C2189"/>
      <c r="D2189"/>
      <c r="E2189"/>
      <c r="F2189"/>
      <c r="G2189"/>
      <c r="H2189"/>
      <c r="I2189"/>
      <c r="J2189"/>
      <c r="K2189"/>
    </row>
    <row r="2190" spans="1:11" ht="14.5" x14ac:dyDescent="0.35">
      <c r="A2190"/>
      <c r="B2190"/>
      <c r="C2190"/>
      <c r="D2190"/>
      <c r="E2190"/>
      <c r="F2190"/>
      <c r="G2190"/>
      <c r="H2190"/>
      <c r="I2190"/>
      <c r="J2190"/>
      <c r="K2190"/>
    </row>
    <row r="2191" spans="1:11" ht="14.5" x14ac:dyDescent="0.35">
      <c r="A2191"/>
      <c r="B2191"/>
      <c r="C2191"/>
      <c r="D2191"/>
      <c r="E2191"/>
      <c r="F2191"/>
      <c r="G2191"/>
      <c r="H2191"/>
      <c r="I2191"/>
      <c r="J2191"/>
      <c r="K2191"/>
    </row>
    <row r="2192" spans="1:11" ht="14.5" x14ac:dyDescent="0.35">
      <c r="A2192"/>
      <c r="B2192"/>
      <c r="C2192"/>
      <c r="D2192"/>
      <c r="E2192"/>
      <c r="F2192"/>
      <c r="G2192"/>
      <c r="H2192"/>
      <c r="I2192"/>
      <c r="J2192"/>
      <c r="K2192"/>
    </row>
    <row r="2193" spans="1:11" ht="14.5" x14ac:dyDescent="0.35">
      <c r="A2193"/>
      <c r="B2193"/>
      <c r="C2193"/>
      <c r="D2193"/>
      <c r="E2193"/>
      <c r="F2193"/>
      <c r="G2193"/>
      <c r="H2193"/>
      <c r="I2193"/>
      <c r="J2193"/>
      <c r="K2193"/>
    </row>
    <row r="2194" spans="1:11" ht="14.5" x14ac:dyDescent="0.35">
      <c r="A2194"/>
      <c r="B2194"/>
      <c r="C2194"/>
      <c r="D2194"/>
      <c r="E2194"/>
      <c r="F2194"/>
      <c r="G2194"/>
      <c r="H2194"/>
      <c r="I2194"/>
      <c r="J2194"/>
      <c r="K2194"/>
    </row>
    <row r="2195" spans="1:11" ht="14.5" x14ac:dyDescent="0.35">
      <c r="A2195"/>
      <c r="B2195"/>
      <c r="C2195"/>
      <c r="D2195"/>
      <c r="E2195"/>
      <c r="F2195"/>
      <c r="G2195"/>
      <c r="H2195"/>
      <c r="I2195"/>
      <c r="J2195"/>
      <c r="K2195"/>
    </row>
    <row r="2196" spans="1:11" ht="14.5" x14ac:dyDescent="0.35">
      <c r="A2196"/>
      <c r="B2196"/>
      <c r="C2196"/>
      <c r="D2196"/>
      <c r="E2196"/>
      <c r="F2196"/>
      <c r="G2196"/>
      <c r="H2196"/>
      <c r="I2196"/>
      <c r="J2196"/>
      <c r="K2196"/>
    </row>
    <row r="2197" spans="1:11" ht="14.5" x14ac:dyDescent="0.35">
      <c r="A2197"/>
      <c r="B2197"/>
      <c r="C2197"/>
      <c r="D2197"/>
      <c r="E2197"/>
      <c r="F2197"/>
      <c r="G2197"/>
      <c r="H2197"/>
      <c r="I2197"/>
      <c r="J2197"/>
      <c r="K2197"/>
    </row>
    <row r="2198" spans="1:11" ht="14.5" x14ac:dyDescent="0.35">
      <c r="A2198"/>
      <c r="B2198"/>
      <c r="C2198"/>
      <c r="D2198"/>
      <c r="E2198"/>
      <c r="F2198"/>
      <c r="G2198"/>
      <c r="H2198"/>
      <c r="I2198"/>
      <c r="J2198"/>
      <c r="K2198"/>
    </row>
    <row r="2199" spans="1:11" ht="14.5" x14ac:dyDescent="0.35">
      <c r="A2199"/>
      <c r="B2199"/>
      <c r="C2199"/>
      <c r="D2199"/>
      <c r="E2199"/>
      <c r="F2199"/>
      <c r="G2199"/>
      <c r="H2199"/>
      <c r="I2199"/>
      <c r="J2199"/>
      <c r="K2199"/>
    </row>
    <row r="2200" spans="1:11" ht="14.5" x14ac:dyDescent="0.35">
      <c r="A2200"/>
      <c r="B2200"/>
      <c r="C2200"/>
      <c r="D2200"/>
      <c r="E2200"/>
      <c r="F2200"/>
      <c r="G2200"/>
      <c r="H2200"/>
      <c r="I2200"/>
      <c r="J2200"/>
      <c r="K2200"/>
    </row>
    <row r="2201" spans="1:11" ht="14.5" x14ac:dyDescent="0.35">
      <c r="A2201"/>
      <c r="B2201"/>
      <c r="C2201"/>
      <c r="D2201"/>
      <c r="E2201"/>
      <c r="F2201"/>
      <c r="G2201"/>
      <c r="H2201"/>
      <c r="I2201"/>
      <c r="J2201"/>
      <c r="K2201"/>
    </row>
    <row r="2202" spans="1:11" ht="14.5" x14ac:dyDescent="0.35">
      <c r="A2202"/>
      <c r="B2202"/>
      <c r="C2202"/>
      <c r="D2202"/>
      <c r="E2202"/>
      <c r="F2202"/>
      <c r="G2202"/>
      <c r="H2202"/>
      <c r="I2202"/>
      <c r="J2202"/>
      <c r="K2202"/>
    </row>
    <row r="2203" spans="1:11" ht="14.5" x14ac:dyDescent="0.35">
      <c r="A2203"/>
      <c r="B2203"/>
      <c r="C2203"/>
      <c r="D2203"/>
      <c r="E2203"/>
      <c r="F2203"/>
      <c r="G2203"/>
      <c r="H2203"/>
      <c r="I2203"/>
      <c r="J2203"/>
      <c r="K2203"/>
    </row>
    <row r="2204" spans="1:11" ht="14.5" x14ac:dyDescent="0.35">
      <c r="A2204"/>
      <c r="B2204"/>
      <c r="C2204"/>
      <c r="D2204"/>
      <c r="E2204"/>
      <c r="F2204"/>
      <c r="G2204"/>
      <c r="H2204"/>
      <c r="I2204"/>
      <c r="J2204"/>
      <c r="K2204"/>
    </row>
    <row r="2205" spans="1:11" ht="14.5" x14ac:dyDescent="0.35">
      <c r="A2205"/>
      <c r="B2205"/>
      <c r="C2205"/>
      <c r="D2205"/>
      <c r="E2205"/>
      <c r="F2205"/>
      <c r="G2205"/>
      <c r="H2205"/>
      <c r="I2205"/>
      <c r="J2205"/>
      <c r="K2205"/>
    </row>
    <row r="2206" spans="1:11" ht="14.5" x14ac:dyDescent="0.35">
      <c r="A2206"/>
      <c r="B2206"/>
      <c r="C2206"/>
      <c r="D2206"/>
      <c r="E2206"/>
      <c r="F2206"/>
      <c r="G2206"/>
      <c r="H2206"/>
      <c r="I2206"/>
      <c r="J2206"/>
      <c r="K2206"/>
    </row>
    <row r="2207" spans="1:11" ht="14.5" x14ac:dyDescent="0.35">
      <c r="A2207"/>
      <c r="B2207"/>
      <c r="C2207"/>
      <c r="D2207"/>
      <c r="E2207"/>
      <c r="F2207"/>
      <c r="G2207"/>
      <c r="H2207"/>
      <c r="I2207"/>
      <c r="J2207"/>
      <c r="K2207"/>
    </row>
    <row r="2208" spans="1:11" ht="14.5" x14ac:dyDescent="0.35">
      <c r="A2208"/>
      <c r="B2208"/>
      <c r="C2208"/>
      <c r="D2208"/>
      <c r="E2208"/>
      <c r="F2208"/>
      <c r="G2208"/>
      <c r="H2208"/>
      <c r="I2208"/>
      <c r="J2208"/>
      <c r="K2208"/>
    </row>
    <row r="2209" spans="1:11" ht="14.5" x14ac:dyDescent="0.35">
      <c r="A2209"/>
      <c r="B2209"/>
      <c r="C2209"/>
      <c r="D2209"/>
      <c r="E2209"/>
      <c r="F2209"/>
      <c r="G2209"/>
      <c r="H2209"/>
      <c r="I2209"/>
      <c r="J2209"/>
      <c r="K2209"/>
    </row>
    <row r="2210" spans="1:11" ht="14.5" x14ac:dyDescent="0.35">
      <c r="A2210"/>
      <c r="B2210"/>
      <c r="C2210"/>
      <c r="D2210"/>
      <c r="E2210"/>
      <c r="F2210"/>
      <c r="G2210"/>
      <c r="H2210"/>
      <c r="I2210"/>
      <c r="J2210"/>
      <c r="K2210"/>
    </row>
    <row r="2211" spans="1:11" ht="14.5" x14ac:dyDescent="0.35">
      <c r="A2211"/>
      <c r="B2211"/>
      <c r="C2211"/>
      <c r="D2211"/>
      <c r="E2211"/>
      <c r="F2211"/>
      <c r="G2211"/>
      <c r="H2211"/>
      <c r="I2211"/>
      <c r="J2211"/>
      <c r="K2211"/>
    </row>
    <row r="2212" spans="1:11" ht="14.5" x14ac:dyDescent="0.35">
      <c r="A2212"/>
      <c r="B2212"/>
      <c r="C2212"/>
      <c r="D2212"/>
      <c r="E2212"/>
      <c r="F2212"/>
      <c r="G2212"/>
      <c r="H2212"/>
      <c r="I2212"/>
      <c r="J2212"/>
      <c r="K2212"/>
    </row>
    <row r="2213" spans="1:11" ht="14.5" x14ac:dyDescent="0.35">
      <c r="A2213"/>
      <c r="B2213"/>
      <c r="C2213"/>
      <c r="D2213"/>
      <c r="E2213"/>
      <c r="F2213"/>
      <c r="G2213"/>
      <c r="H2213"/>
      <c r="I2213"/>
      <c r="J2213"/>
      <c r="K2213"/>
    </row>
    <row r="2214" spans="1:11" ht="14.5" x14ac:dyDescent="0.35">
      <c r="A2214"/>
      <c r="B2214"/>
      <c r="C2214"/>
      <c r="D2214"/>
      <c r="E2214"/>
      <c r="F2214"/>
      <c r="G2214"/>
      <c r="H2214"/>
      <c r="I2214"/>
      <c r="J2214"/>
      <c r="K2214"/>
    </row>
    <row r="2215" spans="1:11" ht="14.5" x14ac:dyDescent="0.35">
      <c r="A2215"/>
      <c r="B2215"/>
      <c r="C2215"/>
      <c r="D2215"/>
      <c r="E2215"/>
      <c r="F2215"/>
      <c r="G2215"/>
      <c r="H2215"/>
      <c r="I2215"/>
      <c r="J2215"/>
      <c r="K2215"/>
    </row>
    <row r="2216" spans="1:11" ht="14.5" x14ac:dyDescent="0.35">
      <c r="A2216"/>
      <c r="B2216"/>
      <c r="C2216"/>
      <c r="D2216"/>
      <c r="E2216"/>
      <c r="F2216"/>
      <c r="G2216"/>
      <c r="H2216"/>
      <c r="I2216"/>
      <c r="J2216"/>
      <c r="K2216"/>
    </row>
    <row r="2217" spans="1:11" ht="14.5" x14ac:dyDescent="0.35">
      <c r="A2217"/>
      <c r="B2217"/>
      <c r="C2217"/>
      <c r="D2217"/>
      <c r="E2217"/>
      <c r="F2217"/>
      <c r="G2217"/>
      <c r="H2217"/>
      <c r="I2217"/>
      <c r="J2217"/>
      <c r="K2217"/>
    </row>
    <row r="2218" spans="1:11" ht="14.5" x14ac:dyDescent="0.35">
      <c r="A2218"/>
      <c r="B2218"/>
      <c r="C2218"/>
      <c r="D2218"/>
      <c r="E2218"/>
      <c r="F2218"/>
      <c r="G2218"/>
      <c r="H2218"/>
      <c r="I2218"/>
      <c r="J2218"/>
      <c r="K2218"/>
    </row>
    <row r="2219" spans="1:11" ht="14.5" x14ac:dyDescent="0.35">
      <c r="A2219"/>
      <c r="B2219"/>
      <c r="C2219"/>
      <c r="D2219"/>
      <c r="E2219"/>
      <c r="F2219"/>
      <c r="G2219"/>
      <c r="H2219"/>
      <c r="I2219"/>
      <c r="J2219"/>
      <c r="K2219"/>
    </row>
    <row r="2220" spans="1:11" ht="14.5" x14ac:dyDescent="0.35">
      <c r="A2220"/>
      <c r="B2220"/>
      <c r="C2220"/>
      <c r="D2220"/>
      <c r="E2220"/>
      <c r="F2220"/>
      <c r="G2220"/>
      <c r="H2220"/>
      <c r="I2220"/>
      <c r="J2220"/>
      <c r="K2220"/>
    </row>
    <row r="2221" spans="1:11" ht="14.5" x14ac:dyDescent="0.35">
      <c r="A2221"/>
      <c r="B2221"/>
      <c r="C2221"/>
      <c r="D2221"/>
      <c r="E2221"/>
      <c r="F2221"/>
      <c r="G2221"/>
      <c r="H2221"/>
      <c r="I2221"/>
      <c r="J2221"/>
      <c r="K2221"/>
    </row>
    <row r="2222" spans="1:11" ht="14.5" x14ac:dyDescent="0.35">
      <c r="A2222"/>
      <c r="B2222"/>
      <c r="C2222"/>
      <c r="D2222"/>
      <c r="E2222"/>
      <c r="F2222"/>
      <c r="G2222"/>
      <c r="H2222"/>
      <c r="I2222"/>
      <c r="J2222"/>
      <c r="K2222"/>
    </row>
    <row r="2223" spans="1:11" ht="14.5" x14ac:dyDescent="0.35">
      <c r="A2223"/>
      <c r="B2223"/>
      <c r="C2223"/>
      <c r="D2223"/>
      <c r="E2223"/>
      <c r="F2223"/>
      <c r="G2223"/>
      <c r="H2223"/>
      <c r="I2223"/>
      <c r="J2223"/>
      <c r="K2223"/>
    </row>
    <row r="2224" spans="1:11" ht="14.5" x14ac:dyDescent="0.35">
      <c r="A2224"/>
      <c r="B2224"/>
      <c r="C2224"/>
      <c r="D2224"/>
      <c r="E2224"/>
      <c r="F2224"/>
      <c r="G2224"/>
      <c r="H2224"/>
      <c r="I2224"/>
      <c r="J2224"/>
      <c r="K2224"/>
    </row>
    <row r="2225" spans="1:11" ht="14.5" x14ac:dyDescent="0.35">
      <c r="A2225"/>
      <c r="B2225"/>
      <c r="C2225"/>
      <c r="D2225"/>
      <c r="E2225"/>
      <c r="F2225"/>
      <c r="G2225"/>
      <c r="H2225"/>
      <c r="I2225"/>
      <c r="J2225"/>
      <c r="K2225"/>
    </row>
    <row r="2226" spans="1:11" ht="14.5" x14ac:dyDescent="0.35">
      <c r="A2226"/>
      <c r="B2226"/>
      <c r="C2226"/>
      <c r="D2226"/>
      <c r="E2226"/>
      <c r="F2226"/>
      <c r="G2226"/>
      <c r="H2226"/>
      <c r="I2226"/>
      <c r="J2226"/>
      <c r="K2226"/>
    </row>
    <row r="2227" spans="1:11" ht="14.5" x14ac:dyDescent="0.35">
      <c r="A2227"/>
      <c r="B2227"/>
      <c r="C2227"/>
      <c r="D2227"/>
      <c r="E2227"/>
      <c r="F2227"/>
      <c r="G2227"/>
      <c r="H2227"/>
      <c r="I2227"/>
      <c r="J2227"/>
      <c r="K2227"/>
    </row>
    <row r="2228" spans="1:11" ht="14.5" x14ac:dyDescent="0.35">
      <c r="A2228"/>
      <c r="B2228"/>
      <c r="C2228"/>
      <c r="D2228"/>
      <c r="E2228"/>
      <c r="F2228"/>
      <c r="G2228"/>
      <c r="H2228"/>
      <c r="I2228"/>
      <c r="J2228"/>
      <c r="K2228"/>
    </row>
    <row r="2229" spans="1:11" ht="14.5" x14ac:dyDescent="0.35">
      <c r="A2229"/>
      <c r="B2229"/>
      <c r="C2229"/>
      <c r="D2229"/>
      <c r="E2229"/>
      <c r="F2229"/>
      <c r="G2229"/>
      <c r="H2229"/>
      <c r="I2229"/>
      <c r="J2229"/>
      <c r="K2229"/>
    </row>
    <row r="2230" spans="1:11" ht="14.5" x14ac:dyDescent="0.35">
      <c r="A2230"/>
      <c r="B2230"/>
      <c r="C2230"/>
      <c r="D2230"/>
      <c r="E2230"/>
      <c r="F2230"/>
      <c r="G2230"/>
      <c r="H2230"/>
      <c r="I2230"/>
      <c r="J2230"/>
      <c r="K2230"/>
    </row>
    <row r="2231" spans="1:11" ht="14.5" x14ac:dyDescent="0.35">
      <c r="A2231"/>
      <c r="B2231"/>
      <c r="C2231"/>
      <c r="D2231"/>
      <c r="E2231"/>
      <c r="F2231"/>
      <c r="G2231"/>
      <c r="H2231"/>
      <c r="I2231"/>
      <c r="J2231"/>
      <c r="K2231"/>
    </row>
    <row r="2232" spans="1:11" ht="14.5" x14ac:dyDescent="0.35">
      <c r="A2232"/>
      <c r="B2232"/>
      <c r="C2232"/>
      <c r="D2232"/>
      <c r="E2232"/>
      <c r="F2232"/>
      <c r="G2232"/>
      <c r="H2232"/>
      <c r="I2232"/>
      <c r="J2232"/>
      <c r="K2232"/>
    </row>
    <row r="2233" spans="1:11" ht="14.5" x14ac:dyDescent="0.35">
      <c r="A2233"/>
      <c r="B2233"/>
      <c r="C2233"/>
      <c r="D2233"/>
      <c r="E2233"/>
      <c r="F2233"/>
      <c r="G2233"/>
      <c r="H2233"/>
      <c r="I2233"/>
      <c r="J2233"/>
      <c r="K2233"/>
    </row>
    <row r="2234" spans="1:11" ht="14.5" x14ac:dyDescent="0.35">
      <c r="A2234"/>
      <c r="B2234"/>
      <c r="C2234"/>
      <c r="D2234"/>
      <c r="E2234"/>
      <c r="F2234"/>
      <c r="G2234"/>
      <c r="H2234"/>
      <c r="I2234"/>
      <c r="J2234"/>
      <c r="K2234"/>
    </row>
    <row r="2235" spans="1:11" ht="14.5" x14ac:dyDescent="0.35">
      <c r="A2235"/>
      <c r="B2235"/>
      <c r="C2235"/>
      <c r="D2235"/>
      <c r="E2235"/>
      <c r="F2235"/>
      <c r="G2235"/>
      <c r="H2235"/>
      <c r="I2235"/>
      <c r="J2235"/>
      <c r="K2235"/>
    </row>
    <row r="2236" spans="1:11" ht="14.5" x14ac:dyDescent="0.35">
      <c r="A2236"/>
      <c r="B2236"/>
      <c r="C2236"/>
      <c r="D2236"/>
      <c r="E2236"/>
      <c r="F2236"/>
      <c r="G2236"/>
      <c r="H2236"/>
      <c r="I2236"/>
      <c r="J2236"/>
      <c r="K2236"/>
    </row>
    <row r="2237" spans="1:11" ht="14.5" x14ac:dyDescent="0.35">
      <c r="A2237"/>
      <c r="B2237"/>
      <c r="C2237"/>
      <c r="D2237"/>
      <c r="E2237"/>
      <c r="F2237"/>
      <c r="G2237"/>
      <c r="H2237"/>
      <c r="I2237"/>
      <c r="J2237"/>
      <c r="K2237"/>
    </row>
    <row r="2238" spans="1:11" ht="14.5" x14ac:dyDescent="0.35">
      <c r="A2238"/>
      <c r="B2238"/>
      <c r="C2238"/>
      <c r="D2238"/>
      <c r="E2238"/>
      <c r="F2238"/>
      <c r="G2238"/>
      <c r="H2238"/>
      <c r="I2238"/>
      <c r="J2238"/>
      <c r="K2238"/>
    </row>
    <row r="2239" spans="1:11" ht="14.5" x14ac:dyDescent="0.35">
      <c r="A2239"/>
      <c r="B2239"/>
      <c r="C2239"/>
      <c r="D2239"/>
      <c r="E2239"/>
      <c r="F2239"/>
      <c r="G2239"/>
      <c r="H2239"/>
      <c r="I2239"/>
      <c r="J2239"/>
      <c r="K2239"/>
    </row>
    <row r="2240" spans="1:11" ht="14.5" x14ac:dyDescent="0.35">
      <c r="A2240"/>
      <c r="B2240"/>
      <c r="C2240"/>
      <c r="D2240"/>
      <c r="E2240"/>
      <c r="F2240"/>
      <c r="G2240"/>
      <c r="H2240"/>
      <c r="I2240"/>
      <c r="J2240"/>
      <c r="K2240"/>
    </row>
    <row r="2241" spans="1:11" ht="14.5" x14ac:dyDescent="0.35">
      <c r="A2241"/>
      <c r="B2241"/>
      <c r="C2241"/>
      <c r="D2241"/>
      <c r="E2241"/>
      <c r="F2241"/>
      <c r="G2241"/>
      <c r="H2241"/>
      <c r="I2241"/>
      <c r="J2241"/>
      <c r="K2241"/>
    </row>
    <row r="2242" spans="1:11" ht="14.5" x14ac:dyDescent="0.35">
      <c r="A2242"/>
      <c r="B2242"/>
      <c r="C2242"/>
      <c r="D2242"/>
      <c r="E2242"/>
      <c r="F2242"/>
      <c r="G2242"/>
      <c r="H2242"/>
      <c r="I2242"/>
      <c r="J2242"/>
      <c r="K2242"/>
    </row>
    <row r="2243" spans="1:11" ht="14.5" x14ac:dyDescent="0.35">
      <c r="A2243"/>
      <c r="B2243"/>
      <c r="C2243"/>
      <c r="D2243"/>
      <c r="E2243"/>
      <c r="F2243"/>
      <c r="G2243"/>
      <c r="H2243"/>
      <c r="I2243"/>
      <c r="J2243"/>
      <c r="K2243"/>
    </row>
    <row r="2244" spans="1:11" ht="14.5" x14ac:dyDescent="0.35">
      <c r="A2244"/>
      <c r="B2244"/>
      <c r="C2244"/>
      <c r="D2244"/>
      <c r="E2244"/>
      <c r="F2244"/>
      <c r="G2244"/>
      <c r="H2244"/>
      <c r="I2244"/>
      <c r="J2244"/>
      <c r="K2244"/>
    </row>
    <row r="2245" spans="1:11" ht="14.5" x14ac:dyDescent="0.35">
      <c r="A2245"/>
      <c r="B2245"/>
      <c r="C2245"/>
      <c r="D2245"/>
      <c r="E2245"/>
      <c r="F2245"/>
      <c r="G2245"/>
      <c r="H2245"/>
      <c r="I2245"/>
      <c r="J2245"/>
      <c r="K2245"/>
    </row>
    <row r="2246" spans="1:11" ht="14.5" x14ac:dyDescent="0.35">
      <c r="A2246"/>
      <c r="B2246"/>
      <c r="C2246"/>
      <c r="D2246"/>
      <c r="E2246"/>
      <c r="F2246"/>
      <c r="G2246"/>
      <c r="H2246"/>
      <c r="I2246"/>
      <c r="J2246"/>
      <c r="K2246"/>
    </row>
    <row r="2247" spans="1:11" ht="14.5" x14ac:dyDescent="0.35">
      <c r="A2247"/>
      <c r="B2247"/>
      <c r="C2247"/>
      <c r="D2247"/>
      <c r="E2247"/>
      <c r="F2247"/>
      <c r="G2247"/>
      <c r="H2247"/>
      <c r="I2247"/>
      <c r="J2247"/>
      <c r="K2247"/>
    </row>
    <row r="2248" spans="1:11" ht="14.5" x14ac:dyDescent="0.35">
      <c r="A2248"/>
      <c r="B2248"/>
      <c r="C2248"/>
      <c r="D2248"/>
      <c r="E2248"/>
      <c r="F2248"/>
      <c r="G2248"/>
      <c r="H2248"/>
      <c r="I2248"/>
      <c r="J2248"/>
      <c r="K2248"/>
    </row>
    <row r="2249" spans="1:11" ht="14.5" x14ac:dyDescent="0.35">
      <c r="A2249"/>
      <c r="B2249"/>
      <c r="C2249"/>
      <c r="D2249"/>
      <c r="E2249"/>
      <c r="F2249"/>
      <c r="G2249"/>
      <c r="H2249"/>
      <c r="I2249"/>
      <c r="J2249"/>
      <c r="K2249"/>
    </row>
    <row r="2250" spans="1:11" ht="14.5" x14ac:dyDescent="0.35">
      <c r="A2250"/>
      <c r="B2250"/>
      <c r="C2250"/>
      <c r="D2250"/>
      <c r="E2250"/>
      <c r="F2250"/>
      <c r="G2250"/>
      <c r="H2250"/>
      <c r="I2250"/>
      <c r="J2250"/>
      <c r="K2250"/>
    </row>
    <row r="2251" spans="1:11" ht="14.5" x14ac:dyDescent="0.35">
      <c r="A2251"/>
      <c r="B2251"/>
      <c r="C2251"/>
      <c r="D2251"/>
      <c r="E2251"/>
      <c r="F2251"/>
      <c r="G2251"/>
      <c r="H2251"/>
      <c r="I2251"/>
      <c r="J2251"/>
      <c r="K2251"/>
    </row>
    <row r="2252" spans="1:11" ht="14.5" x14ac:dyDescent="0.35">
      <c r="A2252"/>
      <c r="B2252"/>
      <c r="C2252"/>
      <c r="D2252"/>
      <c r="E2252"/>
      <c r="F2252"/>
      <c r="G2252"/>
      <c r="H2252"/>
      <c r="I2252"/>
      <c r="J2252"/>
      <c r="K2252"/>
    </row>
    <row r="2253" spans="1:11" ht="14.5" x14ac:dyDescent="0.35">
      <c r="A2253"/>
      <c r="B2253"/>
      <c r="C2253"/>
      <c r="D2253"/>
      <c r="E2253"/>
      <c r="F2253"/>
      <c r="G2253"/>
      <c r="H2253"/>
      <c r="I2253"/>
      <c r="J2253"/>
      <c r="K2253"/>
    </row>
    <row r="2254" spans="1:11" ht="14.5" x14ac:dyDescent="0.35">
      <c r="A2254"/>
      <c r="B2254"/>
      <c r="C2254"/>
      <c r="D2254"/>
      <c r="E2254"/>
      <c r="F2254"/>
      <c r="G2254"/>
      <c r="H2254"/>
      <c r="I2254"/>
      <c r="J2254"/>
      <c r="K2254"/>
    </row>
    <row r="2255" spans="1:11" ht="14.5" x14ac:dyDescent="0.35">
      <c r="A2255"/>
      <c r="B2255"/>
      <c r="C2255"/>
      <c r="D2255"/>
      <c r="E2255"/>
      <c r="F2255"/>
      <c r="G2255"/>
      <c r="H2255"/>
      <c r="I2255"/>
      <c r="J2255"/>
      <c r="K2255"/>
    </row>
    <row r="2256" spans="1:11" ht="14.5" x14ac:dyDescent="0.35">
      <c r="A2256"/>
      <c r="B2256"/>
      <c r="C2256"/>
      <c r="D2256"/>
      <c r="E2256"/>
      <c r="F2256"/>
      <c r="G2256"/>
      <c r="H2256"/>
      <c r="I2256"/>
      <c r="J2256"/>
      <c r="K2256"/>
    </row>
    <row r="2257" spans="1:11" ht="14.5" x14ac:dyDescent="0.35">
      <c r="A2257"/>
      <c r="B2257"/>
      <c r="C2257"/>
      <c r="D2257"/>
      <c r="E2257"/>
      <c r="F2257"/>
      <c r="G2257"/>
      <c r="H2257"/>
      <c r="I2257"/>
      <c r="J2257"/>
      <c r="K2257"/>
    </row>
    <row r="2258" spans="1:11" ht="14.5" x14ac:dyDescent="0.35">
      <c r="A2258"/>
      <c r="B2258"/>
      <c r="C2258"/>
      <c r="D2258"/>
      <c r="E2258"/>
      <c r="F2258"/>
      <c r="G2258"/>
      <c r="H2258"/>
      <c r="I2258"/>
      <c r="J2258"/>
      <c r="K2258"/>
    </row>
    <row r="2259" spans="1:11" ht="14.5" x14ac:dyDescent="0.35">
      <c r="A2259"/>
      <c r="B2259"/>
      <c r="C2259"/>
      <c r="D2259"/>
      <c r="E2259"/>
      <c r="F2259"/>
      <c r="G2259"/>
      <c r="H2259"/>
      <c r="I2259"/>
      <c r="J2259"/>
      <c r="K2259"/>
    </row>
    <row r="2260" spans="1:11" ht="14.5" x14ac:dyDescent="0.35">
      <c r="A2260"/>
      <c r="B2260"/>
      <c r="C2260"/>
      <c r="D2260"/>
      <c r="E2260"/>
      <c r="F2260"/>
      <c r="G2260"/>
      <c r="H2260"/>
      <c r="I2260"/>
      <c r="J2260"/>
      <c r="K2260"/>
    </row>
    <row r="2261" spans="1:11" ht="14.5" x14ac:dyDescent="0.35">
      <c r="A2261"/>
      <c r="B2261"/>
      <c r="C2261"/>
      <c r="D2261"/>
      <c r="E2261"/>
      <c r="F2261"/>
      <c r="G2261"/>
      <c r="H2261"/>
      <c r="I2261"/>
      <c r="J2261"/>
      <c r="K2261"/>
    </row>
    <row r="2262" spans="1:11" ht="14.5" x14ac:dyDescent="0.35">
      <c r="A2262"/>
      <c r="B2262"/>
      <c r="C2262"/>
      <c r="D2262"/>
      <c r="E2262"/>
      <c r="F2262"/>
      <c r="G2262"/>
      <c r="H2262"/>
      <c r="I2262"/>
      <c r="J2262"/>
      <c r="K2262"/>
    </row>
    <row r="2263" spans="1:11" ht="14.5" x14ac:dyDescent="0.35">
      <c r="A2263"/>
      <c r="B2263"/>
      <c r="C2263"/>
      <c r="D2263"/>
      <c r="E2263"/>
      <c r="F2263"/>
      <c r="G2263"/>
      <c r="H2263"/>
      <c r="I2263"/>
      <c r="J2263"/>
      <c r="K2263"/>
    </row>
    <row r="2264" spans="1:11" ht="14.5" x14ac:dyDescent="0.35">
      <c r="A2264"/>
      <c r="B2264"/>
      <c r="C2264"/>
      <c r="D2264"/>
      <c r="E2264"/>
      <c r="F2264"/>
      <c r="G2264"/>
      <c r="H2264"/>
      <c r="I2264"/>
      <c r="J2264"/>
      <c r="K2264"/>
    </row>
    <row r="2265" spans="1:11" ht="14.5" x14ac:dyDescent="0.35">
      <c r="A2265"/>
      <c r="B2265"/>
      <c r="C2265"/>
      <c r="D2265"/>
      <c r="E2265"/>
      <c r="F2265"/>
      <c r="G2265"/>
      <c r="H2265"/>
      <c r="I2265"/>
      <c r="J2265"/>
      <c r="K2265"/>
    </row>
    <row r="2266" spans="1:11" ht="14.5" x14ac:dyDescent="0.35">
      <c r="A2266"/>
      <c r="B2266"/>
      <c r="C2266"/>
      <c r="D2266"/>
      <c r="E2266"/>
      <c r="F2266"/>
      <c r="G2266"/>
      <c r="H2266"/>
      <c r="I2266"/>
      <c r="J2266"/>
      <c r="K2266"/>
    </row>
    <row r="2267" spans="1:11" ht="14.5" x14ac:dyDescent="0.35">
      <c r="A2267"/>
      <c r="B2267"/>
      <c r="C2267"/>
      <c r="D2267"/>
      <c r="E2267"/>
      <c r="F2267"/>
      <c r="G2267"/>
      <c r="H2267"/>
      <c r="I2267"/>
      <c r="J2267"/>
      <c r="K2267"/>
    </row>
    <row r="2268" spans="1:11" ht="14.5" x14ac:dyDescent="0.35">
      <c r="A2268"/>
      <c r="B2268"/>
      <c r="C2268"/>
      <c r="D2268"/>
      <c r="E2268"/>
      <c r="F2268"/>
      <c r="G2268"/>
      <c r="H2268"/>
      <c r="I2268"/>
      <c r="J2268"/>
      <c r="K2268"/>
    </row>
    <row r="2269" spans="1:11" ht="14.5" x14ac:dyDescent="0.35">
      <c r="A2269"/>
      <c r="B2269"/>
      <c r="C2269"/>
      <c r="D2269"/>
      <c r="E2269"/>
      <c r="F2269"/>
      <c r="G2269"/>
      <c r="H2269"/>
      <c r="I2269"/>
      <c r="J2269"/>
      <c r="K2269"/>
    </row>
    <row r="2270" spans="1:11" ht="14.5" x14ac:dyDescent="0.35">
      <c r="A2270"/>
      <c r="B2270"/>
      <c r="C2270"/>
      <c r="D2270"/>
      <c r="E2270"/>
      <c r="F2270"/>
      <c r="G2270"/>
      <c r="H2270"/>
      <c r="I2270"/>
      <c r="J2270"/>
      <c r="K2270"/>
    </row>
    <row r="2271" spans="1:11" ht="14.5" x14ac:dyDescent="0.35">
      <c r="A2271"/>
      <c r="B2271"/>
      <c r="C2271"/>
      <c r="D2271"/>
      <c r="E2271"/>
      <c r="F2271"/>
      <c r="G2271"/>
      <c r="H2271"/>
      <c r="I2271"/>
      <c r="J2271"/>
      <c r="K2271"/>
    </row>
    <row r="2272" spans="1:11" ht="14.5" x14ac:dyDescent="0.35">
      <c r="A2272"/>
      <c r="B2272"/>
      <c r="C2272"/>
      <c r="D2272"/>
      <c r="E2272"/>
      <c r="F2272"/>
      <c r="G2272"/>
      <c r="H2272"/>
      <c r="I2272"/>
      <c r="J2272"/>
      <c r="K2272"/>
    </row>
    <row r="2273" spans="1:11" ht="14.5" x14ac:dyDescent="0.35">
      <c r="A2273"/>
      <c r="B2273"/>
      <c r="C2273"/>
      <c r="D2273"/>
      <c r="E2273"/>
      <c r="F2273"/>
      <c r="G2273"/>
      <c r="H2273"/>
      <c r="I2273"/>
      <c r="J2273"/>
      <c r="K2273"/>
    </row>
    <row r="2274" spans="1:11" ht="14.5" x14ac:dyDescent="0.35">
      <c r="A2274"/>
      <c r="B2274"/>
      <c r="C2274"/>
      <c r="D2274"/>
      <c r="E2274"/>
      <c r="F2274"/>
      <c r="G2274"/>
      <c r="H2274"/>
      <c r="I2274"/>
      <c r="J2274"/>
      <c r="K2274"/>
    </row>
    <row r="2275" spans="1:11" ht="14.5" x14ac:dyDescent="0.35">
      <c r="A2275"/>
      <c r="B2275"/>
      <c r="C2275"/>
      <c r="D2275"/>
      <c r="E2275"/>
      <c r="F2275"/>
      <c r="G2275"/>
      <c r="H2275"/>
      <c r="I2275"/>
      <c r="J2275"/>
      <c r="K2275"/>
    </row>
    <row r="2276" spans="1:11" ht="14.5" x14ac:dyDescent="0.35">
      <c r="A2276"/>
      <c r="B2276"/>
      <c r="C2276"/>
      <c r="D2276"/>
      <c r="E2276"/>
      <c r="F2276"/>
      <c r="G2276"/>
      <c r="H2276"/>
      <c r="I2276"/>
      <c r="J2276"/>
      <c r="K2276"/>
    </row>
    <row r="2277" spans="1:11" ht="14.5" x14ac:dyDescent="0.35">
      <c r="A2277"/>
      <c r="B2277"/>
      <c r="C2277"/>
      <c r="D2277"/>
      <c r="E2277"/>
      <c r="F2277"/>
      <c r="G2277"/>
      <c r="H2277"/>
      <c r="I2277"/>
      <c r="J2277"/>
      <c r="K2277"/>
    </row>
    <row r="2278" spans="1:11" ht="14.5" x14ac:dyDescent="0.35">
      <c r="A2278"/>
      <c r="B2278"/>
      <c r="C2278"/>
      <c r="D2278"/>
      <c r="E2278"/>
      <c r="F2278"/>
      <c r="G2278"/>
      <c r="H2278"/>
      <c r="I2278"/>
      <c r="J2278"/>
      <c r="K2278"/>
    </row>
    <row r="2279" spans="1:11" ht="14.5" x14ac:dyDescent="0.35">
      <c r="A2279"/>
      <c r="B2279"/>
      <c r="C2279"/>
      <c r="D2279"/>
      <c r="E2279"/>
      <c r="F2279"/>
      <c r="G2279"/>
      <c r="H2279"/>
      <c r="I2279"/>
      <c r="J2279"/>
      <c r="K2279"/>
    </row>
    <row r="2280" spans="1:11" ht="14.5" x14ac:dyDescent="0.35">
      <c r="A2280"/>
      <c r="B2280"/>
      <c r="C2280"/>
      <c r="D2280"/>
      <c r="E2280"/>
      <c r="F2280"/>
      <c r="G2280"/>
      <c r="H2280"/>
      <c r="I2280"/>
      <c r="J2280"/>
      <c r="K2280"/>
    </row>
    <row r="2281" spans="1:11" ht="14.5" x14ac:dyDescent="0.35">
      <c r="A2281"/>
      <c r="B2281"/>
      <c r="C2281"/>
      <c r="D2281"/>
      <c r="E2281"/>
      <c r="F2281"/>
      <c r="G2281"/>
      <c r="H2281"/>
      <c r="I2281"/>
      <c r="J2281"/>
      <c r="K2281"/>
    </row>
    <row r="2282" spans="1:11" ht="14.5" x14ac:dyDescent="0.35">
      <c r="A2282"/>
      <c r="B2282"/>
      <c r="C2282"/>
      <c r="D2282"/>
      <c r="E2282"/>
      <c r="F2282"/>
      <c r="G2282"/>
      <c r="H2282"/>
      <c r="I2282"/>
      <c r="J2282"/>
      <c r="K2282"/>
    </row>
    <row r="2283" spans="1:11" ht="14.5" x14ac:dyDescent="0.35">
      <c r="A2283"/>
      <c r="B2283"/>
      <c r="C2283"/>
      <c r="D2283"/>
      <c r="E2283"/>
      <c r="F2283"/>
      <c r="G2283"/>
      <c r="H2283"/>
      <c r="I2283"/>
      <c r="J2283"/>
      <c r="K2283"/>
    </row>
    <row r="2284" spans="1:11" ht="14.5" x14ac:dyDescent="0.35">
      <c r="A2284"/>
      <c r="B2284"/>
      <c r="C2284"/>
      <c r="D2284"/>
      <c r="E2284"/>
      <c r="F2284"/>
      <c r="G2284"/>
      <c r="H2284"/>
      <c r="I2284"/>
      <c r="J2284"/>
      <c r="K2284"/>
    </row>
    <row r="2285" spans="1:11" ht="14.5" x14ac:dyDescent="0.35">
      <c r="A2285"/>
      <c r="B2285"/>
      <c r="C2285"/>
      <c r="D2285"/>
      <c r="E2285"/>
      <c r="F2285"/>
      <c r="G2285"/>
      <c r="H2285"/>
      <c r="I2285"/>
      <c r="J2285"/>
      <c r="K2285"/>
    </row>
    <row r="2286" spans="1:11" ht="14.5" x14ac:dyDescent="0.35">
      <c r="A2286"/>
      <c r="B2286"/>
      <c r="C2286"/>
      <c r="D2286"/>
      <c r="E2286"/>
      <c r="F2286"/>
      <c r="G2286"/>
      <c r="H2286"/>
      <c r="I2286"/>
      <c r="J2286"/>
      <c r="K2286"/>
    </row>
    <row r="2287" spans="1:11" ht="14.5" x14ac:dyDescent="0.35">
      <c r="A2287"/>
      <c r="B2287"/>
      <c r="C2287"/>
      <c r="D2287"/>
      <c r="E2287"/>
      <c r="F2287"/>
      <c r="G2287"/>
      <c r="H2287"/>
      <c r="I2287"/>
      <c r="J2287"/>
      <c r="K2287"/>
    </row>
    <row r="2288" spans="1:11" ht="14.5" x14ac:dyDescent="0.35">
      <c r="A2288"/>
      <c r="B2288"/>
      <c r="C2288"/>
      <c r="D2288"/>
      <c r="E2288"/>
      <c r="F2288"/>
      <c r="G2288"/>
      <c r="H2288"/>
      <c r="I2288"/>
      <c r="J2288"/>
      <c r="K2288"/>
    </row>
    <row r="2289" spans="1:11" ht="14.5" x14ac:dyDescent="0.35">
      <c r="A2289"/>
      <c r="B2289"/>
      <c r="C2289"/>
      <c r="D2289"/>
      <c r="E2289"/>
      <c r="F2289"/>
      <c r="G2289"/>
      <c r="H2289"/>
      <c r="I2289"/>
      <c r="J2289"/>
      <c r="K2289"/>
    </row>
    <row r="2290" spans="1:11" ht="14.5" x14ac:dyDescent="0.35">
      <c r="A2290"/>
      <c r="B2290"/>
      <c r="C2290"/>
      <c r="D2290"/>
      <c r="E2290"/>
      <c r="F2290"/>
      <c r="G2290"/>
      <c r="H2290"/>
      <c r="I2290"/>
      <c r="J2290"/>
      <c r="K2290"/>
    </row>
    <row r="2291" spans="1:11" ht="14.5" x14ac:dyDescent="0.35">
      <c r="A2291"/>
      <c r="B2291"/>
      <c r="C2291"/>
      <c r="D2291"/>
      <c r="E2291"/>
      <c r="F2291"/>
      <c r="G2291"/>
      <c r="H2291"/>
      <c r="I2291"/>
      <c r="J2291"/>
      <c r="K2291"/>
    </row>
    <row r="2292" spans="1:11" ht="14.5" x14ac:dyDescent="0.35">
      <c r="A2292"/>
      <c r="B2292"/>
      <c r="C2292"/>
      <c r="D2292"/>
      <c r="E2292"/>
      <c r="F2292"/>
      <c r="G2292"/>
      <c r="H2292"/>
      <c r="I2292"/>
      <c r="J2292"/>
      <c r="K2292"/>
    </row>
    <row r="2293" spans="1:11" ht="14.5" x14ac:dyDescent="0.35">
      <c r="A2293"/>
      <c r="B2293"/>
      <c r="C2293"/>
      <c r="D2293"/>
      <c r="E2293"/>
      <c r="F2293"/>
      <c r="G2293"/>
      <c r="H2293"/>
      <c r="I2293"/>
      <c r="J2293"/>
      <c r="K2293"/>
    </row>
    <row r="2294" spans="1:11" ht="14.5" x14ac:dyDescent="0.35">
      <c r="A2294"/>
      <c r="B2294"/>
      <c r="C2294"/>
      <c r="D2294"/>
      <c r="E2294"/>
      <c r="F2294"/>
      <c r="G2294"/>
      <c r="H2294"/>
      <c r="I2294"/>
      <c r="J2294"/>
      <c r="K2294"/>
    </row>
    <row r="2295" spans="1:11" ht="14.5" x14ac:dyDescent="0.35">
      <c r="A2295"/>
      <c r="B2295"/>
      <c r="C2295"/>
      <c r="D2295"/>
      <c r="E2295"/>
      <c r="F2295"/>
      <c r="G2295"/>
      <c r="H2295"/>
      <c r="I2295"/>
      <c r="J2295"/>
      <c r="K2295"/>
    </row>
    <row r="2296" spans="1:11" ht="14.5" x14ac:dyDescent="0.35">
      <c r="A2296"/>
      <c r="B2296"/>
      <c r="C2296"/>
      <c r="D2296"/>
      <c r="E2296"/>
      <c r="F2296"/>
      <c r="G2296"/>
      <c r="H2296"/>
      <c r="I2296"/>
      <c r="J2296"/>
      <c r="K2296"/>
    </row>
    <row r="2297" spans="1:11" ht="14.5" x14ac:dyDescent="0.35">
      <c r="A2297"/>
      <c r="B2297"/>
      <c r="C2297"/>
      <c r="D2297"/>
      <c r="E2297"/>
      <c r="F2297"/>
      <c r="G2297"/>
      <c r="H2297"/>
      <c r="I2297"/>
      <c r="J2297"/>
      <c r="K2297"/>
    </row>
    <row r="2298" spans="1:11" ht="14.5" x14ac:dyDescent="0.35">
      <c r="A2298"/>
      <c r="B2298"/>
      <c r="C2298"/>
      <c r="D2298"/>
      <c r="E2298"/>
      <c r="F2298"/>
      <c r="G2298"/>
      <c r="H2298"/>
      <c r="I2298"/>
      <c r="J2298"/>
      <c r="K2298"/>
    </row>
    <row r="2299" spans="1:11" ht="14.5" x14ac:dyDescent="0.35">
      <c r="A2299"/>
      <c r="B2299"/>
      <c r="C2299"/>
      <c r="D2299"/>
      <c r="E2299"/>
      <c r="F2299"/>
      <c r="G2299"/>
      <c r="H2299"/>
      <c r="I2299"/>
      <c r="J2299"/>
      <c r="K2299"/>
    </row>
    <row r="2300" spans="1:11" ht="14.5" x14ac:dyDescent="0.35">
      <c r="A2300"/>
      <c r="B2300"/>
      <c r="C2300"/>
      <c r="D2300"/>
      <c r="E2300"/>
      <c r="F2300"/>
      <c r="G2300"/>
      <c r="H2300"/>
      <c r="I2300"/>
      <c r="J2300"/>
      <c r="K2300"/>
    </row>
    <row r="2301" spans="1:11" ht="14.5" x14ac:dyDescent="0.35">
      <c r="A2301"/>
      <c r="B2301"/>
      <c r="C2301"/>
      <c r="D2301"/>
      <c r="E2301"/>
      <c r="F2301"/>
      <c r="G2301"/>
      <c r="H2301"/>
      <c r="I2301"/>
      <c r="J2301"/>
      <c r="K2301"/>
    </row>
    <row r="2302" spans="1:11" ht="14.5" x14ac:dyDescent="0.35">
      <c r="A2302"/>
      <c r="B2302"/>
      <c r="C2302"/>
      <c r="D2302"/>
      <c r="E2302"/>
      <c r="F2302"/>
      <c r="G2302"/>
      <c r="H2302"/>
      <c r="I2302"/>
      <c r="J2302"/>
      <c r="K2302"/>
    </row>
    <row r="2303" spans="1:11" ht="14.5" x14ac:dyDescent="0.35">
      <c r="A2303"/>
      <c r="B2303"/>
      <c r="C2303"/>
      <c r="D2303"/>
      <c r="E2303"/>
      <c r="F2303"/>
      <c r="G2303"/>
      <c r="H2303"/>
      <c r="I2303"/>
      <c r="J2303"/>
      <c r="K2303"/>
    </row>
    <row r="2304" spans="1:11" ht="14.5" x14ac:dyDescent="0.35">
      <c r="A2304"/>
      <c r="B2304"/>
      <c r="C2304"/>
      <c r="D2304"/>
      <c r="E2304"/>
      <c r="F2304"/>
      <c r="G2304"/>
      <c r="H2304"/>
      <c r="I2304"/>
      <c r="J2304"/>
      <c r="K2304"/>
    </row>
    <row r="2305" spans="1:11" ht="14.5" x14ac:dyDescent="0.35">
      <c r="A2305"/>
      <c r="B2305"/>
      <c r="C2305"/>
      <c r="D2305"/>
      <c r="E2305"/>
      <c r="F2305"/>
      <c r="G2305"/>
      <c r="H2305"/>
      <c r="I2305"/>
      <c r="J2305"/>
      <c r="K2305"/>
    </row>
    <row r="2306" spans="1:11" ht="14.5" x14ac:dyDescent="0.35">
      <c r="A2306"/>
      <c r="B2306"/>
      <c r="C2306"/>
      <c r="D2306"/>
      <c r="E2306"/>
      <c r="F2306"/>
      <c r="G2306"/>
      <c r="H2306"/>
      <c r="I2306"/>
      <c r="J2306"/>
      <c r="K2306"/>
    </row>
    <row r="2307" spans="1:11" ht="14.5" x14ac:dyDescent="0.35">
      <c r="A2307"/>
      <c r="B2307"/>
      <c r="C2307"/>
      <c r="D2307"/>
      <c r="E2307"/>
      <c r="F2307"/>
      <c r="G2307"/>
      <c r="H2307"/>
      <c r="I2307"/>
      <c r="J2307"/>
      <c r="K2307"/>
    </row>
    <row r="2308" spans="1:11" ht="14.5" x14ac:dyDescent="0.35">
      <c r="A2308"/>
      <c r="B2308"/>
      <c r="C2308"/>
      <c r="D2308"/>
      <c r="E2308"/>
      <c r="F2308"/>
      <c r="G2308"/>
      <c r="H2308"/>
      <c r="I2308"/>
      <c r="J2308"/>
      <c r="K2308"/>
    </row>
    <row r="2309" spans="1:11" ht="14.5" x14ac:dyDescent="0.35">
      <c r="A2309"/>
      <c r="B2309"/>
      <c r="C2309"/>
      <c r="D2309"/>
      <c r="E2309"/>
      <c r="F2309"/>
      <c r="G2309"/>
      <c r="H2309"/>
      <c r="I2309"/>
      <c r="J2309"/>
      <c r="K2309"/>
    </row>
    <row r="2310" spans="1:11" ht="14.5" x14ac:dyDescent="0.35">
      <c r="A2310"/>
      <c r="B2310"/>
      <c r="C2310"/>
      <c r="D2310"/>
      <c r="E2310"/>
      <c r="F2310"/>
      <c r="G2310"/>
      <c r="H2310"/>
      <c r="I2310"/>
      <c r="J2310"/>
      <c r="K2310"/>
    </row>
    <row r="2311" spans="1:11" ht="14.5" x14ac:dyDescent="0.35">
      <c r="A2311"/>
      <c r="B2311"/>
      <c r="C2311"/>
      <c r="D2311"/>
      <c r="E2311"/>
      <c r="F2311"/>
      <c r="G2311"/>
      <c r="H2311"/>
      <c r="I2311"/>
      <c r="J2311"/>
      <c r="K2311"/>
    </row>
    <row r="2312" spans="1:11" ht="14.5" x14ac:dyDescent="0.35">
      <c r="A2312"/>
      <c r="B2312"/>
      <c r="C2312"/>
      <c r="D2312"/>
      <c r="E2312"/>
      <c r="F2312"/>
      <c r="G2312"/>
      <c r="H2312"/>
      <c r="I2312"/>
      <c r="J2312"/>
      <c r="K2312"/>
    </row>
    <row r="2313" spans="1:11" ht="14.5" x14ac:dyDescent="0.35">
      <c r="A2313"/>
      <c r="B2313"/>
      <c r="C2313"/>
      <c r="D2313"/>
      <c r="E2313"/>
      <c r="F2313"/>
      <c r="G2313"/>
      <c r="H2313"/>
      <c r="I2313"/>
      <c r="J2313"/>
      <c r="K2313"/>
    </row>
    <row r="2314" spans="1:11" ht="14.5" x14ac:dyDescent="0.35">
      <c r="A2314"/>
      <c r="B2314"/>
      <c r="C2314"/>
      <c r="D2314"/>
      <c r="E2314"/>
      <c r="F2314"/>
      <c r="G2314"/>
      <c r="H2314"/>
      <c r="I2314"/>
      <c r="J2314"/>
      <c r="K2314"/>
    </row>
    <row r="2315" spans="1:11" ht="14.5" x14ac:dyDescent="0.35">
      <c r="A2315"/>
      <c r="B2315"/>
      <c r="C2315"/>
      <c r="D2315"/>
      <c r="E2315"/>
      <c r="F2315"/>
      <c r="G2315"/>
      <c r="H2315"/>
      <c r="I2315"/>
      <c r="J2315"/>
      <c r="K2315"/>
    </row>
    <row r="2316" spans="1:11" ht="14.5" x14ac:dyDescent="0.35">
      <c r="A2316"/>
      <c r="B2316"/>
      <c r="C2316"/>
      <c r="D2316"/>
      <c r="E2316"/>
      <c r="F2316"/>
      <c r="G2316"/>
      <c r="H2316"/>
      <c r="I2316"/>
      <c r="J2316"/>
      <c r="K2316"/>
    </row>
    <row r="2317" spans="1:11" ht="14.5" x14ac:dyDescent="0.35">
      <c r="A2317"/>
      <c r="B2317"/>
      <c r="C2317"/>
      <c r="D2317"/>
      <c r="E2317"/>
      <c r="F2317"/>
      <c r="G2317"/>
      <c r="H2317"/>
      <c r="I2317"/>
      <c r="J2317"/>
      <c r="K2317"/>
    </row>
    <row r="2318" spans="1:11" ht="14.5" x14ac:dyDescent="0.35">
      <c r="A2318"/>
      <c r="B2318"/>
      <c r="C2318"/>
      <c r="D2318"/>
      <c r="E2318"/>
      <c r="F2318"/>
      <c r="G2318"/>
      <c r="H2318"/>
      <c r="I2318"/>
      <c r="J2318"/>
      <c r="K2318"/>
    </row>
    <row r="2319" spans="1:11" ht="14.5" x14ac:dyDescent="0.35">
      <c r="A2319"/>
      <c r="B2319"/>
      <c r="C2319"/>
      <c r="D2319"/>
      <c r="E2319"/>
      <c r="F2319"/>
      <c r="G2319"/>
      <c r="H2319"/>
      <c r="I2319"/>
      <c r="J2319"/>
      <c r="K2319"/>
    </row>
    <row r="2320" spans="1:11" ht="14.5" x14ac:dyDescent="0.35">
      <c r="A2320"/>
      <c r="B2320"/>
      <c r="C2320"/>
      <c r="D2320"/>
      <c r="E2320"/>
      <c r="F2320"/>
      <c r="G2320"/>
      <c r="H2320"/>
      <c r="I2320"/>
      <c r="J2320"/>
      <c r="K2320"/>
    </row>
    <row r="2321" spans="1:11" ht="14.5" x14ac:dyDescent="0.35">
      <c r="A2321"/>
      <c r="B2321"/>
      <c r="C2321"/>
      <c r="D2321"/>
      <c r="E2321"/>
      <c r="F2321"/>
      <c r="G2321"/>
      <c r="H2321"/>
      <c r="I2321"/>
      <c r="J2321"/>
      <c r="K2321"/>
    </row>
    <row r="2322" spans="1:11" ht="14.5" x14ac:dyDescent="0.35">
      <c r="A2322"/>
      <c r="B2322"/>
      <c r="C2322"/>
      <c r="D2322"/>
      <c r="E2322"/>
      <c r="F2322"/>
      <c r="G2322"/>
      <c r="H2322"/>
      <c r="I2322"/>
      <c r="J2322"/>
      <c r="K2322"/>
    </row>
    <row r="2323" spans="1:11" ht="14.5" x14ac:dyDescent="0.35">
      <c r="A2323"/>
      <c r="B2323"/>
      <c r="C2323"/>
      <c r="D2323"/>
      <c r="E2323"/>
      <c r="F2323"/>
      <c r="G2323"/>
      <c r="H2323"/>
      <c r="I2323"/>
      <c r="J2323"/>
      <c r="K2323"/>
    </row>
    <row r="2324" spans="1:11" ht="14.5" x14ac:dyDescent="0.35">
      <c r="A2324"/>
      <c r="B2324"/>
      <c r="C2324"/>
      <c r="D2324"/>
      <c r="E2324"/>
      <c r="F2324"/>
      <c r="G2324"/>
      <c r="H2324"/>
      <c r="I2324"/>
      <c r="J2324"/>
      <c r="K2324"/>
    </row>
    <row r="2325" spans="1:11" ht="14.5" x14ac:dyDescent="0.35">
      <c r="A2325"/>
      <c r="B2325"/>
      <c r="C2325"/>
      <c r="D2325"/>
      <c r="E2325"/>
      <c r="F2325"/>
      <c r="G2325"/>
      <c r="H2325"/>
      <c r="I2325"/>
      <c r="J2325"/>
      <c r="K2325"/>
    </row>
    <row r="2326" spans="1:11" ht="14.5" x14ac:dyDescent="0.35">
      <c r="A2326"/>
      <c r="B2326"/>
      <c r="C2326"/>
      <c r="D2326"/>
      <c r="E2326"/>
      <c r="F2326"/>
      <c r="G2326"/>
      <c r="H2326"/>
      <c r="I2326"/>
      <c r="J2326"/>
      <c r="K2326"/>
    </row>
    <row r="2327" spans="1:11" ht="14.5" x14ac:dyDescent="0.35">
      <c r="A2327"/>
      <c r="B2327"/>
      <c r="C2327"/>
      <c r="D2327"/>
      <c r="E2327"/>
      <c r="F2327"/>
      <c r="G2327"/>
      <c r="H2327"/>
      <c r="I2327"/>
      <c r="J2327"/>
      <c r="K2327"/>
    </row>
    <row r="2328" spans="1:11" ht="14.5" x14ac:dyDescent="0.35">
      <c r="A2328"/>
      <c r="B2328"/>
      <c r="C2328"/>
      <c r="D2328"/>
      <c r="E2328"/>
      <c r="F2328"/>
      <c r="G2328"/>
      <c r="H2328"/>
      <c r="I2328"/>
      <c r="J2328"/>
      <c r="K2328"/>
    </row>
    <row r="2329" spans="1:11" ht="14.5" x14ac:dyDescent="0.35">
      <c r="A2329"/>
      <c r="B2329"/>
      <c r="C2329"/>
      <c r="D2329"/>
      <c r="E2329"/>
      <c r="F2329"/>
      <c r="G2329"/>
      <c r="H2329"/>
      <c r="I2329"/>
      <c r="J2329"/>
      <c r="K2329"/>
    </row>
    <row r="2330" spans="1:11" ht="14.5" x14ac:dyDescent="0.35">
      <c r="A2330"/>
      <c r="B2330"/>
      <c r="C2330"/>
      <c r="D2330"/>
      <c r="E2330"/>
      <c r="F2330"/>
      <c r="G2330"/>
      <c r="H2330"/>
      <c r="I2330"/>
      <c r="J2330"/>
      <c r="K2330"/>
    </row>
    <row r="2331" spans="1:11" ht="14.5" x14ac:dyDescent="0.35">
      <c r="A2331"/>
      <c r="B2331"/>
      <c r="C2331"/>
      <c r="D2331"/>
      <c r="E2331"/>
      <c r="F2331"/>
      <c r="G2331"/>
      <c r="H2331"/>
      <c r="I2331"/>
      <c r="J2331"/>
      <c r="K2331"/>
    </row>
    <row r="2332" spans="1:11" ht="14.5" x14ac:dyDescent="0.35">
      <c r="A2332"/>
      <c r="B2332"/>
      <c r="C2332"/>
      <c r="D2332"/>
      <c r="E2332"/>
      <c r="F2332"/>
      <c r="G2332"/>
      <c r="H2332"/>
      <c r="I2332"/>
      <c r="J2332"/>
      <c r="K2332"/>
    </row>
    <row r="2333" spans="1:11" ht="14.5" x14ac:dyDescent="0.35">
      <c r="A2333"/>
      <c r="B2333"/>
      <c r="C2333"/>
      <c r="D2333"/>
      <c r="E2333"/>
      <c r="F2333"/>
      <c r="G2333"/>
      <c r="H2333"/>
      <c r="I2333"/>
      <c r="J2333"/>
      <c r="K2333"/>
    </row>
    <row r="2334" spans="1:11" ht="14.5" x14ac:dyDescent="0.35">
      <c r="A2334"/>
      <c r="B2334"/>
      <c r="C2334"/>
      <c r="D2334"/>
      <c r="E2334"/>
      <c r="F2334"/>
      <c r="G2334"/>
      <c r="H2334"/>
      <c r="I2334"/>
      <c r="J2334"/>
      <c r="K2334"/>
    </row>
    <row r="2335" spans="1:11" ht="14.5" x14ac:dyDescent="0.35">
      <c r="A2335"/>
      <c r="B2335"/>
      <c r="C2335"/>
      <c r="D2335"/>
      <c r="E2335"/>
      <c r="F2335"/>
      <c r="G2335"/>
      <c r="H2335"/>
      <c r="I2335"/>
      <c r="J2335"/>
      <c r="K2335"/>
    </row>
    <row r="2336" spans="1:11" ht="14.5" x14ac:dyDescent="0.35">
      <c r="A2336"/>
      <c r="B2336"/>
      <c r="C2336"/>
      <c r="D2336"/>
      <c r="E2336"/>
      <c r="F2336"/>
      <c r="G2336"/>
      <c r="H2336"/>
      <c r="I2336"/>
      <c r="J2336"/>
      <c r="K2336"/>
    </row>
    <row r="2337" spans="1:11" ht="14.5" x14ac:dyDescent="0.35">
      <c r="A2337"/>
      <c r="B2337"/>
      <c r="C2337"/>
      <c r="D2337"/>
      <c r="E2337"/>
      <c r="F2337"/>
      <c r="G2337"/>
      <c r="H2337"/>
      <c r="I2337"/>
      <c r="J2337"/>
      <c r="K2337"/>
    </row>
    <row r="2338" spans="1:11" ht="14.5" x14ac:dyDescent="0.35">
      <c r="A2338"/>
      <c r="B2338"/>
      <c r="C2338"/>
      <c r="D2338"/>
      <c r="E2338"/>
      <c r="F2338"/>
      <c r="G2338"/>
      <c r="H2338"/>
      <c r="I2338"/>
      <c r="J2338"/>
      <c r="K2338"/>
    </row>
    <row r="2339" spans="1:11" ht="14.5" x14ac:dyDescent="0.35">
      <c r="A2339"/>
      <c r="B2339"/>
      <c r="C2339"/>
      <c r="D2339"/>
      <c r="E2339"/>
      <c r="F2339"/>
      <c r="G2339"/>
      <c r="H2339"/>
      <c r="I2339"/>
      <c r="J2339"/>
      <c r="K2339"/>
    </row>
    <row r="2340" spans="1:11" ht="14.5" x14ac:dyDescent="0.35">
      <c r="A2340"/>
      <c r="B2340"/>
      <c r="C2340"/>
      <c r="D2340"/>
      <c r="E2340"/>
      <c r="F2340"/>
      <c r="G2340"/>
      <c r="H2340"/>
      <c r="I2340"/>
      <c r="J2340"/>
      <c r="K2340"/>
    </row>
    <row r="2341" spans="1:11" ht="14.5" x14ac:dyDescent="0.35">
      <c r="A2341"/>
      <c r="B2341"/>
      <c r="C2341"/>
      <c r="D2341"/>
      <c r="E2341"/>
      <c r="F2341"/>
      <c r="G2341"/>
      <c r="H2341"/>
      <c r="I2341"/>
      <c r="J2341"/>
      <c r="K2341"/>
    </row>
    <row r="2342" spans="1:11" ht="14.5" x14ac:dyDescent="0.35">
      <c r="A2342"/>
      <c r="B2342"/>
      <c r="C2342"/>
      <c r="D2342"/>
      <c r="E2342"/>
      <c r="F2342"/>
      <c r="G2342"/>
      <c r="H2342"/>
      <c r="I2342"/>
      <c r="J2342"/>
      <c r="K2342"/>
    </row>
    <row r="2343" spans="1:11" ht="14.5" x14ac:dyDescent="0.35">
      <c r="A2343"/>
      <c r="B2343"/>
      <c r="C2343"/>
      <c r="D2343"/>
      <c r="E2343"/>
      <c r="F2343"/>
      <c r="G2343"/>
      <c r="H2343"/>
      <c r="I2343"/>
      <c r="J2343"/>
      <c r="K2343"/>
    </row>
    <row r="2344" spans="1:11" ht="14.5" x14ac:dyDescent="0.35">
      <c r="A2344"/>
      <c r="B2344"/>
      <c r="C2344"/>
      <c r="D2344"/>
      <c r="E2344"/>
      <c r="F2344"/>
      <c r="G2344"/>
      <c r="H2344"/>
      <c r="I2344"/>
      <c r="J2344"/>
      <c r="K2344"/>
    </row>
    <row r="2345" spans="1:11" ht="14.5" x14ac:dyDescent="0.35">
      <c r="A2345"/>
      <c r="B2345"/>
      <c r="C2345"/>
      <c r="D2345"/>
      <c r="E2345"/>
      <c r="F2345"/>
      <c r="G2345"/>
      <c r="H2345"/>
      <c r="I2345"/>
      <c r="J2345"/>
      <c r="K2345"/>
    </row>
    <row r="2346" spans="1:11" ht="14.5" x14ac:dyDescent="0.35">
      <c r="A2346"/>
      <c r="B2346"/>
      <c r="C2346"/>
      <c r="D2346"/>
      <c r="E2346"/>
      <c r="F2346"/>
      <c r="G2346"/>
      <c r="H2346"/>
      <c r="I2346"/>
      <c r="J2346"/>
      <c r="K2346"/>
    </row>
    <row r="2347" spans="1:11" ht="14.5" x14ac:dyDescent="0.35">
      <c r="A2347"/>
      <c r="B2347"/>
      <c r="C2347"/>
      <c r="D2347"/>
      <c r="E2347"/>
      <c r="F2347"/>
      <c r="G2347"/>
      <c r="H2347"/>
      <c r="I2347"/>
      <c r="J2347"/>
      <c r="K2347"/>
    </row>
    <row r="2348" spans="1:11" ht="14.5" x14ac:dyDescent="0.35">
      <c r="A2348"/>
      <c r="B2348"/>
      <c r="C2348"/>
      <c r="D2348"/>
      <c r="E2348"/>
      <c r="F2348"/>
      <c r="G2348"/>
      <c r="H2348"/>
      <c r="I2348"/>
      <c r="J2348"/>
      <c r="K2348"/>
    </row>
    <row r="2349" spans="1:11" ht="14.5" x14ac:dyDescent="0.35">
      <c r="A2349"/>
      <c r="B2349"/>
      <c r="C2349"/>
      <c r="D2349"/>
      <c r="E2349"/>
      <c r="F2349"/>
      <c r="G2349"/>
      <c r="H2349"/>
      <c r="I2349"/>
      <c r="J2349"/>
      <c r="K2349"/>
    </row>
    <row r="2350" spans="1:11" ht="14.5" x14ac:dyDescent="0.35">
      <c r="A2350"/>
      <c r="B2350"/>
      <c r="C2350"/>
      <c r="D2350"/>
      <c r="E2350"/>
      <c r="F2350"/>
      <c r="G2350"/>
      <c r="H2350"/>
      <c r="I2350"/>
      <c r="J2350"/>
      <c r="K2350"/>
    </row>
    <row r="2351" spans="1:11" ht="14.5" x14ac:dyDescent="0.35">
      <c r="A2351"/>
      <c r="B2351"/>
      <c r="C2351"/>
      <c r="D2351"/>
      <c r="E2351"/>
      <c r="F2351"/>
      <c r="G2351"/>
      <c r="H2351"/>
      <c r="I2351"/>
      <c r="J2351"/>
      <c r="K2351"/>
    </row>
    <row r="2352" spans="1:11" ht="14.5" x14ac:dyDescent="0.35">
      <c r="A2352"/>
      <c r="B2352"/>
      <c r="C2352"/>
      <c r="D2352"/>
      <c r="E2352"/>
      <c r="F2352"/>
      <c r="G2352"/>
      <c r="H2352"/>
      <c r="I2352"/>
      <c r="J2352"/>
      <c r="K2352"/>
    </row>
    <row r="2353" spans="1:11" ht="14.5" x14ac:dyDescent="0.35">
      <c r="A2353"/>
      <c r="B2353"/>
      <c r="C2353"/>
      <c r="D2353"/>
      <c r="E2353"/>
      <c r="F2353"/>
      <c r="G2353"/>
      <c r="H2353"/>
      <c r="I2353"/>
      <c r="J2353"/>
      <c r="K2353"/>
    </row>
    <row r="2354" spans="1:11" ht="14.5" x14ac:dyDescent="0.35">
      <c r="A2354"/>
      <c r="B2354"/>
      <c r="C2354"/>
      <c r="D2354"/>
      <c r="E2354"/>
      <c r="F2354"/>
      <c r="G2354"/>
      <c r="H2354"/>
      <c r="I2354"/>
      <c r="J2354"/>
      <c r="K2354"/>
    </row>
    <row r="2355" spans="1:11" ht="14.5" x14ac:dyDescent="0.35">
      <c r="A2355"/>
      <c r="B2355"/>
      <c r="C2355"/>
      <c r="D2355"/>
      <c r="E2355"/>
      <c r="F2355"/>
      <c r="G2355"/>
      <c r="H2355"/>
      <c r="I2355"/>
      <c r="J2355"/>
      <c r="K2355"/>
    </row>
    <row r="2356" spans="1:11" ht="14.5" x14ac:dyDescent="0.35">
      <c r="A2356"/>
      <c r="B2356"/>
      <c r="C2356"/>
      <c r="D2356"/>
      <c r="E2356"/>
      <c r="F2356"/>
      <c r="G2356"/>
      <c r="H2356"/>
      <c r="I2356"/>
      <c r="J2356"/>
      <c r="K2356"/>
    </row>
    <row r="2357" spans="1:11" ht="14.5" x14ac:dyDescent="0.35">
      <c r="A2357"/>
      <c r="B2357"/>
      <c r="C2357"/>
      <c r="D2357"/>
      <c r="E2357"/>
      <c r="F2357"/>
      <c r="G2357"/>
      <c r="H2357"/>
      <c r="I2357"/>
      <c r="J2357"/>
      <c r="K2357"/>
    </row>
    <row r="2358" spans="1:11" ht="14.5" x14ac:dyDescent="0.35">
      <c r="A2358"/>
      <c r="B2358"/>
      <c r="C2358"/>
      <c r="D2358"/>
      <c r="E2358"/>
      <c r="F2358"/>
      <c r="G2358"/>
      <c r="H2358"/>
      <c r="I2358"/>
      <c r="J2358"/>
      <c r="K2358"/>
    </row>
    <row r="2359" spans="1:11" ht="14.5" x14ac:dyDescent="0.35">
      <c r="A2359"/>
      <c r="B2359"/>
      <c r="C2359"/>
      <c r="D2359"/>
      <c r="E2359"/>
      <c r="F2359"/>
      <c r="G2359"/>
      <c r="H2359"/>
      <c r="I2359"/>
      <c r="J2359"/>
      <c r="K2359"/>
    </row>
    <row r="2360" spans="1:11" ht="14.5" x14ac:dyDescent="0.35">
      <c r="A2360"/>
      <c r="B2360"/>
      <c r="C2360"/>
      <c r="D2360"/>
      <c r="E2360"/>
      <c r="F2360"/>
      <c r="G2360"/>
      <c r="H2360"/>
      <c r="I2360"/>
      <c r="J2360"/>
      <c r="K2360"/>
    </row>
    <row r="2361" spans="1:11" ht="14.5" x14ac:dyDescent="0.35">
      <c r="A2361"/>
      <c r="B2361"/>
      <c r="C2361"/>
      <c r="D2361"/>
      <c r="E2361"/>
      <c r="F2361"/>
      <c r="G2361"/>
      <c r="H2361"/>
      <c r="I2361"/>
      <c r="J2361"/>
      <c r="K2361"/>
    </row>
    <row r="2362" spans="1:11" ht="14.5" x14ac:dyDescent="0.35">
      <c r="A2362"/>
      <c r="B2362"/>
      <c r="C2362"/>
      <c r="D2362"/>
      <c r="E2362"/>
      <c r="F2362"/>
      <c r="G2362"/>
      <c r="H2362"/>
      <c r="I2362"/>
      <c r="J2362"/>
      <c r="K2362"/>
    </row>
    <row r="2363" spans="1:11" ht="14.5" x14ac:dyDescent="0.35">
      <c r="A2363"/>
      <c r="B2363"/>
      <c r="C2363"/>
      <c r="D2363"/>
      <c r="E2363"/>
      <c r="F2363"/>
      <c r="G2363"/>
      <c r="H2363"/>
      <c r="I2363"/>
      <c r="J2363"/>
      <c r="K2363"/>
    </row>
    <row r="2364" spans="1:11" ht="14.5" x14ac:dyDescent="0.35">
      <c r="A2364"/>
      <c r="B2364"/>
      <c r="C2364"/>
      <c r="D2364"/>
      <c r="E2364"/>
      <c r="F2364"/>
      <c r="G2364"/>
      <c r="H2364"/>
      <c r="I2364"/>
      <c r="J2364"/>
      <c r="K2364"/>
    </row>
    <row r="2365" spans="1:11" ht="14.5" x14ac:dyDescent="0.35">
      <c r="A2365"/>
      <c r="B2365"/>
      <c r="C2365"/>
      <c r="D2365"/>
      <c r="E2365"/>
      <c r="F2365"/>
      <c r="G2365"/>
      <c r="H2365"/>
      <c r="I2365"/>
      <c r="J2365"/>
      <c r="K2365"/>
    </row>
    <row r="2366" spans="1:11" ht="14.5" x14ac:dyDescent="0.35">
      <c r="A2366"/>
      <c r="B2366"/>
      <c r="C2366"/>
      <c r="D2366"/>
      <c r="E2366"/>
      <c r="F2366"/>
      <c r="G2366"/>
      <c r="H2366"/>
      <c r="I2366"/>
      <c r="J2366"/>
      <c r="K2366"/>
    </row>
    <row r="2367" spans="1:11" ht="14.5" x14ac:dyDescent="0.35">
      <c r="A2367"/>
      <c r="B2367"/>
      <c r="C2367"/>
      <c r="D2367"/>
      <c r="E2367"/>
      <c r="F2367"/>
      <c r="G2367"/>
      <c r="H2367"/>
      <c r="I2367"/>
      <c r="J2367"/>
      <c r="K2367"/>
    </row>
    <row r="2368" spans="1:11" ht="14.5" x14ac:dyDescent="0.35">
      <c r="A2368"/>
      <c r="B2368"/>
      <c r="C2368"/>
      <c r="D2368"/>
      <c r="E2368"/>
      <c r="F2368"/>
      <c r="G2368"/>
      <c r="H2368"/>
      <c r="I2368"/>
      <c r="J2368"/>
      <c r="K2368"/>
    </row>
    <row r="2369" spans="1:11" ht="14.5" x14ac:dyDescent="0.35">
      <c r="A2369"/>
      <c r="B2369"/>
      <c r="C2369"/>
      <c r="D2369"/>
      <c r="E2369"/>
      <c r="F2369"/>
      <c r="G2369"/>
      <c r="H2369"/>
      <c r="I2369"/>
      <c r="J2369"/>
      <c r="K2369"/>
    </row>
    <row r="2370" spans="1:11" ht="14.5" x14ac:dyDescent="0.35">
      <c r="A2370"/>
      <c r="B2370"/>
      <c r="C2370"/>
      <c r="D2370"/>
      <c r="E2370"/>
      <c r="F2370"/>
      <c r="G2370"/>
      <c r="H2370"/>
      <c r="I2370"/>
      <c r="J2370"/>
      <c r="K2370"/>
    </row>
    <row r="2371" spans="1:11" ht="14.5" x14ac:dyDescent="0.35">
      <c r="A2371"/>
      <c r="B2371"/>
      <c r="C2371"/>
      <c r="D2371"/>
      <c r="E2371"/>
      <c r="F2371"/>
      <c r="G2371"/>
      <c r="H2371"/>
      <c r="I2371"/>
      <c r="J2371"/>
      <c r="K2371"/>
    </row>
    <row r="2372" spans="1:11" ht="14.5" x14ac:dyDescent="0.35">
      <c r="A2372"/>
      <c r="B2372"/>
      <c r="C2372"/>
      <c r="D2372"/>
      <c r="E2372"/>
      <c r="F2372"/>
      <c r="G2372"/>
      <c r="H2372"/>
      <c r="I2372"/>
      <c r="J2372"/>
      <c r="K2372"/>
    </row>
    <row r="2373" spans="1:11" ht="14.5" x14ac:dyDescent="0.35">
      <c r="A2373"/>
      <c r="B2373"/>
      <c r="C2373"/>
      <c r="D2373"/>
      <c r="E2373"/>
      <c r="F2373"/>
      <c r="G2373"/>
      <c r="H2373"/>
      <c r="I2373"/>
      <c r="J2373"/>
      <c r="K2373"/>
    </row>
    <row r="2374" spans="1:11" ht="14.5" x14ac:dyDescent="0.35">
      <c r="A2374"/>
      <c r="B2374"/>
      <c r="C2374"/>
      <c r="D2374"/>
      <c r="E2374"/>
      <c r="F2374"/>
      <c r="G2374"/>
      <c r="H2374"/>
      <c r="I2374"/>
      <c r="J2374"/>
      <c r="K2374"/>
    </row>
    <row r="2375" spans="1:11" ht="14.5" x14ac:dyDescent="0.35">
      <c r="A2375"/>
      <c r="B2375"/>
      <c r="C2375"/>
      <c r="D2375"/>
      <c r="E2375"/>
      <c r="F2375"/>
      <c r="G2375"/>
      <c r="H2375"/>
      <c r="I2375"/>
      <c r="J2375"/>
      <c r="K2375"/>
    </row>
    <row r="2376" spans="1:11" ht="14.5" x14ac:dyDescent="0.35">
      <c r="A2376"/>
      <c r="B2376"/>
      <c r="C2376"/>
      <c r="D2376"/>
      <c r="E2376"/>
      <c r="F2376"/>
      <c r="G2376"/>
      <c r="H2376"/>
      <c r="I2376"/>
      <c r="J2376"/>
      <c r="K2376"/>
    </row>
    <row r="2377" spans="1:11" ht="14.5" x14ac:dyDescent="0.35">
      <c r="A2377"/>
      <c r="B2377"/>
      <c r="C2377"/>
      <c r="D2377"/>
      <c r="E2377"/>
      <c r="F2377"/>
      <c r="G2377"/>
      <c r="H2377"/>
      <c r="I2377"/>
      <c r="J2377"/>
      <c r="K2377"/>
    </row>
    <row r="2378" spans="1:11" ht="14.5" x14ac:dyDescent="0.35">
      <c r="A2378"/>
      <c r="B2378"/>
      <c r="C2378"/>
      <c r="D2378"/>
      <c r="E2378"/>
      <c r="F2378"/>
      <c r="G2378"/>
      <c r="H2378"/>
      <c r="I2378"/>
      <c r="J2378"/>
      <c r="K2378"/>
    </row>
    <row r="2379" spans="1:11" ht="14.5" x14ac:dyDescent="0.35">
      <c r="A2379"/>
      <c r="B2379"/>
      <c r="C2379"/>
      <c r="D2379"/>
      <c r="E2379"/>
      <c r="F2379"/>
      <c r="G2379"/>
      <c r="H2379"/>
      <c r="I2379"/>
      <c r="J2379"/>
      <c r="K2379"/>
    </row>
    <row r="2380" spans="1:11" ht="14.5" x14ac:dyDescent="0.35">
      <c r="A2380"/>
      <c r="B2380"/>
      <c r="C2380"/>
      <c r="D2380"/>
      <c r="E2380"/>
      <c r="F2380"/>
      <c r="G2380"/>
      <c r="H2380"/>
      <c r="I2380"/>
      <c r="J2380"/>
      <c r="K2380"/>
    </row>
    <row r="2381" spans="1:11" ht="14.5" x14ac:dyDescent="0.35">
      <c r="A2381"/>
      <c r="B2381"/>
      <c r="C2381"/>
      <c r="D2381"/>
      <c r="E2381"/>
      <c r="F2381"/>
      <c r="G2381"/>
      <c r="H2381"/>
      <c r="I2381"/>
      <c r="J2381"/>
      <c r="K2381"/>
    </row>
    <row r="2382" spans="1:11" ht="14.5" x14ac:dyDescent="0.35">
      <c r="A2382"/>
      <c r="B2382"/>
      <c r="C2382"/>
      <c r="D2382"/>
      <c r="E2382"/>
      <c r="F2382"/>
      <c r="G2382"/>
      <c r="H2382"/>
      <c r="I2382"/>
      <c r="J2382"/>
      <c r="K2382"/>
    </row>
    <row r="2383" spans="1:11" ht="14.5" x14ac:dyDescent="0.35">
      <c r="A2383"/>
      <c r="B2383"/>
      <c r="C2383"/>
      <c r="D2383"/>
      <c r="E2383"/>
      <c r="F2383"/>
      <c r="G2383"/>
      <c r="H2383"/>
      <c r="I2383"/>
      <c r="J2383"/>
      <c r="K2383"/>
    </row>
    <row r="2384" spans="1:11" ht="14.5" x14ac:dyDescent="0.35">
      <c r="A2384"/>
      <c r="B2384"/>
      <c r="C2384"/>
      <c r="D2384"/>
      <c r="E2384"/>
      <c r="F2384"/>
      <c r="G2384"/>
      <c r="H2384"/>
      <c r="I2384"/>
      <c r="J2384"/>
      <c r="K2384"/>
    </row>
    <row r="2385" spans="1:11" ht="14.5" x14ac:dyDescent="0.35">
      <c r="A2385"/>
      <c r="B2385"/>
      <c r="C2385"/>
      <c r="D2385"/>
      <c r="E2385"/>
      <c r="F2385"/>
      <c r="G2385"/>
      <c r="H2385"/>
      <c r="I2385"/>
      <c r="J2385"/>
      <c r="K2385"/>
    </row>
    <row r="2386" spans="1:11" ht="14.5" x14ac:dyDescent="0.35">
      <c r="A2386"/>
      <c r="B2386"/>
      <c r="C2386"/>
      <c r="D2386"/>
      <c r="E2386"/>
      <c r="F2386"/>
      <c r="G2386"/>
      <c r="H2386"/>
      <c r="I2386"/>
      <c r="J2386"/>
      <c r="K2386"/>
    </row>
    <row r="2387" spans="1:11" ht="14.5" x14ac:dyDescent="0.35">
      <c r="A2387"/>
      <c r="B2387"/>
      <c r="C2387"/>
      <c r="D2387"/>
      <c r="E2387"/>
      <c r="F2387"/>
      <c r="G2387"/>
      <c r="H2387"/>
      <c r="I2387"/>
      <c r="J2387"/>
      <c r="K2387"/>
    </row>
    <row r="2388" spans="1:11" ht="14.5" x14ac:dyDescent="0.35">
      <c r="A2388"/>
      <c r="B2388"/>
      <c r="C2388"/>
      <c r="D2388"/>
      <c r="E2388"/>
      <c r="F2388"/>
      <c r="G2388"/>
      <c r="H2388"/>
      <c r="I2388"/>
      <c r="J2388"/>
      <c r="K2388"/>
    </row>
    <row r="2389" spans="1:11" ht="14.5" x14ac:dyDescent="0.35">
      <c r="A2389"/>
      <c r="B2389"/>
      <c r="C2389"/>
      <c r="D2389"/>
      <c r="E2389"/>
      <c r="F2389"/>
      <c r="G2389"/>
      <c r="H2389"/>
      <c r="I2389"/>
      <c r="J2389"/>
      <c r="K2389"/>
    </row>
    <row r="2390" spans="1:11" ht="14.5" x14ac:dyDescent="0.35">
      <c r="A2390"/>
      <c r="B2390"/>
      <c r="C2390"/>
      <c r="D2390"/>
      <c r="E2390"/>
      <c r="F2390"/>
      <c r="G2390"/>
      <c r="H2390"/>
      <c r="I2390"/>
      <c r="J2390"/>
      <c r="K2390"/>
    </row>
    <row r="2391" spans="1:11" ht="14.5" x14ac:dyDescent="0.35">
      <c r="A2391"/>
      <c r="B2391"/>
      <c r="C2391"/>
      <c r="D2391"/>
      <c r="E2391"/>
      <c r="F2391"/>
      <c r="G2391"/>
      <c r="H2391"/>
      <c r="I2391"/>
      <c r="J2391"/>
      <c r="K2391"/>
    </row>
    <row r="2392" spans="1:11" ht="14.5" x14ac:dyDescent="0.35">
      <c r="A2392"/>
      <c r="B2392"/>
      <c r="C2392"/>
      <c r="D2392"/>
      <c r="E2392"/>
      <c r="F2392"/>
      <c r="G2392"/>
      <c r="H2392"/>
      <c r="I2392"/>
      <c r="J2392"/>
      <c r="K2392"/>
    </row>
    <row r="2393" spans="1:11" ht="14.5" x14ac:dyDescent="0.35">
      <c r="A2393"/>
      <c r="B2393"/>
      <c r="C2393"/>
      <c r="D2393"/>
      <c r="E2393"/>
      <c r="F2393"/>
      <c r="G2393"/>
      <c r="H2393"/>
      <c r="I2393"/>
      <c r="J2393"/>
      <c r="K2393"/>
    </row>
    <row r="2394" spans="1:11" ht="14.5" x14ac:dyDescent="0.35">
      <c r="A2394"/>
      <c r="B2394"/>
      <c r="C2394"/>
      <c r="D2394"/>
      <c r="E2394"/>
      <c r="F2394"/>
      <c r="G2394"/>
      <c r="H2394"/>
      <c r="I2394"/>
      <c r="J2394"/>
      <c r="K2394"/>
    </row>
    <row r="2395" spans="1:11" ht="14.5" x14ac:dyDescent="0.35">
      <c r="A2395"/>
      <c r="B2395"/>
      <c r="C2395"/>
      <c r="D2395"/>
      <c r="E2395"/>
      <c r="F2395"/>
      <c r="G2395"/>
      <c r="H2395"/>
      <c r="I2395"/>
      <c r="J2395"/>
      <c r="K2395"/>
    </row>
    <row r="2396" spans="1:11" ht="14.5" x14ac:dyDescent="0.35">
      <c r="A2396"/>
      <c r="B2396"/>
      <c r="C2396"/>
      <c r="D2396"/>
      <c r="E2396"/>
      <c r="F2396"/>
      <c r="G2396"/>
      <c r="H2396"/>
      <c r="I2396"/>
      <c r="J2396"/>
      <c r="K2396"/>
    </row>
    <row r="2397" spans="1:11" ht="14.5" x14ac:dyDescent="0.35">
      <c r="A2397"/>
      <c r="B2397"/>
      <c r="C2397"/>
      <c r="D2397"/>
      <c r="E2397"/>
      <c r="F2397"/>
      <c r="G2397"/>
      <c r="H2397"/>
      <c r="I2397"/>
      <c r="J2397"/>
      <c r="K2397"/>
    </row>
    <row r="2398" spans="1:11" ht="14.5" x14ac:dyDescent="0.35">
      <c r="A2398"/>
      <c r="B2398"/>
      <c r="C2398"/>
      <c r="D2398"/>
      <c r="E2398"/>
      <c r="F2398"/>
      <c r="G2398"/>
      <c r="H2398"/>
      <c r="I2398"/>
      <c r="J2398"/>
      <c r="K2398"/>
    </row>
    <row r="2399" spans="1:11" ht="14.5" x14ac:dyDescent="0.35">
      <c r="A2399"/>
      <c r="B2399"/>
      <c r="C2399"/>
      <c r="D2399"/>
      <c r="E2399"/>
      <c r="F2399"/>
      <c r="G2399"/>
      <c r="H2399"/>
      <c r="I2399"/>
      <c r="J2399"/>
      <c r="K2399"/>
    </row>
    <row r="2400" spans="1:11" ht="14.5" x14ac:dyDescent="0.35">
      <c r="A2400"/>
      <c r="B2400"/>
      <c r="C2400"/>
      <c r="D2400"/>
      <c r="E2400"/>
      <c r="F2400"/>
      <c r="G2400"/>
      <c r="H2400"/>
      <c r="I2400"/>
      <c r="J2400"/>
      <c r="K2400"/>
    </row>
    <row r="2401" spans="1:11" ht="14.5" x14ac:dyDescent="0.35">
      <c r="A2401"/>
      <c r="B2401"/>
      <c r="C2401"/>
      <c r="D2401"/>
      <c r="E2401"/>
      <c r="F2401"/>
      <c r="G2401"/>
      <c r="H2401"/>
      <c r="I2401"/>
      <c r="J2401"/>
      <c r="K2401"/>
    </row>
    <row r="2402" spans="1:11" ht="14.5" x14ac:dyDescent="0.35">
      <c r="A2402"/>
      <c r="B2402"/>
      <c r="C2402"/>
      <c r="D2402"/>
      <c r="E2402"/>
      <c r="F2402"/>
      <c r="G2402"/>
      <c r="H2402"/>
      <c r="I2402"/>
      <c r="J2402"/>
      <c r="K2402"/>
    </row>
    <row r="2403" spans="1:11" ht="14.5" x14ac:dyDescent="0.35">
      <c r="A2403"/>
      <c r="B2403"/>
      <c r="C2403"/>
      <c r="D2403"/>
      <c r="E2403"/>
      <c r="F2403"/>
      <c r="G2403"/>
      <c r="H2403"/>
      <c r="I2403"/>
      <c r="J2403"/>
      <c r="K2403"/>
    </row>
    <row r="2404" spans="1:11" ht="14.5" x14ac:dyDescent="0.35">
      <c r="A2404"/>
      <c r="B2404"/>
      <c r="C2404"/>
      <c r="D2404"/>
      <c r="E2404"/>
      <c r="F2404"/>
      <c r="G2404"/>
      <c r="H2404"/>
      <c r="I2404"/>
      <c r="J2404"/>
      <c r="K2404"/>
    </row>
    <row r="2405" spans="1:11" ht="14.5" x14ac:dyDescent="0.35">
      <c r="A2405"/>
      <c r="B2405"/>
      <c r="C2405"/>
      <c r="D2405"/>
      <c r="E2405"/>
      <c r="F2405"/>
      <c r="G2405"/>
      <c r="H2405"/>
      <c r="I2405"/>
      <c r="J2405"/>
      <c r="K2405"/>
    </row>
    <row r="2406" spans="1:11" ht="14.5" x14ac:dyDescent="0.35">
      <c r="A2406"/>
      <c r="B2406"/>
      <c r="C2406"/>
      <c r="D2406"/>
      <c r="E2406"/>
      <c r="F2406"/>
      <c r="G2406"/>
      <c r="H2406"/>
      <c r="I2406"/>
      <c r="J2406"/>
      <c r="K2406"/>
    </row>
    <row r="2407" spans="1:11" ht="14.5" x14ac:dyDescent="0.35">
      <c r="A2407"/>
      <c r="B2407"/>
      <c r="C2407"/>
      <c r="D2407"/>
      <c r="E2407"/>
      <c r="F2407"/>
      <c r="G2407"/>
      <c r="H2407"/>
      <c r="I2407"/>
      <c r="J2407"/>
      <c r="K2407"/>
    </row>
    <row r="2408" spans="1:11" ht="14.5" x14ac:dyDescent="0.35">
      <c r="A2408"/>
      <c r="B2408"/>
      <c r="C2408"/>
      <c r="D2408"/>
      <c r="E2408"/>
      <c r="F2408"/>
      <c r="G2408"/>
      <c r="H2408"/>
      <c r="I2408"/>
      <c r="J2408"/>
      <c r="K2408"/>
    </row>
    <row r="2409" spans="1:11" ht="14.5" x14ac:dyDescent="0.35">
      <c r="A2409"/>
      <c r="B2409"/>
      <c r="C2409"/>
      <c r="D2409"/>
      <c r="E2409"/>
      <c r="F2409"/>
      <c r="G2409"/>
      <c r="H2409"/>
      <c r="I2409"/>
      <c r="J2409"/>
      <c r="K2409"/>
    </row>
    <row r="2410" spans="1:11" ht="14.5" x14ac:dyDescent="0.35">
      <c r="A2410"/>
      <c r="B2410"/>
      <c r="C2410"/>
      <c r="D2410"/>
      <c r="E2410"/>
      <c r="F2410"/>
      <c r="G2410"/>
      <c r="H2410"/>
      <c r="I2410"/>
      <c r="J2410"/>
      <c r="K2410"/>
    </row>
    <row r="2411" spans="1:11" ht="14.5" x14ac:dyDescent="0.35">
      <c r="A2411"/>
      <c r="B2411"/>
      <c r="C2411"/>
      <c r="D2411"/>
      <c r="E2411"/>
      <c r="F2411"/>
      <c r="G2411"/>
      <c r="H2411"/>
      <c r="I2411"/>
      <c r="J2411"/>
      <c r="K2411"/>
    </row>
    <row r="2412" spans="1:11" ht="14.5" x14ac:dyDescent="0.35">
      <c r="A2412"/>
      <c r="B2412"/>
      <c r="C2412"/>
      <c r="D2412"/>
      <c r="E2412"/>
      <c r="F2412"/>
      <c r="G2412"/>
      <c r="H2412"/>
      <c r="I2412"/>
      <c r="J2412"/>
      <c r="K2412"/>
    </row>
    <row r="2413" spans="1:11" ht="14.5" x14ac:dyDescent="0.35">
      <c r="A2413"/>
      <c r="B2413"/>
      <c r="C2413"/>
      <c r="D2413"/>
      <c r="E2413"/>
      <c r="F2413"/>
      <c r="G2413"/>
      <c r="H2413"/>
      <c r="I2413"/>
      <c r="J2413"/>
      <c r="K2413"/>
    </row>
    <row r="2414" spans="1:11" ht="14.5" x14ac:dyDescent="0.35">
      <c r="A2414"/>
      <c r="B2414"/>
      <c r="C2414"/>
      <c r="D2414"/>
      <c r="E2414"/>
      <c r="F2414"/>
      <c r="G2414"/>
      <c r="H2414"/>
      <c r="I2414"/>
      <c r="J2414"/>
      <c r="K2414"/>
    </row>
    <row r="2415" spans="1:11" ht="14.5" x14ac:dyDescent="0.35">
      <c r="A2415"/>
      <c r="B2415"/>
      <c r="C2415"/>
      <c r="D2415"/>
      <c r="E2415"/>
      <c r="F2415"/>
      <c r="G2415"/>
      <c r="H2415"/>
      <c r="I2415"/>
      <c r="J2415"/>
      <c r="K2415"/>
    </row>
    <row r="2416" spans="1:11" ht="14.5" x14ac:dyDescent="0.35">
      <c r="A2416"/>
      <c r="B2416"/>
      <c r="C2416"/>
      <c r="D2416"/>
      <c r="E2416"/>
      <c r="F2416"/>
      <c r="G2416"/>
      <c r="H2416"/>
      <c r="I2416"/>
      <c r="J2416"/>
      <c r="K2416"/>
    </row>
    <row r="2417" spans="1:11" ht="14.5" x14ac:dyDescent="0.35">
      <c r="A2417"/>
      <c r="B2417"/>
      <c r="C2417"/>
      <c r="D2417"/>
      <c r="E2417"/>
      <c r="F2417"/>
      <c r="G2417"/>
      <c r="H2417"/>
      <c r="I2417"/>
      <c r="J2417"/>
      <c r="K2417"/>
    </row>
    <row r="2418" spans="1:11" ht="14.5" x14ac:dyDescent="0.35">
      <c r="A2418"/>
      <c r="B2418"/>
      <c r="C2418"/>
      <c r="D2418"/>
      <c r="E2418"/>
      <c r="F2418"/>
      <c r="G2418"/>
      <c r="H2418"/>
      <c r="I2418"/>
      <c r="J2418"/>
      <c r="K2418"/>
    </row>
    <row r="2419" spans="1:11" ht="14.5" x14ac:dyDescent="0.35">
      <c r="A2419"/>
      <c r="B2419"/>
      <c r="C2419"/>
      <c r="D2419"/>
      <c r="E2419"/>
      <c r="F2419"/>
      <c r="G2419"/>
      <c r="H2419"/>
      <c r="I2419"/>
      <c r="J2419"/>
      <c r="K2419"/>
    </row>
    <row r="2420" spans="1:11" ht="14.5" x14ac:dyDescent="0.35">
      <c r="A2420"/>
      <c r="B2420"/>
      <c r="C2420"/>
      <c r="D2420"/>
      <c r="E2420"/>
      <c r="F2420"/>
      <c r="G2420"/>
      <c r="H2420"/>
      <c r="I2420"/>
      <c r="J2420"/>
      <c r="K2420"/>
    </row>
    <row r="2421" spans="1:11" ht="14.5" x14ac:dyDescent="0.35">
      <c r="A2421"/>
      <c r="B2421"/>
      <c r="C2421"/>
      <c r="D2421"/>
      <c r="E2421"/>
      <c r="F2421"/>
      <c r="G2421"/>
      <c r="H2421"/>
      <c r="I2421"/>
      <c r="J2421"/>
      <c r="K2421"/>
    </row>
    <row r="2422" spans="1:11" ht="14.5" x14ac:dyDescent="0.35">
      <c r="A2422"/>
      <c r="B2422"/>
      <c r="C2422"/>
      <c r="D2422"/>
      <c r="E2422"/>
      <c r="F2422"/>
      <c r="G2422"/>
      <c r="H2422"/>
      <c r="I2422"/>
      <c r="J2422"/>
      <c r="K2422"/>
    </row>
    <row r="2423" spans="1:11" ht="14.5" x14ac:dyDescent="0.35">
      <c r="A2423"/>
      <c r="B2423"/>
      <c r="C2423"/>
      <c r="D2423"/>
      <c r="E2423"/>
      <c r="F2423"/>
      <c r="G2423"/>
      <c r="H2423"/>
      <c r="I2423"/>
      <c r="J2423"/>
      <c r="K2423"/>
    </row>
    <row r="2424" spans="1:11" ht="14.5" x14ac:dyDescent="0.35">
      <c r="A2424"/>
      <c r="B2424"/>
      <c r="C2424"/>
      <c r="D2424"/>
      <c r="E2424"/>
      <c r="F2424"/>
      <c r="G2424"/>
      <c r="H2424"/>
      <c r="I2424"/>
      <c r="J2424"/>
      <c r="K2424"/>
    </row>
    <row r="2425" spans="1:11" ht="14.5" x14ac:dyDescent="0.35">
      <c r="A2425"/>
      <c r="B2425"/>
      <c r="C2425"/>
      <c r="D2425"/>
      <c r="E2425"/>
      <c r="F2425"/>
      <c r="G2425"/>
      <c r="H2425"/>
      <c r="I2425"/>
      <c r="J2425"/>
      <c r="K2425"/>
    </row>
    <row r="2426" spans="1:11" ht="14.5" x14ac:dyDescent="0.35">
      <c r="A2426"/>
      <c r="B2426"/>
      <c r="C2426"/>
      <c r="D2426"/>
      <c r="E2426"/>
      <c r="F2426"/>
      <c r="G2426"/>
      <c r="H2426"/>
      <c r="I2426"/>
      <c r="J2426"/>
      <c r="K2426"/>
    </row>
    <row r="2427" spans="1:11" ht="14.5" x14ac:dyDescent="0.35">
      <c r="A2427"/>
      <c r="B2427"/>
      <c r="C2427"/>
      <c r="D2427"/>
      <c r="E2427"/>
      <c r="F2427"/>
      <c r="G2427"/>
      <c r="H2427"/>
      <c r="I2427"/>
      <c r="J2427"/>
      <c r="K2427"/>
    </row>
    <row r="2428" spans="1:11" ht="14.5" x14ac:dyDescent="0.35">
      <c r="A2428"/>
      <c r="B2428"/>
      <c r="C2428"/>
      <c r="D2428"/>
      <c r="E2428"/>
      <c r="F2428"/>
      <c r="G2428"/>
      <c r="H2428"/>
      <c r="I2428"/>
      <c r="J2428"/>
      <c r="K2428"/>
    </row>
    <row r="2429" spans="1:11" ht="14.5" x14ac:dyDescent="0.35">
      <c r="A2429"/>
      <c r="B2429"/>
      <c r="C2429"/>
      <c r="D2429"/>
      <c r="E2429"/>
      <c r="F2429"/>
      <c r="G2429"/>
      <c r="H2429"/>
      <c r="I2429"/>
      <c r="J2429"/>
      <c r="K2429"/>
    </row>
    <row r="2430" spans="1:11" ht="14.5" x14ac:dyDescent="0.35">
      <c r="A2430"/>
      <c r="B2430"/>
      <c r="C2430"/>
      <c r="D2430"/>
      <c r="E2430"/>
      <c r="F2430"/>
      <c r="G2430"/>
      <c r="H2430"/>
      <c r="I2430"/>
      <c r="J2430"/>
      <c r="K2430"/>
    </row>
    <row r="2431" spans="1:11" ht="14.5" x14ac:dyDescent="0.35">
      <c r="A2431"/>
      <c r="B2431"/>
      <c r="C2431"/>
      <c r="D2431"/>
      <c r="E2431"/>
      <c r="F2431"/>
      <c r="G2431"/>
      <c r="H2431"/>
      <c r="I2431"/>
      <c r="J2431"/>
      <c r="K2431"/>
    </row>
    <row r="2432" spans="1:11" ht="14.5" x14ac:dyDescent="0.35">
      <c r="A2432"/>
      <c r="B2432"/>
      <c r="C2432"/>
      <c r="D2432"/>
      <c r="E2432"/>
      <c r="F2432"/>
      <c r="G2432"/>
      <c r="H2432"/>
      <c r="I2432"/>
      <c r="J2432"/>
      <c r="K2432"/>
    </row>
    <row r="2433" spans="1:11" ht="14.5" x14ac:dyDescent="0.35">
      <c r="A2433"/>
      <c r="B2433"/>
      <c r="C2433"/>
      <c r="D2433"/>
      <c r="E2433"/>
      <c r="F2433"/>
      <c r="G2433"/>
      <c r="H2433"/>
      <c r="I2433"/>
      <c r="J2433"/>
      <c r="K2433"/>
    </row>
    <row r="2434" spans="1:11" ht="14.5" x14ac:dyDescent="0.35">
      <c r="A2434"/>
      <c r="B2434"/>
      <c r="C2434"/>
      <c r="D2434"/>
      <c r="E2434"/>
      <c r="F2434"/>
      <c r="G2434"/>
      <c r="H2434"/>
      <c r="I2434"/>
      <c r="J2434"/>
      <c r="K2434"/>
    </row>
    <row r="2435" spans="1:11" ht="14.5" x14ac:dyDescent="0.35">
      <c r="A2435"/>
      <c r="B2435"/>
      <c r="C2435"/>
      <c r="D2435"/>
      <c r="E2435"/>
      <c r="F2435"/>
      <c r="G2435"/>
      <c r="H2435"/>
      <c r="I2435"/>
      <c r="J2435"/>
      <c r="K2435"/>
    </row>
    <row r="2436" spans="1:11" ht="14.5" x14ac:dyDescent="0.35">
      <c r="A2436"/>
      <c r="B2436"/>
      <c r="C2436"/>
      <c r="D2436"/>
      <c r="E2436"/>
      <c r="F2436"/>
      <c r="G2436"/>
      <c r="H2436"/>
      <c r="I2436"/>
      <c r="J2436"/>
      <c r="K2436"/>
    </row>
    <row r="2437" spans="1:11" ht="14.5" x14ac:dyDescent="0.35">
      <c r="A2437"/>
      <c r="B2437"/>
      <c r="C2437"/>
      <c r="D2437"/>
      <c r="E2437"/>
      <c r="F2437"/>
      <c r="G2437"/>
      <c r="H2437"/>
      <c r="I2437"/>
      <c r="J2437"/>
      <c r="K2437"/>
    </row>
    <row r="2438" spans="1:11" ht="14.5" x14ac:dyDescent="0.35">
      <c r="A2438"/>
      <c r="B2438"/>
      <c r="C2438"/>
      <c r="D2438"/>
      <c r="E2438"/>
      <c r="F2438"/>
      <c r="G2438"/>
      <c r="H2438"/>
      <c r="I2438"/>
      <c r="J2438"/>
      <c r="K2438"/>
    </row>
    <row r="2439" spans="1:11" ht="14.5" x14ac:dyDescent="0.35">
      <c r="A2439"/>
      <c r="B2439"/>
      <c r="C2439"/>
      <c r="D2439"/>
      <c r="E2439"/>
      <c r="F2439"/>
      <c r="G2439"/>
      <c r="H2439"/>
      <c r="I2439"/>
      <c r="J2439"/>
      <c r="K2439"/>
    </row>
    <row r="2440" spans="1:11" ht="14.5" x14ac:dyDescent="0.35">
      <c r="A2440"/>
      <c r="B2440"/>
      <c r="C2440"/>
      <c r="D2440"/>
      <c r="E2440"/>
      <c r="F2440"/>
      <c r="G2440"/>
      <c r="H2440"/>
      <c r="I2440"/>
      <c r="J2440"/>
      <c r="K2440"/>
    </row>
    <row r="2441" spans="1:11" ht="14.5" x14ac:dyDescent="0.35">
      <c r="A2441"/>
      <c r="B2441"/>
      <c r="C2441"/>
      <c r="D2441"/>
      <c r="E2441"/>
      <c r="F2441"/>
      <c r="G2441"/>
      <c r="H2441"/>
      <c r="I2441"/>
      <c r="J2441"/>
      <c r="K2441"/>
    </row>
    <row r="2442" spans="1:11" ht="14.5" x14ac:dyDescent="0.35">
      <c r="A2442"/>
      <c r="B2442"/>
      <c r="C2442"/>
      <c r="D2442"/>
      <c r="E2442"/>
      <c r="F2442"/>
      <c r="G2442"/>
      <c r="H2442"/>
      <c r="I2442"/>
      <c r="J2442"/>
      <c r="K2442"/>
    </row>
    <row r="2443" spans="1:11" ht="14.5" x14ac:dyDescent="0.35">
      <c r="A2443"/>
      <c r="B2443"/>
      <c r="C2443"/>
      <c r="D2443"/>
      <c r="E2443"/>
      <c r="F2443"/>
      <c r="G2443"/>
      <c r="H2443"/>
      <c r="I2443"/>
      <c r="J2443"/>
      <c r="K2443"/>
    </row>
    <row r="2444" spans="1:11" ht="14.5" x14ac:dyDescent="0.35">
      <c r="A2444"/>
      <c r="B2444"/>
      <c r="C2444"/>
      <c r="D2444"/>
      <c r="E2444"/>
      <c r="F2444"/>
      <c r="G2444"/>
      <c r="H2444"/>
      <c r="I2444"/>
      <c r="J2444"/>
      <c r="K2444"/>
    </row>
    <row r="2445" spans="1:11" ht="14.5" x14ac:dyDescent="0.35">
      <c r="A2445"/>
      <c r="B2445"/>
      <c r="C2445"/>
      <c r="D2445"/>
      <c r="E2445"/>
      <c r="F2445"/>
      <c r="G2445"/>
      <c r="H2445"/>
      <c r="I2445"/>
      <c r="J2445"/>
      <c r="K2445"/>
    </row>
    <row r="2446" spans="1:11" ht="14.5" x14ac:dyDescent="0.35">
      <c r="A2446"/>
      <c r="B2446"/>
      <c r="C2446"/>
      <c r="D2446"/>
      <c r="E2446"/>
      <c r="F2446"/>
      <c r="G2446"/>
      <c r="H2446"/>
      <c r="I2446"/>
      <c r="J2446"/>
      <c r="K2446"/>
    </row>
    <row r="2447" spans="1:11" ht="14.5" x14ac:dyDescent="0.35">
      <c r="A2447"/>
      <c r="B2447"/>
      <c r="C2447"/>
      <c r="D2447"/>
      <c r="E2447"/>
      <c r="F2447"/>
      <c r="G2447"/>
      <c r="H2447"/>
      <c r="I2447"/>
      <c r="J2447"/>
      <c r="K2447"/>
    </row>
    <row r="2448" spans="1:11" ht="14.5" x14ac:dyDescent="0.35">
      <c r="A2448"/>
      <c r="B2448"/>
      <c r="C2448"/>
      <c r="D2448"/>
      <c r="E2448"/>
      <c r="F2448"/>
      <c r="G2448"/>
      <c r="H2448"/>
      <c r="I2448"/>
      <c r="J2448"/>
      <c r="K2448"/>
    </row>
    <row r="2449" spans="1:11" ht="14.5" x14ac:dyDescent="0.35">
      <c r="A2449"/>
      <c r="B2449"/>
      <c r="C2449"/>
      <c r="D2449"/>
      <c r="E2449"/>
      <c r="F2449"/>
      <c r="G2449"/>
      <c r="H2449"/>
      <c r="I2449"/>
      <c r="J2449"/>
      <c r="K2449"/>
    </row>
    <row r="2450" spans="1:11" ht="14.5" x14ac:dyDescent="0.35">
      <c r="A2450"/>
      <c r="B2450"/>
      <c r="C2450"/>
      <c r="D2450"/>
      <c r="E2450"/>
      <c r="F2450"/>
      <c r="G2450"/>
      <c r="H2450"/>
      <c r="I2450"/>
      <c r="J2450"/>
      <c r="K2450"/>
    </row>
    <row r="2451" spans="1:11" ht="14.5" x14ac:dyDescent="0.35">
      <c r="A2451"/>
      <c r="B2451"/>
      <c r="C2451"/>
      <c r="D2451"/>
      <c r="E2451"/>
      <c r="F2451"/>
      <c r="G2451"/>
      <c r="H2451"/>
      <c r="I2451"/>
      <c r="J2451"/>
      <c r="K2451"/>
    </row>
    <row r="2452" spans="1:11" ht="14.5" x14ac:dyDescent="0.35">
      <c r="A2452"/>
      <c r="B2452"/>
      <c r="C2452"/>
      <c r="D2452"/>
      <c r="E2452"/>
      <c r="F2452"/>
      <c r="G2452"/>
      <c r="H2452"/>
      <c r="I2452"/>
      <c r="J2452"/>
      <c r="K2452"/>
    </row>
    <row r="2453" spans="1:11" ht="14.5" x14ac:dyDescent="0.35">
      <c r="A2453"/>
      <c r="B2453"/>
      <c r="C2453"/>
      <c r="D2453"/>
      <c r="E2453"/>
      <c r="F2453"/>
      <c r="G2453"/>
      <c r="H2453"/>
      <c r="I2453"/>
      <c r="J2453"/>
      <c r="K2453"/>
    </row>
    <row r="2454" spans="1:11" ht="14.5" x14ac:dyDescent="0.35">
      <c r="A2454"/>
      <c r="B2454"/>
      <c r="C2454"/>
      <c r="D2454"/>
      <c r="E2454"/>
      <c r="F2454"/>
      <c r="G2454"/>
      <c r="H2454"/>
      <c r="I2454"/>
      <c r="J2454"/>
      <c r="K2454"/>
    </row>
    <row r="2455" spans="1:11" ht="14.5" x14ac:dyDescent="0.35">
      <c r="A2455"/>
      <c r="B2455"/>
      <c r="C2455"/>
      <c r="D2455"/>
      <c r="E2455"/>
      <c r="F2455"/>
      <c r="G2455"/>
      <c r="H2455"/>
      <c r="I2455"/>
      <c r="J2455"/>
      <c r="K2455"/>
    </row>
    <row r="2456" spans="1:11" ht="14.5" x14ac:dyDescent="0.35">
      <c r="A2456"/>
      <c r="B2456"/>
      <c r="C2456"/>
      <c r="D2456"/>
      <c r="E2456"/>
      <c r="F2456"/>
      <c r="G2456"/>
      <c r="H2456"/>
      <c r="I2456"/>
      <c r="J2456"/>
      <c r="K2456"/>
    </row>
    <row r="2457" spans="1:11" ht="14.5" x14ac:dyDescent="0.35">
      <c r="A2457"/>
      <c r="B2457"/>
      <c r="C2457"/>
      <c r="D2457"/>
      <c r="E2457"/>
      <c r="F2457"/>
      <c r="G2457"/>
      <c r="H2457"/>
      <c r="I2457"/>
      <c r="J2457"/>
      <c r="K2457"/>
    </row>
    <row r="2458" spans="1:11" ht="14.5" x14ac:dyDescent="0.35">
      <c r="A2458"/>
      <c r="B2458"/>
      <c r="C2458"/>
      <c r="D2458"/>
      <c r="E2458"/>
      <c r="F2458"/>
      <c r="G2458"/>
      <c r="H2458"/>
      <c r="I2458"/>
      <c r="J2458"/>
      <c r="K2458"/>
    </row>
    <row r="2459" spans="1:11" ht="14.5" x14ac:dyDescent="0.35">
      <c r="A2459"/>
      <c r="B2459"/>
      <c r="C2459"/>
      <c r="D2459"/>
      <c r="E2459"/>
      <c r="F2459"/>
      <c r="G2459"/>
      <c r="H2459"/>
      <c r="I2459"/>
      <c r="J2459"/>
      <c r="K2459"/>
    </row>
    <row r="2460" spans="1:11" ht="14.5" x14ac:dyDescent="0.35">
      <c r="A2460"/>
      <c r="B2460"/>
      <c r="C2460"/>
      <c r="D2460"/>
      <c r="E2460"/>
      <c r="F2460"/>
      <c r="G2460"/>
      <c r="H2460"/>
      <c r="I2460"/>
      <c r="J2460"/>
      <c r="K2460"/>
    </row>
    <row r="2461" spans="1:11" ht="14.5" x14ac:dyDescent="0.35">
      <c r="A2461"/>
      <c r="B2461"/>
      <c r="C2461"/>
      <c r="D2461"/>
      <c r="E2461"/>
      <c r="F2461"/>
      <c r="G2461"/>
      <c r="H2461"/>
      <c r="I2461"/>
      <c r="J2461"/>
      <c r="K2461"/>
    </row>
    <row r="2462" spans="1:11" ht="14.5" x14ac:dyDescent="0.35">
      <c r="A2462"/>
      <c r="B2462"/>
      <c r="C2462"/>
      <c r="D2462"/>
      <c r="E2462"/>
      <c r="F2462"/>
      <c r="G2462"/>
      <c r="H2462"/>
      <c r="I2462"/>
      <c r="J2462"/>
      <c r="K2462"/>
    </row>
    <row r="2463" spans="1:11" ht="14.5" x14ac:dyDescent="0.35">
      <c r="A2463"/>
      <c r="B2463"/>
      <c r="C2463"/>
      <c r="D2463"/>
      <c r="E2463"/>
      <c r="F2463"/>
      <c r="G2463"/>
      <c r="H2463"/>
      <c r="I2463"/>
      <c r="J2463"/>
      <c r="K2463"/>
    </row>
    <row r="2464" spans="1:11" ht="14.5" x14ac:dyDescent="0.35">
      <c r="A2464"/>
      <c r="B2464"/>
      <c r="C2464"/>
      <c r="D2464"/>
      <c r="E2464"/>
      <c r="F2464"/>
      <c r="G2464"/>
      <c r="H2464"/>
      <c r="I2464"/>
      <c r="J2464"/>
      <c r="K2464"/>
    </row>
    <row r="2465" spans="1:11" ht="14.5" x14ac:dyDescent="0.35">
      <c r="A2465"/>
      <c r="B2465"/>
      <c r="C2465"/>
      <c r="D2465"/>
      <c r="E2465"/>
      <c r="F2465"/>
      <c r="G2465"/>
      <c r="H2465"/>
      <c r="I2465"/>
      <c r="J2465"/>
      <c r="K2465"/>
    </row>
    <row r="2466" spans="1:11" ht="14.5" x14ac:dyDescent="0.35">
      <c r="A2466"/>
      <c r="B2466"/>
      <c r="C2466"/>
      <c r="D2466"/>
      <c r="E2466"/>
      <c r="F2466"/>
      <c r="G2466"/>
      <c r="H2466"/>
      <c r="I2466"/>
      <c r="J2466"/>
      <c r="K2466"/>
    </row>
    <row r="2467" spans="1:11" ht="14.5" x14ac:dyDescent="0.35">
      <c r="A2467"/>
      <c r="B2467"/>
      <c r="C2467"/>
      <c r="D2467"/>
      <c r="E2467"/>
      <c r="F2467"/>
      <c r="G2467"/>
      <c r="H2467"/>
      <c r="I2467"/>
      <c r="J2467"/>
      <c r="K2467"/>
    </row>
    <row r="2468" spans="1:11" ht="14.5" x14ac:dyDescent="0.35">
      <c r="A2468"/>
      <c r="B2468"/>
      <c r="C2468"/>
      <c r="D2468"/>
      <c r="E2468"/>
      <c r="F2468"/>
      <c r="G2468"/>
      <c r="H2468"/>
      <c r="I2468"/>
      <c r="J2468"/>
      <c r="K2468"/>
    </row>
    <row r="2469" spans="1:11" ht="14.5" x14ac:dyDescent="0.35">
      <c r="A2469"/>
      <c r="B2469"/>
      <c r="C2469"/>
      <c r="D2469"/>
      <c r="E2469"/>
      <c r="F2469"/>
      <c r="G2469"/>
      <c r="H2469"/>
      <c r="I2469"/>
      <c r="J2469"/>
      <c r="K2469"/>
    </row>
    <row r="2470" spans="1:11" ht="14.5" x14ac:dyDescent="0.35">
      <c r="A2470"/>
      <c r="B2470"/>
      <c r="C2470"/>
      <c r="D2470"/>
      <c r="E2470"/>
      <c r="F2470"/>
      <c r="G2470"/>
      <c r="H2470"/>
      <c r="I2470"/>
      <c r="J2470"/>
      <c r="K2470"/>
    </row>
    <row r="2471" spans="1:11" ht="14.5" x14ac:dyDescent="0.35">
      <c r="A2471"/>
      <c r="B2471"/>
      <c r="C2471"/>
      <c r="D2471"/>
      <c r="E2471"/>
      <c r="F2471"/>
      <c r="G2471"/>
      <c r="H2471"/>
      <c r="I2471"/>
      <c r="J2471"/>
      <c r="K2471"/>
    </row>
    <row r="2472" spans="1:11" ht="14.5" x14ac:dyDescent="0.35">
      <c r="A2472"/>
      <c r="B2472"/>
      <c r="C2472"/>
      <c r="D2472"/>
      <c r="E2472"/>
      <c r="F2472"/>
      <c r="G2472"/>
      <c r="H2472"/>
      <c r="I2472"/>
      <c r="J2472"/>
      <c r="K2472"/>
    </row>
    <row r="2473" spans="1:11" ht="14.5" x14ac:dyDescent="0.35">
      <c r="A2473"/>
      <c r="B2473"/>
      <c r="C2473"/>
      <c r="D2473"/>
      <c r="E2473"/>
      <c r="F2473"/>
      <c r="G2473"/>
      <c r="H2473"/>
      <c r="I2473"/>
      <c r="J2473"/>
      <c r="K2473"/>
    </row>
    <row r="2474" spans="1:11" ht="14.5" x14ac:dyDescent="0.35">
      <c r="A2474"/>
      <c r="B2474"/>
      <c r="C2474"/>
      <c r="D2474"/>
      <c r="E2474"/>
      <c r="F2474"/>
      <c r="G2474"/>
      <c r="H2474"/>
      <c r="I2474"/>
      <c r="J2474"/>
      <c r="K2474"/>
    </row>
    <row r="2475" spans="1:11" ht="14.5" x14ac:dyDescent="0.35">
      <c r="A2475"/>
      <c r="B2475"/>
      <c r="C2475"/>
      <c r="D2475"/>
      <c r="E2475"/>
      <c r="F2475"/>
      <c r="G2475"/>
      <c r="H2475"/>
      <c r="I2475"/>
      <c r="J2475"/>
      <c r="K2475"/>
    </row>
    <row r="2476" spans="1:11" ht="14.5" x14ac:dyDescent="0.35">
      <c r="A2476"/>
      <c r="B2476"/>
      <c r="C2476"/>
      <c r="D2476"/>
      <c r="E2476"/>
      <c r="F2476"/>
      <c r="G2476"/>
      <c r="H2476"/>
      <c r="I2476"/>
      <c r="J2476"/>
      <c r="K2476"/>
    </row>
    <row r="2477" spans="1:11" ht="14.5" x14ac:dyDescent="0.35">
      <c r="A2477"/>
      <c r="B2477"/>
      <c r="C2477"/>
      <c r="D2477"/>
      <c r="E2477"/>
      <c r="F2477"/>
      <c r="G2477"/>
      <c r="H2477"/>
      <c r="I2477"/>
      <c r="J2477"/>
      <c r="K2477"/>
    </row>
    <row r="2478" spans="1:11" ht="14.5" x14ac:dyDescent="0.35">
      <c r="A2478"/>
      <c r="B2478"/>
      <c r="C2478"/>
      <c r="D2478"/>
      <c r="E2478"/>
      <c r="F2478"/>
      <c r="G2478"/>
      <c r="H2478"/>
      <c r="I2478"/>
      <c r="J2478"/>
      <c r="K2478"/>
    </row>
    <row r="2479" spans="1:11" ht="14.5" x14ac:dyDescent="0.35">
      <c r="A2479"/>
      <c r="B2479"/>
      <c r="C2479"/>
      <c r="D2479"/>
      <c r="E2479"/>
      <c r="F2479"/>
      <c r="G2479"/>
      <c r="H2479"/>
      <c r="I2479"/>
      <c r="J2479"/>
      <c r="K2479"/>
    </row>
    <row r="2480" spans="1:11" ht="14.5" x14ac:dyDescent="0.35">
      <c r="A2480"/>
      <c r="B2480"/>
      <c r="C2480"/>
      <c r="D2480"/>
      <c r="E2480"/>
      <c r="F2480"/>
      <c r="G2480"/>
      <c r="H2480"/>
      <c r="I2480"/>
      <c r="J2480"/>
      <c r="K2480"/>
    </row>
    <row r="2481" spans="1:11" ht="14.5" x14ac:dyDescent="0.35">
      <c r="A2481"/>
      <c r="B2481"/>
      <c r="C2481"/>
      <c r="D2481"/>
      <c r="E2481"/>
      <c r="F2481"/>
      <c r="G2481"/>
      <c r="H2481"/>
      <c r="I2481"/>
      <c r="J2481"/>
      <c r="K2481"/>
    </row>
    <row r="2482" spans="1:11" ht="14.5" x14ac:dyDescent="0.35">
      <c r="A2482"/>
      <c r="B2482"/>
      <c r="C2482"/>
      <c r="D2482"/>
      <c r="E2482"/>
      <c r="F2482"/>
      <c r="G2482"/>
      <c r="H2482"/>
      <c r="I2482"/>
      <c r="J2482"/>
      <c r="K2482"/>
    </row>
    <row r="2483" spans="1:11" ht="14.5" x14ac:dyDescent="0.35">
      <c r="A2483"/>
      <c r="B2483"/>
      <c r="C2483"/>
      <c r="D2483"/>
      <c r="E2483"/>
      <c r="F2483"/>
      <c r="G2483"/>
      <c r="H2483"/>
      <c r="I2483"/>
      <c r="J2483"/>
      <c r="K2483"/>
    </row>
    <row r="2484" spans="1:11" ht="14.5" x14ac:dyDescent="0.35">
      <c r="A2484"/>
      <c r="B2484"/>
      <c r="C2484"/>
      <c r="D2484"/>
      <c r="E2484"/>
      <c r="F2484"/>
      <c r="G2484"/>
      <c r="H2484"/>
      <c r="I2484"/>
      <c r="J2484"/>
      <c r="K2484"/>
    </row>
    <row r="2485" spans="1:11" ht="14.5" x14ac:dyDescent="0.35">
      <c r="A2485"/>
      <c r="B2485"/>
      <c r="C2485"/>
      <c r="D2485"/>
      <c r="E2485"/>
      <c r="F2485"/>
      <c r="G2485"/>
      <c r="H2485"/>
      <c r="I2485"/>
      <c r="J2485"/>
      <c r="K2485"/>
    </row>
    <row r="2486" spans="1:11" ht="14.5" x14ac:dyDescent="0.35">
      <c r="A2486"/>
      <c r="B2486"/>
      <c r="C2486"/>
      <c r="D2486"/>
      <c r="E2486"/>
      <c r="F2486"/>
      <c r="G2486"/>
      <c r="H2486"/>
      <c r="I2486"/>
      <c r="J2486"/>
      <c r="K2486"/>
    </row>
    <row r="2487" spans="1:11" ht="14.5" x14ac:dyDescent="0.35">
      <c r="A2487"/>
      <c r="B2487"/>
      <c r="C2487"/>
      <c r="D2487"/>
      <c r="E2487"/>
      <c r="F2487"/>
      <c r="G2487"/>
      <c r="H2487"/>
      <c r="I2487"/>
      <c r="J2487"/>
      <c r="K2487"/>
    </row>
    <row r="2488" spans="1:11" ht="14.5" x14ac:dyDescent="0.35">
      <c r="A2488"/>
      <c r="B2488"/>
      <c r="C2488"/>
      <c r="D2488"/>
      <c r="E2488"/>
      <c r="F2488"/>
      <c r="G2488"/>
      <c r="H2488"/>
      <c r="I2488"/>
      <c r="J2488"/>
      <c r="K2488"/>
    </row>
    <row r="2489" spans="1:11" ht="14.5" x14ac:dyDescent="0.35">
      <c r="A2489"/>
      <c r="B2489"/>
      <c r="C2489"/>
      <c r="D2489"/>
      <c r="E2489"/>
      <c r="F2489"/>
      <c r="G2489"/>
      <c r="H2489"/>
      <c r="I2489"/>
      <c r="J2489"/>
      <c r="K2489"/>
    </row>
    <row r="2490" spans="1:11" ht="14.5" x14ac:dyDescent="0.35">
      <c r="A2490"/>
      <c r="B2490"/>
      <c r="C2490"/>
      <c r="D2490"/>
      <c r="E2490"/>
      <c r="F2490"/>
      <c r="G2490"/>
      <c r="H2490"/>
      <c r="I2490"/>
      <c r="J2490"/>
      <c r="K2490"/>
    </row>
    <row r="2491" spans="1:11" ht="14.5" x14ac:dyDescent="0.35">
      <c r="A2491"/>
      <c r="B2491"/>
      <c r="C2491"/>
      <c r="D2491"/>
      <c r="E2491"/>
      <c r="F2491"/>
      <c r="G2491"/>
      <c r="H2491"/>
      <c r="I2491"/>
      <c r="J2491"/>
      <c r="K2491"/>
    </row>
    <row r="2492" spans="1:11" ht="14.5" x14ac:dyDescent="0.35">
      <c r="A2492"/>
      <c r="B2492"/>
      <c r="C2492"/>
      <c r="D2492"/>
      <c r="E2492"/>
      <c r="F2492"/>
      <c r="G2492"/>
      <c r="H2492"/>
      <c r="I2492"/>
      <c r="J2492"/>
      <c r="K2492"/>
    </row>
    <row r="2493" spans="1:11" ht="14.5" x14ac:dyDescent="0.35">
      <c r="A2493"/>
      <c r="B2493"/>
      <c r="C2493"/>
      <c r="D2493"/>
      <c r="E2493"/>
      <c r="F2493"/>
      <c r="G2493"/>
      <c r="H2493"/>
      <c r="I2493"/>
      <c r="J2493"/>
      <c r="K2493"/>
    </row>
    <row r="2494" spans="1:11" ht="14.5" x14ac:dyDescent="0.35">
      <c r="A2494"/>
      <c r="B2494"/>
      <c r="C2494"/>
      <c r="D2494"/>
      <c r="E2494"/>
      <c r="F2494"/>
      <c r="G2494"/>
      <c r="H2494"/>
      <c r="I2494"/>
      <c r="J2494"/>
      <c r="K2494"/>
    </row>
    <row r="2495" spans="1:11" ht="14.5" x14ac:dyDescent="0.35">
      <c r="A2495"/>
      <c r="B2495"/>
      <c r="C2495"/>
      <c r="D2495"/>
      <c r="E2495"/>
      <c r="F2495"/>
      <c r="G2495"/>
      <c r="H2495"/>
      <c r="I2495"/>
      <c r="J2495"/>
      <c r="K2495"/>
    </row>
    <row r="2496" spans="1:11" ht="14.5" x14ac:dyDescent="0.35">
      <c r="A2496"/>
      <c r="B2496"/>
      <c r="C2496"/>
      <c r="D2496"/>
      <c r="E2496"/>
      <c r="F2496"/>
      <c r="G2496"/>
      <c r="H2496"/>
      <c r="I2496"/>
      <c r="J2496"/>
      <c r="K2496"/>
    </row>
    <row r="2497" spans="1:11" ht="14.5" x14ac:dyDescent="0.35">
      <c r="A2497"/>
      <c r="B2497"/>
      <c r="C2497"/>
      <c r="D2497"/>
      <c r="E2497"/>
      <c r="F2497"/>
      <c r="G2497"/>
      <c r="H2497"/>
      <c r="I2497"/>
      <c r="J2497"/>
      <c r="K2497"/>
    </row>
    <row r="2498" spans="1:11" ht="14.5" x14ac:dyDescent="0.35">
      <c r="A2498"/>
      <c r="B2498"/>
      <c r="C2498"/>
      <c r="D2498"/>
      <c r="E2498"/>
      <c r="F2498"/>
      <c r="G2498"/>
      <c r="H2498"/>
      <c r="I2498"/>
      <c r="J2498"/>
      <c r="K2498"/>
    </row>
    <row r="2499" spans="1:11" ht="14.5" x14ac:dyDescent="0.35">
      <c r="A2499"/>
      <c r="B2499"/>
      <c r="C2499"/>
      <c r="D2499"/>
      <c r="E2499"/>
      <c r="F2499"/>
      <c r="G2499"/>
      <c r="H2499"/>
      <c r="I2499"/>
      <c r="J2499"/>
      <c r="K2499"/>
    </row>
    <row r="2500" spans="1:11" ht="14.5" x14ac:dyDescent="0.35">
      <c r="A2500"/>
      <c r="B2500"/>
      <c r="C2500"/>
      <c r="D2500"/>
      <c r="E2500"/>
      <c r="F2500"/>
      <c r="G2500"/>
      <c r="H2500"/>
      <c r="I2500"/>
      <c r="J2500"/>
      <c r="K2500"/>
    </row>
    <row r="2501" spans="1:11" ht="14.5" x14ac:dyDescent="0.35">
      <c r="A2501"/>
      <c r="B2501"/>
      <c r="C2501"/>
      <c r="D2501"/>
      <c r="E2501"/>
      <c r="F2501"/>
      <c r="G2501"/>
      <c r="H2501"/>
      <c r="I2501"/>
      <c r="J2501"/>
      <c r="K2501"/>
    </row>
    <row r="2502" spans="1:11" ht="14.5" x14ac:dyDescent="0.35">
      <c r="A2502"/>
      <c r="B2502"/>
      <c r="C2502"/>
      <c r="D2502"/>
      <c r="E2502"/>
      <c r="F2502"/>
      <c r="G2502"/>
      <c r="H2502"/>
      <c r="I2502"/>
      <c r="J2502"/>
      <c r="K2502"/>
    </row>
    <row r="2503" spans="1:11" ht="14.5" x14ac:dyDescent="0.35">
      <c r="A2503"/>
      <c r="B2503"/>
      <c r="C2503"/>
      <c r="D2503"/>
      <c r="E2503"/>
      <c r="F2503"/>
      <c r="G2503"/>
      <c r="H2503"/>
      <c r="I2503"/>
      <c r="J2503"/>
      <c r="K2503"/>
    </row>
    <row r="2504" spans="1:11" ht="14.5" x14ac:dyDescent="0.35">
      <c r="A2504"/>
      <c r="B2504"/>
      <c r="C2504"/>
      <c r="D2504"/>
      <c r="E2504"/>
      <c r="F2504"/>
      <c r="G2504"/>
      <c r="H2504"/>
      <c r="I2504"/>
      <c r="J2504"/>
      <c r="K2504"/>
    </row>
    <row r="2505" spans="1:11" ht="14.5" x14ac:dyDescent="0.35">
      <c r="A2505"/>
      <c r="B2505"/>
      <c r="C2505"/>
      <c r="D2505"/>
      <c r="E2505"/>
      <c r="F2505"/>
      <c r="G2505"/>
      <c r="H2505"/>
      <c r="I2505"/>
      <c r="J2505"/>
      <c r="K2505"/>
    </row>
    <row r="2506" spans="1:11" ht="14.5" x14ac:dyDescent="0.35">
      <c r="A2506"/>
      <c r="B2506"/>
      <c r="C2506"/>
      <c r="D2506"/>
      <c r="E2506"/>
      <c r="F2506"/>
      <c r="G2506"/>
      <c r="H2506"/>
      <c r="I2506"/>
      <c r="J2506"/>
      <c r="K2506"/>
    </row>
    <row r="2507" spans="1:11" ht="14.5" x14ac:dyDescent="0.35">
      <c r="A2507"/>
      <c r="B2507"/>
      <c r="C2507"/>
      <c r="D2507"/>
      <c r="E2507"/>
      <c r="F2507"/>
      <c r="G2507"/>
      <c r="H2507"/>
      <c r="I2507"/>
      <c r="J2507"/>
      <c r="K2507"/>
    </row>
    <row r="2508" spans="1:11" ht="14.5" x14ac:dyDescent="0.35">
      <c r="A2508"/>
      <c r="B2508"/>
      <c r="C2508"/>
      <c r="D2508"/>
      <c r="E2508"/>
      <c r="F2508"/>
      <c r="G2508"/>
      <c r="H2508"/>
      <c r="I2508"/>
      <c r="J2508"/>
      <c r="K2508"/>
    </row>
    <row r="2509" spans="1:11" ht="14.5" x14ac:dyDescent="0.35">
      <c r="A2509"/>
      <c r="B2509"/>
      <c r="C2509"/>
      <c r="D2509"/>
      <c r="E2509"/>
      <c r="F2509"/>
      <c r="G2509"/>
      <c r="H2509"/>
      <c r="I2509"/>
      <c r="J2509"/>
      <c r="K2509"/>
    </row>
    <row r="2510" spans="1:11" ht="14.5" x14ac:dyDescent="0.35">
      <c r="A2510"/>
      <c r="B2510"/>
      <c r="C2510"/>
      <c r="D2510"/>
      <c r="E2510"/>
      <c r="F2510"/>
      <c r="G2510"/>
      <c r="H2510"/>
      <c r="I2510"/>
      <c r="J2510"/>
      <c r="K2510"/>
    </row>
    <row r="2511" spans="1:11" ht="14.5" x14ac:dyDescent="0.35">
      <c r="A2511"/>
      <c r="B2511"/>
      <c r="C2511"/>
      <c r="D2511"/>
      <c r="E2511"/>
      <c r="F2511"/>
      <c r="G2511"/>
      <c r="H2511"/>
      <c r="I2511"/>
      <c r="J2511"/>
      <c r="K2511"/>
    </row>
    <row r="2512" spans="1:11" ht="14.5" x14ac:dyDescent="0.35">
      <c r="A2512"/>
      <c r="B2512"/>
      <c r="C2512"/>
      <c r="D2512"/>
      <c r="E2512"/>
      <c r="F2512"/>
      <c r="G2512"/>
      <c r="H2512"/>
      <c r="I2512"/>
      <c r="J2512"/>
      <c r="K2512"/>
    </row>
    <row r="2513" spans="1:11" ht="14.5" x14ac:dyDescent="0.35">
      <c r="A2513"/>
      <c r="B2513"/>
      <c r="C2513"/>
      <c r="D2513"/>
      <c r="E2513"/>
      <c r="F2513"/>
      <c r="G2513"/>
      <c r="H2513"/>
      <c r="I2513"/>
      <c r="J2513"/>
      <c r="K2513"/>
    </row>
    <row r="2514" spans="1:11" ht="14.5" x14ac:dyDescent="0.35">
      <c r="A2514"/>
      <c r="B2514"/>
      <c r="C2514"/>
      <c r="D2514"/>
      <c r="E2514"/>
      <c r="F2514"/>
      <c r="G2514"/>
      <c r="H2514"/>
      <c r="I2514"/>
      <c r="J2514"/>
      <c r="K2514"/>
    </row>
    <row r="2515" spans="1:11" ht="14.5" x14ac:dyDescent="0.35">
      <c r="A2515"/>
      <c r="B2515"/>
      <c r="C2515"/>
      <c r="D2515"/>
      <c r="E2515"/>
      <c r="F2515"/>
      <c r="G2515"/>
      <c r="H2515"/>
      <c r="I2515"/>
      <c r="J2515"/>
      <c r="K2515"/>
    </row>
    <row r="2516" spans="1:11" ht="14.5" x14ac:dyDescent="0.35">
      <c r="A2516"/>
      <c r="B2516"/>
      <c r="C2516"/>
      <c r="D2516"/>
      <c r="E2516"/>
      <c r="F2516"/>
      <c r="G2516"/>
      <c r="H2516"/>
      <c r="I2516"/>
      <c r="J2516"/>
      <c r="K2516"/>
    </row>
    <row r="2517" spans="1:11" ht="14.5" x14ac:dyDescent="0.35">
      <c r="A2517"/>
      <c r="B2517"/>
      <c r="C2517"/>
      <c r="D2517"/>
      <c r="E2517"/>
      <c r="F2517"/>
      <c r="G2517"/>
      <c r="H2517"/>
      <c r="I2517"/>
      <c r="J2517"/>
      <c r="K2517"/>
    </row>
    <row r="2518" spans="1:11" ht="14.5" x14ac:dyDescent="0.35">
      <c r="A2518"/>
      <c r="B2518"/>
      <c r="C2518"/>
      <c r="D2518"/>
      <c r="E2518"/>
      <c r="F2518"/>
      <c r="G2518"/>
      <c r="H2518"/>
      <c r="I2518"/>
      <c r="J2518"/>
      <c r="K2518"/>
    </row>
    <row r="2519" spans="1:11" ht="14.5" x14ac:dyDescent="0.35">
      <c r="A2519"/>
      <c r="B2519"/>
      <c r="C2519"/>
      <c r="D2519"/>
      <c r="E2519"/>
      <c r="F2519"/>
      <c r="G2519"/>
      <c r="H2519"/>
      <c r="I2519"/>
      <c r="J2519"/>
      <c r="K2519"/>
    </row>
    <row r="2520" spans="1:11" ht="14.5" x14ac:dyDescent="0.35">
      <c r="A2520"/>
      <c r="B2520"/>
      <c r="C2520"/>
      <c r="D2520"/>
      <c r="E2520"/>
      <c r="F2520"/>
      <c r="G2520"/>
      <c r="H2520"/>
      <c r="I2520"/>
      <c r="J2520"/>
      <c r="K2520"/>
    </row>
    <row r="2521" spans="1:11" ht="14.5" x14ac:dyDescent="0.35">
      <c r="A2521"/>
      <c r="B2521"/>
      <c r="C2521"/>
      <c r="D2521"/>
      <c r="E2521"/>
      <c r="F2521"/>
      <c r="G2521"/>
      <c r="H2521"/>
      <c r="I2521"/>
      <c r="J2521"/>
      <c r="K2521"/>
    </row>
    <row r="2522" spans="1:11" ht="14.5" x14ac:dyDescent="0.35">
      <c r="A2522"/>
      <c r="B2522"/>
      <c r="C2522"/>
      <c r="D2522"/>
      <c r="E2522"/>
      <c r="F2522"/>
      <c r="G2522"/>
      <c r="H2522"/>
      <c r="I2522"/>
      <c r="J2522"/>
      <c r="K2522"/>
    </row>
    <row r="2523" spans="1:11" ht="14.5" x14ac:dyDescent="0.35">
      <c r="A2523"/>
      <c r="B2523"/>
      <c r="C2523"/>
      <c r="D2523"/>
      <c r="E2523"/>
      <c r="F2523"/>
      <c r="G2523"/>
      <c r="H2523"/>
      <c r="I2523"/>
      <c r="J2523"/>
      <c r="K2523"/>
    </row>
    <row r="2524" spans="1:11" ht="14.5" x14ac:dyDescent="0.35">
      <c r="A2524"/>
      <c r="B2524"/>
      <c r="C2524"/>
      <c r="D2524"/>
      <c r="E2524"/>
      <c r="F2524"/>
      <c r="G2524"/>
      <c r="H2524"/>
      <c r="I2524"/>
      <c r="J2524"/>
      <c r="K2524"/>
    </row>
    <row r="2525" spans="1:11" ht="14.5" x14ac:dyDescent="0.35">
      <c r="A2525"/>
      <c r="B2525"/>
      <c r="C2525"/>
      <c r="D2525"/>
      <c r="E2525"/>
      <c r="F2525"/>
      <c r="G2525"/>
      <c r="H2525"/>
      <c r="I2525"/>
      <c r="J2525"/>
      <c r="K2525"/>
    </row>
    <row r="2526" spans="1:11" ht="14.5" x14ac:dyDescent="0.35">
      <c r="A2526"/>
      <c r="B2526"/>
      <c r="C2526"/>
      <c r="D2526"/>
      <c r="E2526"/>
      <c r="F2526"/>
      <c r="G2526"/>
      <c r="H2526"/>
      <c r="I2526"/>
      <c r="J2526"/>
      <c r="K2526"/>
    </row>
    <row r="2527" spans="1:11" ht="14.5" x14ac:dyDescent="0.35">
      <c r="A2527"/>
      <c r="B2527"/>
      <c r="C2527"/>
      <c r="D2527"/>
      <c r="E2527"/>
      <c r="F2527"/>
      <c r="G2527"/>
      <c r="H2527"/>
      <c r="I2527"/>
      <c r="J2527"/>
      <c r="K2527"/>
    </row>
    <row r="2528" spans="1:11" ht="14.5" x14ac:dyDescent="0.35">
      <c r="A2528"/>
      <c r="B2528"/>
      <c r="C2528"/>
      <c r="D2528"/>
      <c r="E2528"/>
      <c r="F2528"/>
      <c r="G2528"/>
      <c r="H2528"/>
      <c r="I2528"/>
      <c r="J2528"/>
      <c r="K2528"/>
    </row>
    <row r="2529" spans="1:11" ht="14.5" x14ac:dyDescent="0.35">
      <c r="A2529"/>
      <c r="B2529"/>
      <c r="C2529"/>
      <c r="D2529"/>
      <c r="E2529"/>
      <c r="F2529"/>
      <c r="G2529"/>
      <c r="H2529"/>
      <c r="I2529"/>
      <c r="J2529"/>
      <c r="K2529"/>
    </row>
    <row r="2530" spans="1:11" ht="14.5" x14ac:dyDescent="0.35">
      <c r="A2530"/>
      <c r="B2530"/>
      <c r="C2530"/>
      <c r="D2530"/>
      <c r="E2530"/>
      <c r="F2530"/>
      <c r="G2530"/>
      <c r="H2530"/>
      <c r="I2530"/>
      <c r="J2530"/>
      <c r="K2530"/>
    </row>
    <row r="2531" spans="1:11" ht="14.5" x14ac:dyDescent="0.35">
      <c r="A2531"/>
      <c r="B2531"/>
      <c r="C2531"/>
      <c r="D2531"/>
      <c r="E2531"/>
      <c r="F2531"/>
      <c r="G2531"/>
      <c r="H2531"/>
      <c r="I2531"/>
      <c r="J2531"/>
      <c r="K2531"/>
    </row>
    <row r="2532" spans="1:11" ht="14.5" x14ac:dyDescent="0.35">
      <c r="A2532"/>
      <c r="B2532"/>
      <c r="C2532"/>
      <c r="D2532"/>
      <c r="E2532"/>
      <c r="F2532"/>
      <c r="G2532"/>
      <c r="H2532"/>
      <c r="I2532"/>
      <c r="J2532"/>
      <c r="K2532"/>
    </row>
    <row r="2533" spans="1:11" ht="14.5" x14ac:dyDescent="0.35">
      <c r="A2533"/>
      <c r="B2533"/>
      <c r="C2533"/>
      <c r="D2533"/>
      <c r="E2533"/>
      <c r="F2533"/>
      <c r="G2533"/>
      <c r="H2533"/>
      <c r="I2533"/>
      <c r="J2533"/>
      <c r="K2533"/>
    </row>
    <row r="2534" spans="1:11" ht="14.5" x14ac:dyDescent="0.35">
      <c r="A2534"/>
      <c r="B2534"/>
      <c r="C2534"/>
      <c r="D2534"/>
      <c r="E2534"/>
      <c r="F2534"/>
      <c r="G2534"/>
      <c r="H2534"/>
      <c r="I2534"/>
      <c r="J2534"/>
      <c r="K2534"/>
    </row>
    <row r="2535" spans="1:11" ht="14.5" x14ac:dyDescent="0.35">
      <c r="A2535"/>
      <c r="B2535"/>
      <c r="C2535"/>
      <c r="D2535"/>
      <c r="E2535"/>
      <c r="F2535"/>
      <c r="G2535"/>
      <c r="H2535"/>
      <c r="I2535"/>
      <c r="J2535"/>
      <c r="K2535"/>
    </row>
    <row r="2536" spans="1:11" ht="14.5" x14ac:dyDescent="0.35">
      <c r="A2536"/>
      <c r="B2536"/>
      <c r="C2536"/>
      <c r="D2536"/>
      <c r="E2536"/>
      <c r="F2536"/>
      <c r="G2536"/>
      <c r="H2536"/>
      <c r="I2536"/>
      <c r="J2536"/>
      <c r="K2536"/>
    </row>
    <row r="2537" spans="1:11" ht="14.5" x14ac:dyDescent="0.35">
      <c r="A2537"/>
      <c r="B2537"/>
      <c r="C2537"/>
      <c r="D2537"/>
      <c r="E2537"/>
      <c r="F2537"/>
      <c r="G2537"/>
      <c r="H2537"/>
      <c r="I2537"/>
      <c r="J2537"/>
      <c r="K2537"/>
    </row>
    <row r="2538" spans="1:11" ht="14.5" x14ac:dyDescent="0.35">
      <c r="A2538"/>
      <c r="B2538"/>
      <c r="C2538"/>
      <c r="D2538"/>
      <c r="E2538"/>
      <c r="F2538"/>
      <c r="G2538"/>
      <c r="H2538"/>
      <c r="I2538"/>
      <c r="J2538"/>
      <c r="K2538"/>
    </row>
    <row r="2539" spans="1:11" ht="14.5" x14ac:dyDescent="0.35">
      <c r="A2539"/>
      <c r="B2539"/>
      <c r="C2539"/>
      <c r="D2539"/>
      <c r="E2539"/>
      <c r="F2539"/>
      <c r="G2539"/>
      <c r="H2539"/>
      <c r="I2539"/>
      <c r="J2539"/>
      <c r="K2539"/>
    </row>
    <row r="2540" spans="1:11" ht="14.5" x14ac:dyDescent="0.35">
      <c r="A2540"/>
      <c r="B2540"/>
      <c r="C2540"/>
      <c r="D2540"/>
      <c r="E2540"/>
      <c r="F2540"/>
      <c r="G2540"/>
      <c r="H2540"/>
      <c r="I2540"/>
      <c r="J2540"/>
      <c r="K2540"/>
    </row>
    <row r="2541" spans="1:11" ht="14.5" x14ac:dyDescent="0.35">
      <c r="A2541"/>
      <c r="B2541"/>
      <c r="C2541"/>
      <c r="D2541"/>
      <c r="E2541"/>
      <c r="F2541"/>
      <c r="G2541"/>
      <c r="H2541"/>
      <c r="I2541"/>
      <c r="J2541"/>
      <c r="K2541"/>
    </row>
    <row r="2542" spans="1:11" ht="14.5" x14ac:dyDescent="0.35">
      <c r="A2542"/>
      <c r="B2542"/>
      <c r="C2542"/>
      <c r="D2542"/>
      <c r="E2542"/>
      <c r="F2542"/>
      <c r="G2542"/>
      <c r="H2542"/>
      <c r="I2542"/>
      <c r="J2542"/>
      <c r="K2542"/>
    </row>
    <row r="2543" spans="1:11" ht="14.5" x14ac:dyDescent="0.35">
      <c r="A2543"/>
      <c r="B2543"/>
      <c r="C2543"/>
      <c r="D2543"/>
      <c r="E2543"/>
      <c r="F2543"/>
      <c r="G2543"/>
      <c r="H2543"/>
      <c r="I2543"/>
      <c r="J2543"/>
      <c r="K2543"/>
    </row>
    <row r="2544" spans="1:11" ht="14.5" x14ac:dyDescent="0.35">
      <c r="A2544"/>
      <c r="B2544"/>
      <c r="C2544"/>
      <c r="D2544"/>
      <c r="E2544"/>
      <c r="F2544"/>
      <c r="G2544"/>
      <c r="H2544"/>
      <c r="I2544"/>
      <c r="J2544"/>
      <c r="K2544"/>
    </row>
    <row r="2545" spans="1:11" ht="14.5" x14ac:dyDescent="0.35">
      <c r="A2545"/>
      <c r="B2545"/>
      <c r="C2545"/>
      <c r="D2545"/>
      <c r="E2545"/>
      <c r="F2545"/>
      <c r="G2545"/>
      <c r="H2545"/>
      <c r="I2545"/>
      <c r="J2545"/>
      <c r="K2545"/>
    </row>
    <row r="2546" spans="1:11" ht="14.5" x14ac:dyDescent="0.35">
      <c r="A2546"/>
      <c r="B2546"/>
      <c r="C2546"/>
      <c r="D2546"/>
      <c r="E2546"/>
      <c r="F2546"/>
      <c r="G2546"/>
      <c r="H2546"/>
      <c r="I2546"/>
      <c r="J2546"/>
      <c r="K2546"/>
    </row>
    <row r="2547" spans="1:11" ht="14.5" x14ac:dyDescent="0.35">
      <c r="A2547"/>
      <c r="B2547"/>
      <c r="C2547"/>
      <c r="D2547"/>
      <c r="E2547"/>
      <c r="F2547"/>
      <c r="G2547"/>
      <c r="H2547"/>
      <c r="I2547"/>
      <c r="J2547"/>
      <c r="K2547"/>
    </row>
    <row r="2548" spans="1:11" ht="14.5" x14ac:dyDescent="0.35">
      <c r="A2548"/>
      <c r="B2548"/>
      <c r="C2548"/>
      <c r="D2548"/>
      <c r="E2548"/>
      <c r="F2548"/>
      <c r="G2548"/>
      <c r="H2548"/>
      <c r="I2548"/>
      <c r="J2548"/>
      <c r="K2548"/>
    </row>
    <row r="2549" spans="1:11" ht="14.5" x14ac:dyDescent="0.35">
      <c r="A2549"/>
      <c r="B2549"/>
      <c r="C2549"/>
      <c r="D2549"/>
      <c r="E2549"/>
      <c r="F2549"/>
      <c r="G2549"/>
      <c r="H2549"/>
      <c r="I2549"/>
      <c r="J2549"/>
      <c r="K2549"/>
    </row>
    <row r="2550" spans="1:11" ht="14.5" x14ac:dyDescent="0.35">
      <c r="A2550"/>
      <c r="B2550"/>
      <c r="C2550"/>
      <c r="D2550"/>
      <c r="E2550"/>
      <c r="F2550"/>
      <c r="G2550"/>
      <c r="H2550"/>
      <c r="I2550"/>
      <c r="J2550"/>
      <c r="K2550"/>
    </row>
    <row r="2551" spans="1:11" ht="14.5" x14ac:dyDescent="0.35">
      <c r="A2551"/>
      <c r="B2551"/>
      <c r="C2551"/>
      <c r="D2551"/>
      <c r="E2551"/>
      <c r="F2551"/>
      <c r="G2551"/>
      <c r="H2551"/>
      <c r="I2551"/>
      <c r="J2551"/>
      <c r="K2551"/>
    </row>
    <row r="2552" spans="1:11" ht="14.5" x14ac:dyDescent="0.35">
      <c r="A2552"/>
      <c r="B2552"/>
      <c r="C2552"/>
      <c r="D2552"/>
      <c r="E2552"/>
      <c r="F2552"/>
      <c r="G2552"/>
      <c r="H2552"/>
      <c r="I2552"/>
      <c r="J2552"/>
      <c r="K2552"/>
    </row>
    <row r="2553" spans="1:11" ht="14.5" x14ac:dyDescent="0.35">
      <c r="A2553"/>
      <c r="B2553"/>
      <c r="C2553"/>
      <c r="D2553"/>
      <c r="E2553"/>
      <c r="F2553"/>
      <c r="G2553"/>
      <c r="H2553"/>
      <c r="I2553"/>
      <c r="J2553"/>
      <c r="K2553"/>
    </row>
    <row r="2554" spans="1:11" ht="14.5" x14ac:dyDescent="0.35">
      <c r="A2554"/>
      <c r="B2554"/>
      <c r="C2554"/>
      <c r="D2554"/>
      <c r="E2554"/>
      <c r="F2554"/>
      <c r="G2554"/>
      <c r="H2554"/>
      <c r="I2554"/>
      <c r="J2554"/>
      <c r="K2554"/>
    </row>
    <row r="2555" spans="1:11" ht="14.5" x14ac:dyDescent="0.35">
      <c r="A2555"/>
      <c r="B2555"/>
      <c r="C2555"/>
      <c r="D2555"/>
      <c r="E2555"/>
      <c r="F2555"/>
      <c r="G2555"/>
      <c r="H2555"/>
      <c r="I2555"/>
      <c r="J2555"/>
      <c r="K2555"/>
    </row>
    <row r="2556" spans="1:11" ht="14.5" x14ac:dyDescent="0.35">
      <c r="A2556"/>
      <c r="B2556"/>
      <c r="C2556"/>
      <c r="D2556"/>
      <c r="E2556"/>
      <c r="F2556"/>
      <c r="G2556"/>
      <c r="H2556"/>
      <c r="I2556"/>
      <c r="J2556"/>
      <c r="K2556"/>
    </row>
    <row r="2557" spans="1:11" ht="14.5" x14ac:dyDescent="0.35">
      <c r="A2557"/>
      <c r="B2557"/>
      <c r="C2557"/>
      <c r="D2557"/>
      <c r="E2557"/>
      <c r="F2557"/>
      <c r="G2557"/>
      <c r="H2557"/>
      <c r="I2557"/>
      <c r="J2557"/>
      <c r="K2557"/>
    </row>
    <row r="2558" spans="1:11" ht="14.5" x14ac:dyDescent="0.35">
      <c r="A2558"/>
      <c r="B2558"/>
      <c r="C2558"/>
      <c r="D2558"/>
      <c r="E2558"/>
      <c r="F2558"/>
      <c r="G2558"/>
      <c r="H2558"/>
      <c r="I2558"/>
      <c r="J2558"/>
      <c r="K2558"/>
    </row>
    <row r="2559" spans="1:11" ht="14.5" x14ac:dyDescent="0.35">
      <c r="A2559"/>
      <c r="B2559"/>
      <c r="C2559"/>
      <c r="D2559"/>
      <c r="E2559"/>
      <c r="F2559"/>
      <c r="G2559"/>
      <c r="H2559"/>
      <c r="I2559"/>
      <c r="J2559"/>
      <c r="K2559"/>
    </row>
    <row r="2560" spans="1:11" ht="14.5" x14ac:dyDescent="0.35">
      <c r="A2560"/>
      <c r="B2560"/>
      <c r="C2560"/>
      <c r="D2560"/>
      <c r="E2560"/>
      <c r="F2560"/>
      <c r="G2560"/>
      <c r="H2560"/>
      <c r="I2560"/>
      <c r="J2560"/>
      <c r="K2560"/>
    </row>
    <row r="2561" spans="1:11" ht="14.5" x14ac:dyDescent="0.35">
      <c r="A2561"/>
      <c r="B2561"/>
      <c r="C2561"/>
      <c r="D2561"/>
      <c r="E2561"/>
      <c r="F2561"/>
      <c r="G2561"/>
      <c r="H2561"/>
      <c r="I2561"/>
      <c r="J2561"/>
      <c r="K2561"/>
    </row>
    <row r="2562" spans="1:11" ht="14.5" x14ac:dyDescent="0.35">
      <c r="A2562"/>
      <c r="B2562"/>
      <c r="C2562"/>
      <c r="D2562"/>
      <c r="E2562"/>
      <c r="F2562"/>
      <c r="G2562"/>
      <c r="H2562"/>
      <c r="I2562"/>
      <c r="J2562"/>
      <c r="K2562"/>
    </row>
    <row r="2563" spans="1:11" ht="14.5" x14ac:dyDescent="0.35">
      <c r="A2563"/>
      <c r="B2563"/>
      <c r="C2563"/>
      <c r="D2563"/>
      <c r="E2563"/>
      <c r="F2563"/>
      <c r="G2563"/>
      <c r="H2563"/>
      <c r="I2563"/>
      <c r="J2563"/>
      <c r="K2563"/>
    </row>
    <row r="2564" spans="1:11" ht="14.5" x14ac:dyDescent="0.35">
      <c r="A2564"/>
      <c r="B2564"/>
      <c r="C2564"/>
      <c r="D2564"/>
      <c r="E2564"/>
      <c r="F2564"/>
      <c r="G2564"/>
      <c r="H2564"/>
      <c r="I2564"/>
      <c r="J2564"/>
      <c r="K2564"/>
    </row>
    <row r="2565" spans="1:11" ht="14.5" x14ac:dyDescent="0.35">
      <c r="A2565"/>
      <c r="B2565"/>
      <c r="C2565"/>
      <c r="D2565"/>
      <c r="E2565"/>
      <c r="F2565"/>
      <c r="G2565"/>
      <c r="H2565"/>
      <c r="I2565"/>
      <c r="J2565"/>
      <c r="K2565"/>
    </row>
    <row r="2566" spans="1:11" ht="14.5" x14ac:dyDescent="0.35">
      <c r="A2566"/>
      <c r="B2566"/>
      <c r="C2566"/>
      <c r="D2566"/>
      <c r="E2566"/>
      <c r="F2566"/>
      <c r="G2566"/>
      <c r="H2566"/>
      <c r="I2566"/>
      <c r="J2566"/>
      <c r="K2566"/>
    </row>
    <row r="2567" spans="1:11" ht="14.5" x14ac:dyDescent="0.35">
      <c r="A2567"/>
      <c r="B2567"/>
      <c r="C2567"/>
      <c r="D2567"/>
      <c r="E2567"/>
      <c r="F2567"/>
      <c r="G2567"/>
      <c r="H2567"/>
      <c r="I2567"/>
      <c r="J2567"/>
      <c r="K2567"/>
    </row>
    <row r="2568" spans="1:11" ht="14.5" x14ac:dyDescent="0.35">
      <c r="A2568"/>
      <c r="B2568"/>
      <c r="C2568"/>
      <c r="D2568"/>
      <c r="E2568"/>
      <c r="F2568"/>
      <c r="G2568"/>
      <c r="H2568"/>
      <c r="I2568"/>
      <c r="J2568"/>
      <c r="K2568"/>
    </row>
    <row r="2569" spans="1:11" ht="14.5" x14ac:dyDescent="0.35">
      <c r="A2569"/>
      <c r="B2569"/>
      <c r="C2569"/>
      <c r="D2569"/>
      <c r="E2569"/>
      <c r="F2569"/>
      <c r="G2569"/>
      <c r="H2569"/>
      <c r="I2569"/>
      <c r="J2569"/>
      <c r="K2569"/>
    </row>
    <row r="2570" spans="1:11" ht="14.5" x14ac:dyDescent="0.35">
      <c r="A2570"/>
      <c r="B2570"/>
      <c r="C2570"/>
      <c r="D2570"/>
      <c r="E2570"/>
      <c r="F2570"/>
      <c r="G2570"/>
      <c r="H2570"/>
      <c r="I2570"/>
      <c r="J2570"/>
      <c r="K2570"/>
    </row>
    <row r="2571" spans="1:11" ht="14.5" x14ac:dyDescent="0.35">
      <c r="A2571"/>
      <c r="B2571"/>
      <c r="C2571"/>
      <c r="D2571"/>
      <c r="E2571"/>
      <c r="F2571"/>
      <c r="G2571"/>
      <c r="H2571"/>
      <c r="I2571"/>
      <c r="J2571"/>
      <c r="K2571"/>
    </row>
    <row r="2572" spans="1:11" ht="14.5" x14ac:dyDescent="0.35">
      <c r="A2572"/>
      <c r="B2572"/>
      <c r="C2572"/>
      <c r="D2572"/>
      <c r="E2572"/>
      <c r="F2572"/>
      <c r="G2572"/>
      <c r="H2572"/>
      <c r="I2572"/>
      <c r="J2572"/>
      <c r="K2572"/>
    </row>
    <row r="2573" spans="1:11" ht="14.5" x14ac:dyDescent="0.35">
      <c r="A2573"/>
      <c r="B2573"/>
      <c r="C2573"/>
      <c r="D2573"/>
      <c r="E2573"/>
      <c r="F2573"/>
      <c r="G2573"/>
      <c r="H2573"/>
      <c r="I2573"/>
      <c r="J2573"/>
      <c r="K2573"/>
    </row>
    <row r="2574" spans="1:11" ht="14.5" x14ac:dyDescent="0.35">
      <c r="A2574"/>
      <c r="B2574"/>
      <c r="C2574"/>
      <c r="D2574"/>
      <c r="E2574"/>
      <c r="F2574"/>
      <c r="G2574"/>
      <c r="H2574"/>
      <c r="I2574"/>
      <c r="J2574"/>
      <c r="K2574"/>
    </row>
    <row r="2575" spans="1:11" ht="14.5" x14ac:dyDescent="0.35">
      <c r="A2575"/>
      <c r="B2575"/>
      <c r="C2575"/>
      <c r="D2575"/>
      <c r="E2575"/>
      <c r="F2575"/>
      <c r="G2575"/>
      <c r="H2575"/>
      <c r="I2575"/>
      <c r="J2575"/>
      <c r="K2575"/>
    </row>
    <row r="2576" spans="1:11" ht="14.5" x14ac:dyDescent="0.35">
      <c r="A2576"/>
      <c r="B2576"/>
      <c r="C2576"/>
      <c r="D2576"/>
      <c r="E2576"/>
      <c r="F2576"/>
      <c r="G2576"/>
      <c r="H2576"/>
      <c r="I2576"/>
      <c r="J2576"/>
      <c r="K2576"/>
    </row>
    <row r="2577" spans="1:11" ht="14.5" x14ac:dyDescent="0.35">
      <c r="A2577"/>
      <c r="B2577"/>
      <c r="C2577"/>
      <c r="D2577"/>
      <c r="E2577"/>
      <c r="F2577"/>
      <c r="G2577"/>
      <c r="H2577"/>
      <c r="I2577"/>
      <c r="J2577"/>
      <c r="K2577"/>
    </row>
    <row r="2578" spans="1:11" ht="14.5" x14ac:dyDescent="0.35">
      <c r="A2578"/>
      <c r="B2578"/>
      <c r="C2578"/>
      <c r="D2578"/>
      <c r="E2578"/>
      <c r="F2578"/>
      <c r="G2578"/>
      <c r="H2578"/>
      <c r="I2578"/>
      <c r="J2578"/>
      <c r="K2578"/>
    </row>
    <row r="2579" spans="1:11" ht="14.5" x14ac:dyDescent="0.35">
      <c r="A2579"/>
      <c r="B2579"/>
      <c r="C2579"/>
      <c r="D2579"/>
      <c r="E2579"/>
      <c r="F2579"/>
      <c r="G2579"/>
      <c r="H2579"/>
      <c r="I2579"/>
      <c r="J2579"/>
      <c r="K2579"/>
    </row>
    <row r="2580" spans="1:11" ht="14.5" x14ac:dyDescent="0.35">
      <c r="A2580"/>
      <c r="B2580"/>
      <c r="C2580"/>
      <c r="D2580"/>
      <c r="E2580"/>
      <c r="F2580"/>
      <c r="G2580"/>
      <c r="H2580"/>
      <c r="I2580"/>
      <c r="J2580"/>
      <c r="K2580"/>
    </row>
    <row r="2581" spans="1:11" ht="14.5" x14ac:dyDescent="0.35">
      <c r="A2581"/>
      <c r="B2581"/>
      <c r="C2581"/>
      <c r="D2581"/>
      <c r="E2581"/>
      <c r="F2581"/>
      <c r="G2581"/>
      <c r="H2581"/>
      <c r="I2581"/>
      <c r="J2581"/>
      <c r="K2581"/>
    </row>
    <row r="2582" spans="1:11" ht="14.5" x14ac:dyDescent="0.35">
      <c r="A2582"/>
      <c r="B2582"/>
      <c r="C2582"/>
      <c r="D2582"/>
      <c r="E2582"/>
      <c r="F2582"/>
      <c r="G2582"/>
      <c r="H2582"/>
      <c r="I2582"/>
      <c r="J2582"/>
      <c r="K2582"/>
    </row>
    <row r="2583" spans="1:11" ht="14.5" x14ac:dyDescent="0.35">
      <c r="A2583"/>
      <c r="B2583"/>
      <c r="C2583"/>
      <c r="D2583"/>
      <c r="E2583"/>
      <c r="F2583"/>
      <c r="G2583"/>
      <c r="H2583"/>
      <c r="I2583"/>
      <c r="J2583"/>
      <c r="K2583"/>
    </row>
    <row r="2584" spans="1:11" ht="14.5" x14ac:dyDescent="0.35">
      <c r="A2584"/>
      <c r="B2584"/>
      <c r="C2584"/>
      <c r="D2584"/>
      <c r="E2584"/>
      <c r="F2584"/>
      <c r="G2584"/>
      <c r="H2584"/>
      <c r="I2584"/>
      <c r="J2584"/>
      <c r="K2584"/>
    </row>
    <row r="2585" spans="1:11" ht="14.5" x14ac:dyDescent="0.35">
      <c r="A2585"/>
      <c r="B2585"/>
      <c r="C2585"/>
      <c r="D2585"/>
      <c r="E2585"/>
      <c r="F2585"/>
      <c r="G2585"/>
      <c r="H2585"/>
      <c r="I2585"/>
      <c r="J2585"/>
      <c r="K2585"/>
    </row>
    <row r="2586" spans="1:11" ht="14.5" x14ac:dyDescent="0.35">
      <c r="A2586"/>
      <c r="B2586"/>
      <c r="C2586"/>
      <c r="D2586"/>
      <c r="E2586"/>
      <c r="F2586"/>
      <c r="G2586"/>
      <c r="H2586"/>
      <c r="I2586"/>
      <c r="J2586"/>
      <c r="K2586"/>
    </row>
    <row r="2587" spans="1:11" ht="14.5" x14ac:dyDescent="0.35">
      <c r="A2587"/>
      <c r="B2587"/>
      <c r="C2587"/>
      <c r="D2587"/>
      <c r="E2587"/>
      <c r="F2587"/>
      <c r="G2587"/>
      <c r="H2587"/>
      <c r="I2587"/>
      <c r="J2587"/>
      <c r="K2587"/>
    </row>
    <row r="2588" spans="1:11" ht="14.5" x14ac:dyDescent="0.35">
      <c r="A2588"/>
      <c r="B2588"/>
      <c r="C2588"/>
      <c r="D2588"/>
      <c r="E2588"/>
      <c r="F2588"/>
      <c r="G2588"/>
      <c r="H2588"/>
      <c r="I2588"/>
      <c r="J2588"/>
      <c r="K2588"/>
    </row>
    <row r="2589" spans="1:11" ht="14.5" x14ac:dyDescent="0.35">
      <c r="A2589"/>
      <c r="B2589"/>
      <c r="C2589"/>
      <c r="D2589"/>
      <c r="E2589"/>
      <c r="F2589"/>
      <c r="G2589"/>
      <c r="H2589"/>
      <c r="I2589"/>
      <c r="J2589"/>
      <c r="K2589"/>
    </row>
    <row r="2590" spans="1:11" ht="14.5" x14ac:dyDescent="0.35">
      <c r="A2590"/>
      <c r="B2590"/>
      <c r="C2590"/>
      <c r="D2590"/>
      <c r="E2590"/>
      <c r="F2590"/>
      <c r="G2590"/>
      <c r="H2590"/>
      <c r="I2590"/>
      <c r="J2590"/>
      <c r="K2590"/>
    </row>
    <row r="2591" spans="1:11" ht="14.5" x14ac:dyDescent="0.35">
      <c r="A2591"/>
      <c r="B2591"/>
      <c r="C2591"/>
      <c r="D2591"/>
      <c r="E2591"/>
      <c r="F2591"/>
      <c r="G2591"/>
      <c r="H2591"/>
      <c r="I2591"/>
      <c r="J2591"/>
      <c r="K2591"/>
    </row>
    <row r="2592" spans="1:11" ht="14.5" x14ac:dyDescent="0.35">
      <c r="A2592"/>
      <c r="B2592"/>
      <c r="C2592"/>
      <c r="D2592"/>
      <c r="E2592"/>
      <c r="F2592"/>
      <c r="G2592"/>
      <c r="H2592"/>
      <c r="I2592"/>
      <c r="J2592"/>
      <c r="K2592"/>
    </row>
    <row r="2593" spans="1:11" ht="14.5" x14ac:dyDescent="0.35">
      <c r="A2593"/>
      <c r="B2593"/>
      <c r="C2593"/>
      <c r="D2593"/>
      <c r="E2593"/>
      <c r="F2593"/>
      <c r="G2593"/>
      <c r="H2593"/>
      <c r="I2593"/>
      <c r="J2593"/>
      <c r="K2593"/>
    </row>
    <row r="2594" spans="1:11" ht="14.5" x14ac:dyDescent="0.35">
      <c r="A2594"/>
      <c r="B2594"/>
      <c r="C2594"/>
      <c r="D2594"/>
      <c r="E2594"/>
      <c r="F2594"/>
      <c r="G2594"/>
      <c r="H2594"/>
      <c r="I2594"/>
      <c r="J2594"/>
      <c r="K2594"/>
    </row>
    <row r="2595" spans="1:11" ht="14.5" x14ac:dyDescent="0.35">
      <c r="A2595"/>
      <c r="B2595"/>
      <c r="C2595"/>
      <c r="D2595"/>
      <c r="E2595"/>
      <c r="F2595"/>
      <c r="G2595"/>
      <c r="H2595"/>
      <c r="I2595"/>
      <c r="J2595"/>
      <c r="K2595"/>
    </row>
    <row r="2596" spans="1:11" ht="14.5" x14ac:dyDescent="0.35">
      <c r="A2596"/>
      <c r="B2596"/>
      <c r="C2596"/>
      <c r="D2596"/>
      <c r="E2596"/>
      <c r="F2596"/>
      <c r="G2596"/>
      <c r="H2596"/>
      <c r="I2596"/>
      <c r="J2596"/>
      <c r="K2596"/>
    </row>
    <row r="2597" spans="1:11" ht="14.5" x14ac:dyDescent="0.35">
      <c r="A2597"/>
      <c r="B2597"/>
      <c r="C2597"/>
      <c r="D2597"/>
      <c r="E2597"/>
      <c r="F2597"/>
      <c r="G2597"/>
      <c r="H2597"/>
      <c r="I2597"/>
      <c r="J2597"/>
      <c r="K2597"/>
    </row>
    <row r="2598" spans="1:11" ht="14.5" x14ac:dyDescent="0.35">
      <c r="A2598"/>
      <c r="B2598"/>
      <c r="C2598"/>
      <c r="D2598"/>
      <c r="E2598"/>
      <c r="F2598"/>
      <c r="G2598"/>
      <c r="H2598"/>
      <c r="I2598"/>
      <c r="J2598"/>
      <c r="K2598"/>
    </row>
    <row r="2599" spans="1:11" ht="14.5" x14ac:dyDescent="0.35">
      <c r="A2599"/>
      <c r="B2599"/>
      <c r="C2599"/>
      <c r="D2599"/>
      <c r="E2599"/>
      <c r="F2599"/>
      <c r="G2599"/>
      <c r="H2599"/>
      <c r="I2599"/>
      <c r="J2599"/>
      <c r="K2599"/>
    </row>
    <row r="2600" spans="1:11" ht="14.5" x14ac:dyDescent="0.35">
      <c r="A2600"/>
      <c r="B2600"/>
      <c r="C2600"/>
      <c r="D2600"/>
      <c r="E2600"/>
      <c r="F2600"/>
      <c r="G2600"/>
      <c r="H2600"/>
      <c r="I2600"/>
      <c r="J2600"/>
      <c r="K2600"/>
    </row>
    <row r="2601" spans="1:11" ht="14.5" x14ac:dyDescent="0.35">
      <c r="A2601"/>
      <c r="B2601"/>
      <c r="C2601"/>
      <c r="D2601"/>
      <c r="E2601"/>
      <c r="F2601"/>
      <c r="G2601"/>
      <c r="H2601"/>
      <c r="I2601"/>
      <c r="J2601"/>
      <c r="K2601"/>
    </row>
    <row r="2602" spans="1:11" ht="14.5" x14ac:dyDescent="0.35">
      <c r="A2602"/>
      <c r="B2602"/>
      <c r="C2602"/>
      <c r="D2602"/>
      <c r="E2602"/>
      <c r="F2602"/>
      <c r="G2602"/>
      <c r="H2602"/>
      <c r="I2602"/>
      <c r="J2602"/>
      <c r="K2602"/>
    </row>
    <row r="2603" spans="1:11" ht="14.5" x14ac:dyDescent="0.35">
      <c r="A2603"/>
      <c r="B2603"/>
      <c r="C2603"/>
      <c r="D2603"/>
      <c r="E2603"/>
      <c r="F2603"/>
      <c r="G2603"/>
      <c r="H2603"/>
      <c r="I2603"/>
      <c r="J2603"/>
      <c r="K2603"/>
    </row>
    <row r="2604" spans="1:11" ht="14.5" x14ac:dyDescent="0.35">
      <c r="A2604"/>
      <c r="B2604"/>
      <c r="C2604"/>
      <c r="D2604"/>
      <c r="E2604"/>
      <c r="F2604"/>
      <c r="G2604"/>
      <c r="H2604"/>
      <c r="I2604"/>
      <c r="J2604"/>
      <c r="K2604"/>
    </row>
    <row r="2605" spans="1:11" ht="14.5" x14ac:dyDescent="0.35">
      <c r="A2605"/>
      <c r="B2605"/>
      <c r="C2605"/>
      <c r="D2605"/>
      <c r="E2605"/>
      <c r="F2605"/>
      <c r="G2605"/>
      <c r="H2605"/>
      <c r="I2605"/>
      <c r="J2605"/>
      <c r="K2605"/>
    </row>
    <row r="2606" spans="1:11" ht="14.5" x14ac:dyDescent="0.35">
      <c r="A2606"/>
      <c r="B2606"/>
      <c r="C2606"/>
      <c r="D2606"/>
      <c r="E2606"/>
      <c r="F2606"/>
      <c r="G2606"/>
      <c r="H2606"/>
      <c r="I2606"/>
      <c r="J2606"/>
      <c r="K2606"/>
    </row>
    <row r="2607" spans="1:11" ht="14.5" x14ac:dyDescent="0.35">
      <c r="A2607"/>
      <c r="B2607"/>
      <c r="C2607"/>
      <c r="D2607"/>
      <c r="E2607"/>
      <c r="F2607"/>
      <c r="G2607"/>
      <c r="H2607"/>
      <c r="I2607"/>
      <c r="J2607"/>
      <c r="K2607"/>
    </row>
    <row r="2608" spans="1:11" ht="14.5" x14ac:dyDescent="0.35">
      <c r="A2608"/>
      <c r="B2608"/>
      <c r="C2608"/>
      <c r="D2608"/>
      <c r="E2608"/>
      <c r="F2608"/>
      <c r="G2608"/>
      <c r="H2608"/>
      <c r="I2608"/>
      <c r="J2608"/>
      <c r="K2608"/>
    </row>
    <row r="2609" spans="1:11" ht="14.5" x14ac:dyDescent="0.35">
      <c r="A2609"/>
      <c r="B2609"/>
      <c r="C2609"/>
      <c r="D2609"/>
      <c r="E2609"/>
      <c r="F2609"/>
      <c r="G2609"/>
      <c r="H2609"/>
      <c r="I2609"/>
      <c r="J2609"/>
      <c r="K2609"/>
    </row>
    <row r="2610" spans="1:11" ht="14.5" x14ac:dyDescent="0.35">
      <c r="A2610"/>
      <c r="B2610"/>
      <c r="C2610"/>
      <c r="D2610"/>
      <c r="E2610"/>
      <c r="F2610"/>
      <c r="G2610"/>
      <c r="H2610"/>
      <c r="I2610"/>
      <c r="J2610"/>
      <c r="K2610"/>
    </row>
    <row r="2611" spans="1:11" ht="14.5" x14ac:dyDescent="0.35">
      <c r="A2611"/>
      <c r="B2611"/>
      <c r="C2611"/>
      <c r="D2611"/>
      <c r="E2611"/>
      <c r="F2611"/>
      <c r="G2611"/>
      <c r="H2611"/>
      <c r="I2611"/>
      <c r="J2611"/>
      <c r="K2611"/>
    </row>
    <row r="2612" spans="1:11" ht="14.5" x14ac:dyDescent="0.35">
      <c r="A2612"/>
      <c r="B2612"/>
      <c r="C2612"/>
      <c r="D2612"/>
      <c r="E2612"/>
      <c r="F2612"/>
      <c r="G2612"/>
      <c r="H2612"/>
      <c r="I2612"/>
      <c r="J2612"/>
      <c r="K2612"/>
    </row>
    <row r="2613" spans="1:11" ht="14.5" x14ac:dyDescent="0.35">
      <c r="A2613"/>
      <c r="B2613"/>
      <c r="C2613"/>
      <c r="D2613"/>
      <c r="E2613"/>
      <c r="F2613"/>
      <c r="G2613"/>
      <c r="H2613"/>
      <c r="I2613"/>
      <c r="J2613"/>
      <c r="K2613"/>
    </row>
    <row r="2614" spans="1:11" ht="14.5" x14ac:dyDescent="0.35">
      <c r="A2614"/>
      <c r="B2614"/>
      <c r="C2614"/>
      <c r="D2614"/>
      <c r="E2614"/>
      <c r="F2614"/>
      <c r="G2614"/>
      <c r="H2614"/>
      <c r="I2614"/>
      <c r="J2614"/>
      <c r="K2614"/>
    </row>
    <row r="2615" spans="1:11" ht="14.5" x14ac:dyDescent="0.35">
      <c r="A2615"/>
      <c r="B2615"/>
      <c r="C2615"/>
      <c r="D2615"/>
      <c r="E2615"/>
      <c r="F2615"/>
      <c r="G2615"/>
      <c r="H2615"/>
      <c r="I2615"/>
      <c r="J2615"/>
      <c r="K2615"/>
    </row>
    <row r="2616" spans="1:11" ht="14.5" x14ac:dyDescent="0.35">
      <c r="A2616"/>
      <c r="B2616"/>
      <c r="C2616"/>
      <c r="D2616"/>
      <c r="E2616"/>
      <c r="F2616"/>
      <c r="G2616"/>
      <c r="H2616"/>
      <c r="I2616"/>
      <c r="J2616"/>
      <c r="K2616"/>
    </row>
    <row r="2617" spans="1:11" ht="14.5" x14ac:dyDescent="0.35">
      <c r="A2617"/>
      <c r="B2617"/>
      <c r="C2617"/>
      <c r="D2617"/>
      <c r="E2617"/>
      <c r="F2617"/>
      <c r="G2617"/>
      <c r="H2617"/>
      <c r="I2617"/>
      <c r="J2617"/>
      <c r="K2617"/>
    </row>
    <row r="2618" spans="1:11" ht="14.5" x14ac:dyDescent="0.35">
      <c r="A2618"/>
      <c r="B2618"/>
      <c r="C2618"/>
      <c r="D2618"/>
      <c r="E2618"/>
      <c r="F2618"/>
      <c r="G2618"/>
      <c r="H2618"/>
      <c r="I2618"/>
      <c r="J2618"/>
      <c r="K2618"/>
    </row>
    <row r="2619" spans="1:11" ht="14.5" x14ac:dyDescent="0.35">
      <c r="A2619"/>
      <c r="B2619"/>
      <c r="C2619"/>
      <c r="D2619"/>
      <c r="E2619"/>
      <c r="F2619"/>
      <c r="G2619"/>
      <c r="H2619"/>
      <c r="I2619"/>
      <c r="J2619"/>
      <c r="K2619"/>
    </row>
    <row r="2620" spans="1:11" ht="14.5" x14ac:dyDescent="0.35">
      <c r="A2620"/>
      <c r="B2620"/>
      <c r="C2620"/>
      <c r="D2620"/>
      <c r="E2620"/>
      <c r="F2620"/>
      <c r="G2620"/>
      <c r="H2620"/>
      <c r="I2620"/>
      <c r="J2620"/>
      <c r="K2620"/>
    </row>
    <row r="2621" spans="1:11" ht="14.5" x14ac:dyDescent="0.35">
      <c r="A2621"/>
      <c r="B2621"/>
      <c r="C2621"/>
      <c r="D2621"/>
      <c r="E2621"/>
      <c r="F2621"/>
      <c r="G2621"/>
      <c r="H2621"/>
      <c r="I2621"/>
      <c r="J2621"/>
      <c r="K2621"/>
    </row>
    <row r="2622" spans="1:11" ht="14.5" x14ac:dyDescent="0.35">
      <c r="A2622"/>
      <c r="B2622"/>
      <c r="C2622"/>
      <c r="D2622"/>
      <c r="E2622"/>
      <c r="F2622"/>
      <c r="G2622"/>
      <c r="H2622"/>
      <c r="I2622"/>
      <c r="J2622"/>
      <c r="K2622"/>
    </row>
    <row r="2623" spans="1:11" ht="14.5" x14ac:dyDescent="0.35">
      <c r="A2623"/>
      <c r="B2623"/>
      <c r="C2623"/>
      <c r="D2623"/>
      <c r="E2623"/>
      <c r="F2623"/>
      <c r="G2623"/>
      <c r="H2623"/>
      <c r="I2623"/>
      <c r="J2623"/>
      <c r="K2623"/>
    </row>
    <row r="2624" spans="1:11" ht="14.5" x14ac:dyDescent="0.35">
      <c r="A2624"/>
      <c r="B2624"/>
      <c r="C2624"/>
      <c r="D2624"/>
      <c r="E2624"/>
      <c r="F2624"/>
      <c r="G2624"/>
      <c r="H2624"/>
      <c r="I2624"/>
      <c r="J2624"/>
      <c r="K2624"/>
    </row>
    <row r="2625" spans="1:11" ht="14.5" x14ac:dyDescent="0.35">
      <c r="A2625"/>
      <c r="B2625"/>
      <c r="C2625"/>
      <c r="D2625"/>
      <c r="E2625"/>
      <c r="F2625"/>
      <c r="G2625"/>
      <c r="H2625"/>
      <c r="I2625"/>
      <c r="J2625"/>
      <c r="K2625"/>
    </row>
    <row r="2626" spans="1:11" ht="14.5" x14ac:dyDescent="0.35">
      <c r="A2626"/>
      <c r="B2626"/>
      <c r="C2626"/>
      <c r="D2626"/>
      <c r="E2626"/>
      <c r="F2626"/>
      <c r="G2626"/>
      <c r="H2626"/>
      <c r="I2626"/>
      <c r="J2626"/>
      <c r="K2626"/>
    </row>
    <row r="2627" spans="1:11" ht="14.5" x14ac:dyDescent="0.35">
      <c r="A2627"/>
      <c r="B2627"/>
      <c r="C2627"/>
      <c r="D2627"/>
      <c r="E2627"/>
      <c r="F2627"/>
      <c r="G2627"/>
      <c r="H2627"/>
      <c r="I2627"/>
      <c r="J2627"/>
      <c r="K2627"/>
    </row>
    <row r="2628" spans="1:11" ht="14.5" x14ac:dyDescent="0.35">
      <c r="A2628"/>
      <c r="B2628"/>
      <c r="C2628"/>
      <c r="D2628"/>
      <c r="E2628"/>
      <c r="F2628"/>
      <c r="G2628"/>
      <c r="H2628"/>
      <c r="I2628"/>
      <c r="J2628"/>
      <c r="K2628"/>
    </row>
    <row r="2629" spans="1:11" ht="14.5" x14ac:dyDescent="0.35">
      <c r="A2629"/>
      <c r="B2629"/>
      <c r="C2629"/>
      <c r="D2629"/>
      <c r="E2629"/>
      <c r="F2629"/>
      <c r="G2629"/>
      <c r="H2629"/>
      <c r="I2629"/>
      <c r="J2629"/>
      <c r="K2629"/>
    </row>
    <row r="2630" spans="1:11" ht="14.5" x14ac:dyDescent="0.35">
      <c r="A2630"/>
      <c r="B2630"/>
      <c r="C2630"/>
      <c r="D2630"/>
      <c r="E2630"/>
      <c r="F2630"/>
      <c r="G2630"/>
      <c r="H2630"/>
      <c r="I2630"/>
      <c r="J2630"/>
      <c r="K2630"/>
    </row>
    <row r="2631" spans="1:11" ht="14.5" x14ac:dyDescent="0.35">
      <c r="A2631"/>
      <c r="B2631"/>
      <c r="C2631"/>
      <c r="D2631"/>
      <c r="E2631"/>
      <c r="F2631"/>
      <c r="G2631"/>
      <c r="H2631"/>
      <c r="I2631"/>
      <c r="J2631"/>
      <c r="K2631"/>
    </row>
    <row r="2632" spans="1:11" ht="14.5" x14ac:dyDescent="0.35">
      <c r="A2632"/>
      <c r="B2632"/>
      <c r="C2632"/>
      <c r="D2632"/>
      <c r="E2632"/>
      <c r="F2632"/>
      <c r="G2632"/>
      <c r="H2632"/>
      <c r="I2632"/>
      <c r="J2632"/>
      <c r="K2632"/>
    </row>
    <row r="2633" spans="1:11" ht="14.5" x14ac:dyDescent="0.35">
      <c r="A2633"/>
      <c r="B2633"/>
      <c r="C2633"/>
      <c r="D2633"/>
      <c r="E2633"/>
      <c r="F2633"/>
      <c r="G2633"/>
      <c r="H2633"/>
      <c r="I2633"/>
      <c r="J2633"/>
      <c r="K2633"/>
    </row>
    <row r="2634" spans="1:11" ht="14.5" x14ac:dyDescent="0.35">
      <c r="A2634"/>
      <c r="B2634"/>
      <c r="C2634"/>
      <c r="D2634"/>
      <c r="E2634"/>
      <c r="F2634"/>
      <c r="G2634"/>
      <c r="H2634"/>
      <c r="I2634"/>
      <c r="J2634"/>
      <c r="K2634"/>
    </row>
    <row r="2635" spans="1:11" ht="14.5" x14ac:dyDescent="0.35">
      <c r="A2635"/>
      <c r="B2635"/>
      <c r="C2635"/>
      <c r="D2635"/>
      <c r="E2635"/>
      <c r="F2635"/>
      <c r="G2635"/>
      <c r="H2635"/>
      <c r="I2635"/>
      <c r="J2635"/>
      <c r="K2635"/>
    </row>
    <row r="2636" spans="1:11" ht="14.5" x14ac:dyDescent="0.35">
      <c r="A2636"/>
      <c r="B2636"/>
      <c r="C2636"/>
      <c r="D2636"/>
      <c r="E2636"/>
      <c r="F2636"/>
      <c r="G2636"/>
      <c r="H2636"/>
      <c r="I2636"/>
      <c r="J2636"/>
      <c r="K2636"/>
    </row>
    <row r="2637" spans="1:11" ht="14.5" x14ac:dyDescent="0.35">
      <c r="A2637"/>
      <c r="B2637"/>
      <c r="C2637"/>
      <c r="D2637"/>
      <c r="E2637"/>
      <c r="F2637"/>
      <c r="G2637"/>
      <c r="H2637"/>
      <c r="I2637"/>
      <c r="J2637"/>
      <c r="K2637"/>
    </row>
    <row r="2638" spans="1:11" ht="14.5" x14ac:dyDescent="0.35">
      <c r="A2638"/>
      <c r="B2638"/>
      <c r="C2638"/>
      <c r="D2638"/>
      <c r="E2638"/>
      <c r="F2638"/>
      <c r="G2638"/>
      <c r="H2638"/>
      <c r="I2638"/>
      <c r="J2638"/>
      <c r="K2638"/>
    </row>
    <row r="2639" spans="1:11" ht="14.5" x14ac:dyDescent="0.35">
      <c r="A2639"/>
      <c r="B2639"/>
      <c r="C2639"/>
      <c r="D2639"/>
      <c r="E2639"/>
      <c r="F2639"/>
      <c r="G2639"/>
      <c r="H2639"/>
      <c r="I2639"/>
      <c r="J2639"/>
      <c r="K2639"/>
    </row>
    <row r="2640" spans="1:11" ht="14.5" x14ac:dyDescent="0.35">
      <c r="A2640"/>
      <c r="B2640"/>
      <c r="C2640"/>
      <c r="D2640"/>
      <c r="E2640"/>
      <c r="F2640"/>
      <c r="G2640"/>
      <c r="H2640"/>
      <c r="I2640"/>
      <c r="J2640"/>
      <c r="K2640"/>
    </row>
    <row r="2641" spans="1:11" ht="14.5" x14ac:dyDescent="0.35">
      <c r="A2641"/>
      <c r="B2641"/>
      <c r="C2641"/>
      <c r="D2641"/>
      <c r="E2641"/>
      <c r="F2641"/>
      <c r="G2641"/>
      <c r="H2641"/>
      <c r="I2641"/>
      <c r="J2641"/>
      <c r="K2641"/>
    </row>
    <row r="2642" spans="1:11" ht="14.5" x14ac:dyDescent="0.35">
      <c r="A2642"/>
      <c r="B2642"/>
      <c r="C2642"/>
      <c r="D2642"/>
      <c r="E2642"/>
      <c r="F2642"/>
      <c r="G2642"/>
      <c r="H2642"/>
      <c r="I2642"/>
      <c r="J2642"/>
      <c r="K2642"/>
    </row>
    <row r="2643" spans="1:11" ht="14.5" x14ac:dyDescent="0.35">
      <c r="A2643"/>
      <c r="B2643"/>
      <c r="C2643"/>
      <c r="D2643"/>
      <c r="E2643"/>
      <c r="F2643"/>
      <c r="G2643"/>
      <c r="H2643"/>
      <c r="I2643"/>
      <c r="J2643"/>
      <c r="K2643"/>
    </row>
    <row r="2644" spans="1:11" ht="14.5" x14ac:dyDescent="0.35">
      <c r="A2644"/>
      <c r="B2644"/>
      <c r="C2644"/>
      <c r="D2644"/>
      <c r="E2644"/>
      <c r="F2644"/>
      <c r="G2644"/>
      <c r="H2644"/>
      <c r="I2644"/>
      <c r="J2644"/>
      <c r="K2644"/>
    </row>
    <row r="2645" spans="1:11" ht="14.5" x14ac:dyDescent="0.35">
      <c r="A2645"/>
      <c r="B2645"/>
      <c r="C2645"/>
      <c r="D2645"/>
      <c r="E2645"/>
      <c r="F2645"/>
      <c r="G2645"/>
      <c r="H2645"/>
      <c r="I2645"/>
      <c r="J2645"/>
      <c r="K2645"/>
    </row>
    <row r="2646" spans="1:11" ht="14.5" x14ac:dyDescent="0.35">
      <c r="A2646"/>
      <c r="B2646"/>
      <c r="C2646"/>
      <c r="D2646"/>
      <c r="E2646"/>
      <c r="F2646"/>
      <c r="G2646"/>
      <c r="H2646"/>
      <c r="I2646"/>
      <c r="J2646"/>
      <c r="K2646"/>
    </row>
    <row r="2647" spans="1:11" ht="14.5" x14ac:dyDescent="0.35">
      <c r="A2647"/>
      <c r="B2647"/>
      <c r="C2647"/>
      <c r="D2647"/>
      <c r="E2647"/>
      <c r="F2647"/>
      <c r="G2647"/>
      <c r="H2647"/>
      <c r="I2647"/>
      <c r="J2647"/>
      <c r="K2647"/>
    </row>
    <row r="2648" spans="1:11" ht="14.5" x14ac:dyDescent="0.35">
      <c r="A2648"/>
      <c r="B2648"/>
      <c r="C2648"/>
      <c r="D2648"/>
      <c r="E2648"/>
      <c r="F2648"/>
      <c r="G2648"/>
      <c r="H2648"/>
      <c r="I2648"/>
      <c r="J2648"/>
      <c r="K2648"/>
    </row>
    <row r="2649" spans="1:11" ht="14.5" x14ac:dyDescent="0.35">
      <c r="A2649"/>
      <c r="B2649"/>
      <c r="C2649"/>
      <c r="D2649"/>
      <c r="E2649"/>
      <c r="F2649"/>
      <c r="G2649"/>
      <c r="H2649"/>
      <c r="I2649"/>
      <c r="J2649"/>
      <c r="K2649"/>
    </row>
    <row r="2650" spans="1:11" ht="14.5" x14ac:dyDescent="0.35">
      <c r="A2650"/>
      <c r="B2650"/>
      <c r="C2650"/>
      <c r="D2650"/>
      <c r="E2650"/>
      <c r="F2650"/>
      <c r="G2650"/>
      <c r="H2650"/>
      <c r="I2650"/>
      <c r="J2650"/>
      <c r="K2650"/>
    </row>
    <row r="2651" spans="1:11" ht="14.5" x14ac:dyDescent="0.35">
      <c r="A2651"/>
      <c r="B2651"/>
      <c r="C2651"/>
      <c r="D2651"/>
      <c r="E2651"/>
      <c r="F2651"/>
      <c r="G2651"/>
      <c r="H2651"/>
      <c r="I2651"/>
      <c r="J2651"/>
      <c r="K2651"/>
    </row>
    <row r="2652" spans="1:11" ht="14.5" x14ac:dyDescent="0.35">
      <c r="A2652"/>
      <c r="B2652"/>
      <c r="C2652"/>
      <c r="D2652"/>
      <c r="E2652"/>
      <c r="F2652"/>
      <c r="G2652"/>
      <c r="H2652"/>
      <c r="I2652"/>
      <c r="J2652"/>
      <c r="K2652"/>
    </row>
    <row r="2653" spans="1:11" ht="14.5" x14ac:dyDescent="0.35">
      <c r="A2653"/>
      <c r="B2653"/>
      <c r="C2653"/>
      <c r="D2653"/>
      <c r="E2653"/>
      <c r="F2653"/>
      <c r="G2653"/>
      <c r="H2653"/>
      <c r="I2653"/>
      <c r="J2653"/>
      <c r="K2653"/>
    </row>
    <row r="2654" spans="1:11" ht="14.5" x14ac:dyDescent="0.35">
      <c r="A2654"/>
      <c r="B2654"/>
      <c r="C2654"/>
      <c r="D2654"/>
      <c r="E2654"/>
      <c r="F2654"/>
      <c r="G2654"/>
      <c r="H2654"/>
      <c r="I2654"/>
      <c r="J2654"/>
      <c r="K2654"/>
    </row>
    <row r="2655" spans="1:11" ht="14.5" x14ac:dyDescent="0.35">
      <c r="A2655"/>
      <c r="B2655"/>
      <c r="C2655"/>
      <c r="D2655"/>
      <c r="E2655"/>
      <c r="F2655"/>
      <c r="G2655"/>
      <c r="H2655"/>
      <c r="I2655"/>
      <c r="J2655"/>
      <c r="K2655"/>
    </row>
    <row r="2656" spans="1:11" ht="14.5" x14ac:dyDescent="0.35">
      <c r="A2656"/>
      <c r="B2656"/>
      <c r="C2656"/>
      <c r="D2656"/>
      <c r="E2656"/>
      <c r="F2656"/>
      <c r="G2656"/>
      <c r="H2656"/>
      <c r="I2656"/>
      <c r="J2656"/>
      <c r="K2656"/>
    </row>
    <row r="2657" spans="1:11" ht="14.5" x14ac:dyDescent="0.35">
      <c r="A2657"/>
      <c r="B2657"/>
      <c r="C2657"/>
      <c r="D2657"/>
      <c r="E2657"/>
      <c r="F2657"/>
      <c r="G2657"/>
      <c r="H2657"/>
      <c r="I2657"/>
      <c r="J2657"/>
      <c r="K2657"/>
    </row>
    <row r="2658" spans="1:11" ht="14.5" x14ac:dyDescent="0.35">
      <c r="A2658"/>
      <c r="B2658"/>
      <c r="C2658"/>
      <c r="D2658"/>
      <c r="E2658"/>
      <c r="F2658"/>
      <c r="G2658"/>
      <c r="H2658"/>
      <c r="I2658"/>
      <c r="J2658"/>
      <c r="K2658"/>
    </row>
    <row r="2659" spans="1:11" ht="14.5" x14ac:dyDescent="0.35">
      <c r="A2659"/>
      <c r="B2659"/>
      <c r="C2659"/>
      <c r="D2659"/>
      <c r="E2659"/>
      <c r="F2659"/>
      <c r="G2659"/>
      <c r="H2659"/>
      <c r="I2659"/>
      <c r="J2659"/>
      <c r="K2659"/>
    </row>
    <row r="2660" spans="1:11" ht="14.5" x14ac:dyDescent="0.35">
      <c r="A2660"/>
      <c r="B2660"/>
      <c r="C2660"/>
      <c r="D2660"/>
      <c r="E2660"/>
      <c r="F2660"/>
      <c r="G2660"/>
      <c r="H2660"/>
      <c r="I2660"/>
      <c r="J2660"/>
      <c r="K2660"/>
    </row>
    <row r="2661" spans="1:11" ht="14.5" x14ac:dyDescent="0.35">
      <c r="A2661"/>
      <c r="B2661"/>
      <c r="C2661"/>
      <c r="D2661"/>
      <c r="E2661"/>
      <c r="F2661"/>
      <c r="G2661"/>
      <c r="H2661"/>
      <c r="I2661"/>
      <c r="J2661"/>
      <c r="K2661"/>
    </row>
    <row r="2662" spans="1:11" ht="14.5" x14ac:dyDescent="0.35">
      <c r="A2662"/>
      <c r="B2662"/>
      <c r="C2662"/>
      <c r="D2662"/>
      <c r="E2662"/>
      <c r="F2662"/>
      <c r="G2662"/>
      <c r="H2662"/>
      <c r="I2662"/>
      <c r="J2662"/>
      <c r="K2662"/>
    </row>
    <row r="2663" spans="1:11" ht="14.5" x14ac:dyDescent="0.35">
      <c r="A2663"/>
      <c r="B2663"/>
      <c r="C2663"/>
      <c r="D2663"/>
      <c r="E2663"/>
      <c r="F2663"/>
      <c r="G2663"/>
      <c r="H2663"/>
      <c r="I2663"/>
      <c r="J2663"/>
      <c r="K2663"/>
    </row>
    <row r="2664" spans="1:11" ht="14.5" x14ac:dyDescent="0.35">
      <c r="A2664"/>
      <c r="B2664"/>
      <c r="C2664"/>
      <c r="D2664"/>
      <c r="E2664"/>
      <c r="F2664"/>
      <c r="G2664"/>
      <c r="H2664"/>
      <c r="I2664"/>
      <c r="J2664"/>
      <c r="K2664"/>
    </row>
    <row r="2665" spans="1:11" ht="14.5" x14ac:dyDescent="0.35">
      <c r="A2665"/>
      <c r="B2665"/>
      <c r="C2665"/>
      <c r="D2665"/>
      <c r="E2665"/>
      <c r="F2665"/>
      <c r="G2665"/>
      <c r="H2665"/>
      <c r="I2665"/>
      <c r="J2665"/>
      <c r="K2665"/>
    </row>
    <row r="2666" spans="1:11" ht="14.5" x14ac:dyDescent="0.35">
      <c r="A2666"/>
      <c r="B2666"/>
      <c r="C2666"/>
      <c r="D2666"/>
      <c r="E2666"/>
      <c r="F2666"/>
      <c r="G2666"/>
      <c r="H2666"/>
      <c r="I2666"/>
      <c r="J2666"/>
      <c r="K2666"/>
    </row>
    <row r="2667" spans="1:11" ht="14.5" x14ac:dyDescent="0.35">
      <c r="A2667"/>
      <c r="B2667"/>
      <c r="C2667"/>
      <c r="D2667"/>
      <c r="E2667"/>
      <c r="F2667"/>
      <c r="G2667"/>
      <c r="H2667"/>
      <c r="I2667"/>
      <c r="J2667"/>
      <c r="K2667"/>
    </row>
    <row r="2668" spans="1:11" ht="14.5" x14ac:dyDescent="0.35">
      <c r="A2668"/>
      <c r="B2668"/>
      <c r="C2668"/>
      <c r="D2668"/>
      <c r="E2668"/>
      <c r="F2668"/>
      <c r="G2668"/>
      <c r="H2668"/>
      <c r="I2668"/>
      <c r="J2668"/>
      <c r="K2668"/>
    </row>
    <row r="2669" spans="1:11" ht="14.5" x14ac:dyDescent="0.35">
      <c r="A2669"/>
      <c r="B2669"/>
      <c r="C2669"/>
      <c r="D2669"/>
      <c r="E2669"/>
      <c r="F2669"/>
      <c r="G2669"/>
      <c r="H2669"/>
      <c r="I2669"/>
      <c r="J2669"/>
      <c r="K2669"/>
    </row>
    <row r="2670" spans="1:11" ht="14.5" x14ac:dyDescent="0.35">
      <c r="A2670"/>
      <c r="B2670"/>
      <c r="C2670"/>
      <c r="D2670"/>
      <c r="E2670"/>
      <c r="F2670"/>
      <c r="G2670"/>
      <c r="H2670"/>
      <c r="I2670"/>
      <c r="J2670"/>
      <c r="K2670"/>
    </row>
    <row r="2671" spans="1:11" ht="14.5" x14ac:dyDescent="0.35">
      <c r="A2671"/>
      <c r="B2671"/>
      <c r="C2671"/>
      <c r="D2671"/>
      <c r="E2671"/>
      <c r="F2671"/>
      <c r="G2671"/>
      <c r="H2671"/>
      <c r="I2671"/>
      <c r="J2671"/>
      <c r="K2671"/>
    </row>
    <row r="2672" spans="1:11" ht="14.5" x14ac:dyDescent="0.35">
      <c r="A2672"/>
      <c r="B2672"/>
      <c r="C2672"/>
      <c r="D2672"/>
      <c r="E2672"/>
      <c r="F2672"/>
      <c r="G2672"/>
      <c r="H2672"/>
      <c r="I2672"/>
      <c r="J2672"/>
      <c r="K2672"/>
    </row>
    <row r="2673" spans="1:11" ht="14.5" x14ac:dyDescent="0.35">
      <c r="A2673"/>
      <c r="B2673"/>
      <c r="C2673"/>
      <c r="D2673"/>
      <c r="E2673"/>
      <c r="F2673"/>
      <c r="G2673"/>
      <c r="H2673"/>
      <c r="I2673"/>
      <c r="J2673"/>
      <c r="K2673"/>
    </row>
    <row r="2674" spans="1:11" ht="14.5" x14ac:dyDescent="0.35">
      <c r="A2674"/>
      <c r="B2674"/>
      <c r="C2674"/>
      <c r="D2674"/>
      <c r="E2674"/>
      <c r="F2674"/>
      <c r="G2674"/>
      <c r="H2674"/>
      <c r="I2674"/>
      <c r="J2674"/>
      <c r="K2674"/>
    </row>
    <row r="2675" spans="1:11" ht="14.5" x14ac:dyDescent="0.35">
      <c r="A2675"/>
      <c r="B2675"/>
      <c r="C2675"/>
      <c r="D2675"/>
      <c r="E2675"/>
      <c r="F2675"/>
      <c r="G2675"/>
      <c r="H2675"/>
      <c r="I2675"/>
      <c r="J2675"/>
      <c r="K2675"/>
    </row>
    <row r="2676" spans="1:11" ht="14.5" x14ac:dyDescent="0.35">
      <c r="A2676"/>
      <c r="B2676"/>
      <c r="C2676"/>
      <c r="D2676"/>
      <c r="E2676"/>
      <c r="F2676"/>
      <c r="G2676"/>
      <c r="H2676"/>
      <c r="I2676"/>
      <c r="J2676"/>
      <c r="K2676"/>
    </row>
    <row r="2677" spans="1:11" ht="14.5" x14ac:dyDescent="0.35">
      <c r="A2677"/>
      <c r="B2677"/>
      <c r="C2677"/>
      <c r="D2677"/>
      <c r="E2677"/>
      <c r="F2677"/>
      <c r="G2677"/>
      <c r="H2677"/>
      <c r="I2677"/>
      <c r="J2677"/>
      <c r="K2677"/>
    </row>
    <row r="2678" spans="1:11" ht="14.5" x14ac:dyDescent="0.35">
      <c r="A2678"/>
      <c r="B2678"/>
      <c r="C2678"/>
      <c r="D2678"/>
      <c r="E2678"/>
      <c r="F2678"/>
      <c r="G2678"/>
      <c r="H2678"/>
      <c r="I2678"/>
      <c r="J2678"/>
      <c r="K2678"/>
    </row>
    <row r="2679" spans="1:11" ht="14.5" x14ac:dyDescent="0.35">
      <c r="A2679"/>
      <c r="B2679"/>
      <c r="C2679"/>
      <c r="D2679"/>
      <c r="E2679"/>
      <c r="F2679"/>
      <c r="G2679"/>
      <c r="H2679"/>
      <c r="I2679"/>
      <c r="J2679"/>
      <c r="K2679"/>
    </row>
    <row r="2680" spans="1:11" ht="14.5" x14ac:dyDescent="0.35">
      <c r="A2680"/>
      <c r="B2680"/>
      <c r="C2680"/>
      <c r="D2680"/>
      <c r="E2680"/>
      <c r="F2680"/>
      <c r="G2680"/>
      <c r="H2680"/>
      <c r="I2680"/>
      <c r="J2680"/>
      <c r="K2680"/>
    </row>
    <row r="2681" spans="1:11" ht="14.5" x14ac:dyDescent="0.35">
      <c r="A2681"/>
      <c r="B2681"/>
      <c r="C2681"/>
      <c r="D2681"/>
      <c r="E2681"/>
      <c r="F2681"/>
      <c r="G2681"/>
      <c r="H2681"/>
      <c r="I2681"/>
      <c r="J2681"/>
      <c r="K2681"/>
    </row>
    <row r="2682" spans="1:11" ht="14.5" x14ac:dyDescent="0.35">
      <c r="A2682"/>
      <c r="B2682"/>
      <c r="C2682"/>
      <c r="D2682"/>
      <c r="E2682"/>
      <c r="F2682"/>
      <c r="G2682"/>
      <c r="H2682"/>
      <c r="I2682"/>
      <c r="J2682"/>
      <c r="K2682"/>
    </row>
    <row r="2683" spans="1:11" ht="14.5" x14ac:dyDescent="0.35">
      <c r="A2683"/>
      <c r="B2683"/>
      <c r="C2683"/>
      <c r="D2683"/>
      <c r="E2683"/>
      <c r="F2683"/>
      <c r="G2683"/>
      <c r="H2683"/>
      <c r="I2683"/>
      <c r="J2683"/>
      <c r="K2683"/>
    </row>
    <row r="2684" spans="1:11" ht="14.5" x14ac:dyDescent="0.35">
      <c r="A2684"/>
      <c r="B2684"/>
      <c r="C2684"/>
      <c r="D2684"/>
      <c r="E2684"/>
      <c r="F2684"/>
      <c r="G2684"/>
      <c r="H2684"/>
      <c r="I2684"/>
      <c r="J2684"/>
      <c r="K2684"/>
    </row>
    <row r="2685" spans="1:11" ht="14.5" x14ac:dyDescent="0.35">
      <c r="A2685"/>
      <c r="B2685"/>
      <c r="C2685"/>
      <c r="D2685"/>
      <c r="E2685"/>
      <c r="F2685"/>
      <c r="G2685"/>
      <c r="H2685"/>
      <c r="I2685"/>
      <c r="J2685"/>
      <c r="K2685"/>
    </row>
    <row r="2686" spans="1:11" ht="14.5" x14ac:dyDescent="0.35">
      <c r="A2686"/>
      <c r="B2686"/>
      <c r="C2686"/>
      <c r="D2686"/>
      <c r="E2686"/>
      <c r="F2686"/>
      <c r="G2686"/>
      <c r="H2686"/>
      <c r="I2686"/>
      <c r="J2686"/>
      <c r="K2686"/>
    </row>
    <row r="2687" spans="1:11" ht="14.5" x14ac:dyDescent="0.35">
      <c r="A2687"/>
      <c r="B2687"/>
      <c r="C2687"/>
      <c r="D2687"/>
      <c r="E2687"/>
      <c r="F2687"/>
      <c r="G2687"/>
      <c r="H2687"/>
      <c r="I2687"/>
      <c r="J2687"/>
      <c r="K2687"/>
    </row>
    <row r="2688" spans="1:11" ht="14.5" x14ac:dyDescent="0.35">
      <c r="A2688"/>
      <c r="B2688"/>
      <c r="C2688"/>
      <c r="D2688"/>
      <c r="E2688"/>
      <c r="F2688"/>
      <c r="G2688"/>
      <c r="H2688"/>
      <c r="I2688"/>
      <c r="J2688"/>
      <c r="K2688"/>
    </row>
    <row r="2689" spans="1:11" ht="14.5" x14ac:dyDescent="0.35">
      <c r="A2689"/>
      <c r="B2689"/>
      <c r="C2689"/>
      <c r="D2689"/>
      <c r="E2689"/>
      <c r="F2689"/>
      <c r="G2689"/>
      <c r="H2689"/>
      <c r="I2689"/>
      <c r="J2689"/>
      <c r="K2689"/>
    </row>
    <row r="2690" spans="1:11" ht="14.5" x14ac:dyDescent="0.35">
      <c r="A2690"/>
      <c r="B2690"/>
      <c r="C2690"/>
      <c r="D2690"/>
      <c r="E2690"/>
      <c r="F2690"/>
      <c r="G2690"/>
      <c r="H2690"/>
      <c r="I2690"/>
      <c r="J2690"/>
      <c r="K2690"/>
    </row>
    <row r="2691" spans="1:11" ht="14.5" x14ac:dyDescent="0.35">
      <c r="A2691"/>
      <c r="B2691"/>
      <c r="C2691"/>
      <c r="D2691"/>
      <c r="E2691"/>
      <c r="F2691"/>
      <c r="G2691"/>
      <c r="H2691"/>
      <c r="I2691"/>
      <c r="J2691"/>
      <c r="K2691"/>
    </row>
    <row r="2692" spans="1:11" ht="14.5" x14ac:dyDescent="0.35">
      <c r="A2692"/>
      <c r="B2692"/>
      <c r="C2692"/>
      <c r="D2692"/>
      <c r="E2692"/>
      <c r="F2692"/>
      <c r="G2692"/>
      <c r="H2692"/>
      <c r="I2692"/>
      <c r="J2692"/>
      <c r="K2692"/>
    </row>
    <row r="2693" spans="1:11" ht="14.5" x14ac:dyDescent="0.35">
      <c r="A2693"/>
      <c r="B2693"/>
      <c r="C2693"/>
      <c r="D2693"/>
      <c r="E2693"/>
      <c r="F2693"/>
      <c r="G2693"/>
      <c r="H2693"/>
      <c r="I2693"/>
      <c r="J2693"/>
      <c r="K2693"/>
    </row>
    <row r="2694" spans="1:11" ht="14.5" x14ac:dyDescent="0.35">
      <c r="A2694"/>
      <c r="B2694"/>
      <c r="C2694"/>
      <c r="D2694"/>
      <c r="E2694"/>
      <c r="F2694"/>
      <c r="G2694"/>
      <c r="H2694"/>
      <c r="I2694"/>
      <c r="J2694"/>
      <c r="K2694"/>
    </row>
    <row r="2695" spans="1:11" ht="14.5" x14ac:dyDescent="0.35">
      <c r="A2695"/>
      <c r="B2695"/>
      <c r="C2695"/>
      <c r="D2695"/>
      <c r="E2695"/>
      <c r="F2695"/>
      <c r="G2695"/>
      <c r="H2695"/>
      <c r="I2695"/>
      <c r="J2695"/>
      <c r="K2695"/>
    </row>
    <row r="2696" spans="1:11" ht="14.5" x14ac:dyDescent="0.35">
      <c r="A2696"/>
      <c r="B2696"/>
      <c r="C2696"/>
      <c r="D2696"/>
      <c r="E2696"/>
      <c r="F2696"/>
      <c r="G2696"/>
      <c r="H2696"/>
      <c r="I2696"/>
      <c r="J2696"/>
      <c r="K2696"/>
    </row>
    <row r="2697" spans="1:11" ht="14.5" x14ac:dyDescent="0.35">
      <c r="A2697"/>
      <c r="B2697"/>
      <c r="C2697"/>
      <c r="D2697"/>
      <c r="E2697"/>
      <c r="F2697"/>
      <c r="G2697"/>
      <c r="H2697"/>
      <c r="I2697"/>
      <c r="J2697"/>
      <c r="K2697"/>
    </row>
    <row r="2698" spans="1:11" ht="14.5" x14ac:dyDescent="0.35">
      <c r="A2698"/>
      <c r="B2698"/>
      <c r="C2698"/>
      <c r="D2698"/>
      <c r="E2698"/>
      <c r="F2698"/>
      <c r="G2698"/>
      <c r="H2698"/>
      <c r="I2698"/>
      <c r="J2698"/>
      <c r="K2698"/>
    </row>
    <row r="2699" spans="1:11" ht="14.5" x14ac:dyDescent="0.35">
      <c r="A2699"/>
      <c r="B2699"/>
      <c r="C2699"/>
      <c r="D2699"/>
      <c r="E2699"/>
      <c r="F2699"/>
      <c r="G2699"/>
      <c r="H2699"/>
      <c r="I2699"/>
      <c r="J2699"/>
      <c r="K2699"/>
    </row>
    <row r="2700" spans="1:11" ht="14.5" x14ac:dyDescent="0.35">
      <c r="A2700"/>
      <c r="B2700"/>
      <c r="C2700"/>
      <c r="D2700"/>
      <c r="E2700"/>
      <c r="F2700"/>
      <c r="G2700"/>
      <c r="H2700"/>
      <c r="I2700"/>
      <c r="J2700"/>
      <c r="K2700"/>
    </row>
    <row r="2701" spans="1:11" ht="14.5" x14ac:dyDescent="0.35">
      <c r="A2701"/>
      <c r="B2701"/>
      <c r="C2701"/>
      <c r="D2701"/>
      <c r="E2701"/>
      <c r="F2701"/>
      <c r="G2701"/>
      <c r="H2701"/>
      <c r="I2701"/>
      <c r="J2701"/>
      <c r="K2701"/>
    </row>
    <row r="2702" spans="1:11" ht="14.5" x14ac:dyDescent="0.35">
      <c r="A2702"/>
      <c r="B2702"/>
      <c r="C2702"/>
      <c r="D2702"/>
      <c r="E2702"/>
      <c r="F2702"/>
      <c r="G2702"/>
      <c r="H2702"/>
      <c r="I2702"/>
      <c r="J2702"/>
      <c r="K2702"/>
    </row>
    <row r="2703" spans="1:11" ht="14.5" x14ac:dyDescent="0.35">
      <c r="A2703"/>
      <c r="B2703"/>
      <c r="C2703"/>
      <c r="D2703"/>
      <c r="E2703"/>
      <c r="F2703"/>
      <c r="G2703"/>
      <c r="H2703"/>
      <c r="I2703"/>
      <c r="J2703"/>
      <c r="K2703"/>
    </row>
    <row r="2704" spans="1:11" ht="14.5" x14ac:dyDescent="0.35">
      <c r="A2704"/>
      <c r="B2704"/>
      <c r="C2704"/>
      <c r="D2704"/>
      <c r="E2704"/>
      <c r="F2704"/>
      <c r="G2704"/>
      <c r="H2704"/>
      <c r="I2704"/>
      <c r="J2704"/>
      <c r="K2704"/>
    </row>
    <row r="2705" spans="1:11" ht="14.5" x14ac:dyDescent="0.35">
      <c r="A2705"/>
      <c r="B2705"/>
      <c r="C2705"/>
      <c r="D2705"/>
      <c r="E2705"/>
      <c r="F2705"/>
      <c r="G2705"/>
      <c r="H2705"/>
      <c r="I2705"/>
      <c r="J2705"/>
      <c r="K2705"/>
    </row>
    <row r="2706" spans="1:11" ht="14.5" x14ac:dyDescent="0.35">
      <c r="A2706"/>
      <c r="B2706"/>
      <c r="C2706"/>
      <c r="D2706"/>
      <c r="E2706"/>
      <c r="F2706"/>
      <c r="G2706"/>
      <c r="H2706"/>
      <c r="I2706"/>
      <c r="J2706"/>
      <c r="K2706"/>
    </row>
    <row r="2707" spans="1:11" ht="14.5" x14ac:dyDescent="0.35">
      <c r="A2707"/>
      <c r="B2707"/>
      <c r="C2707"/>
      <c r="D2707"/>
      <c r="E2707"/>
      <c r="F2707"/>
      <c r="G2707"/>
      <c r="H2707"/>
      <c r="I2707"/>
      <c r="J2707"/>
      <c r="K2707"/>
    </row>
    <row r="2708" spans="1:11" ht="14.5" x14ac:dyDescent="0.35">
      <c r="A2708"/>
      <c r="B2708"/>
      <c r="C2708"/>
      <c r="D2708"/>
      <c r="E2708"/>
      <c r="F2708"/>
      <c r="G2708"/>
      <c r="H2708"/>
      <c r="I2708"/>
      <c r="J2708"/>
      <c r="K2708"/>
    </row>
    <row r="2709" spans="1:11" ht="14.5" x14ac:dyDescent="0.35">
      <c r="A2709"/>
      <c r="B2709"/>
      <c r="C2709"/>
      <c r="D2709"/>
      <c r="E2709"/>
      <c r="F2709"/>
      <c r="G2709"/>
      <c r="H2709"/>
      <c r="I2709"/>
      <c r="J2709"/>
      <c r="K2709"/>
    </row>
    <row r="2710" spans="1:11" ht="14.5" x14ac:dyDescent="0.35">
      <c r="A2710"/>
      <c r="B2710"/>
      <c r="C2710"/>
      <c r="D2710"/>
      <c r="E2710"/>
      <c r="F2710"/>
      <c r="G2710"/>
      <c r="H2710"/>
      <c r="I2710"/>
      <c r="J2710"/>
      <c r="K2710"/>
    </row>
    <row r="2711" spans="1:11" ht="14.5" x14ac:dyDescent="0.35">
      <c r="A2711"/>
      <c r="B2711"/>
      <c r="C2711"/>
      <c r="D2711"/>
      <c r="E2711"/>
      <c r="F2711"/>
      <c r="G2711"/>
      <c r="H2711"/>
      <c r="I2711"/>
      <c r="J2711"/>
      <c r="K2711"/>
    </row>
    <row r="2712" spans="1:11" ht="14.5" x14ac:dyDescent="0.35">
      <c r="A2712"/>
      <c r="B2712"/>
      <c r="C2712"/>
      <c r="D2712"/>
      <c r="E2712"/>
      <c r="F2712"/>
      <c r="G2712"/>
      <c r="H2712"/>
      <c r="I2712"/>
      <c r="J2712"/>
      <c r="K2712"/>
    </row>
    <row r="2713" spans="1:11" ht="14.5" x14ac:dyDescent="0.35">
      <c r="A2713"/>
      <c r="B2713"/>
      <c r="C2713"/>
      <c r="D2713"/>
      <c r="E2713"/>
      <c r="F2713"/>
      <c r="G2713"/>
      <c r="H2713"/>
      <c r="I2713"/>
      <c r="J2713"/>
      <c r="K2713"/>
    </row>
    <row r="2714" spans="1:11" ht="14.5" x14ac:dyDescent="0.35">
      <c r="A2714"/>
      <c r="B2714"/>
      <c r="C2714"/>
      <c r="D2714"/>
      <c r="E2714"/>
      <c r="F2714"/>
      <c r="G2714"/>
      <c r="H2714"/>
      <c r="I2714"/>
      <c r="J2714"/>
      <c r="K2714"/>
    </row>
    <row r="2715" spans="1:11" ht="14.5" x14ac:dyDescent="0.35">
      <c r="A2715"/>
      <c r="B2715"/>
      <c r="C2715"/>
      <c r="D2715"/>
      <c r="E2715"/>
      <c r="F2715"/>
      <c r="G2715"/>
      <c r="H2715"/>
      <c r="I2715"/>
      <c r="J2715"/>
      <c r="K2715"/>
    </row>
    <row r="2716" spans="1:11" ht="14.5" x14ac:dyDescent="0.35">
      <c r="A2716"/>
      <c r="B2716"/>
      <c r="C2716"/>
      <c r="D2716"/>
      <c r="E2716"/>
      <c r="F2716"/>
      <c r="G2716"/>
      <c r="H2716"/>
      <c r="I2716"/>
      <c r="J2716"/>
      <c r="K2716"/>
    </row>
    <row r="2717" spans="1:11" ht="14.5" x14ac:dyDescent="0.35">
      <c r="A2717"/>
      <c r="B2717"/>
      <c r="C2717"/>
      <c r="D2717"/>
      <c r="E2717"/>
      <c r="F2717"/>
      <c r="G2717"/>
      <c r="H2717"/>
      <c r="I2717"/>
      <c r="J2717"/>
      <c r="K2717"/>
    </row>
    <row r="2718" spans="1:11" ht="14.5" x14ac:dyDescent="0.35">
      <c r="A2718"/>
      <c r="B2718"/>
      <c r="C2718"/>
      <c r="D2718"/>
      <c r="E2718"/>
      <c r="F2718"/>
      <c r="G2718"/>
      <c r="H2718"/>
      <c r="I2718"/>
      <c r="J2718"/>
      <c r="K2718"/>
    </row>
    <row r="2719" spans="1:11" ht="14.5" x14ac:dyDescent="0.35">
      <c r="A2719"/>
      <c r="B2719"/>
      <c r="C2719"/>
      <c r="D2719"/>
      <c r="E2719"/>
      <c r="F2719"/>
      <c r="G2719"/>
      <c r="H2719"/>
      <c r="I2719"/>
      <c r="J2719"/>
      <c r="K2719"/>
    </row>
    <row r="2720" spans="1:11" ht="14.5" x14ac:dyDescent="0.35">
      <c r="A2720"/>
      <c r="B2720"/>
      <c r="C2720"/>
      <c r="D2720"/>
      <c r="E2720"/>
      <c r="F2720"/>
      <c r="G2720"/>
      <c r="H2720"/>
      <c r="I2720"/>
      <c r="J2720"/>
      <c r="K2720"/>
    </row>
    <row r="2721" spans="1:11" ht="14.5" x14ac:dyDescent="0.35">
      <c r="A2721"/>
      <c r="B2721"/>
      <c r="C2721"/>
      <c r="D2721"/>
      <c r="E2721"/>
      <c r="F2721"/>
      <c r="G2721"/>
      <c r="H2721"/>
      <c r="I2721"/>
      <c r="J2721"/>
      <c r="K2721"/>
    </row>
    <row r="2722" spans="1:11" ht="14.5" x14ac:dyDescent="0.35">
      <c r="A2722"/>
      <c r="B2722"/>
      <c r="C2722"/>
      <c r="D2722"/>
      <c r="E2722"/>
      <c r="F2722"/>
      <c r="G2722"/>
      <c r="H2722"/>
      <c r="I2722"/>
      <c r="J2722"/>
      <c r="K2722"/>
    </row>
    <row r="2723" spans="1:11" ht="14.5" x14ac:dyDescent="0.35">
      <c r="A2723"/>
      <c r="B2723"/>
      <c r="C2723"/>
      <c r="D2723"/>
      <c r="E2723"/>
      <c r="F2723"/>
      <c r="G2723"/>
      <c r="H2723"/>
      <c r="I2723"/>
      <c r="J2723"/>
      <c r="K2723"/>
    </row>
    <row r="2724" spans="1:11" ht="14.5" x14ac:dyDescent="0.35">
      <c r="A2724"/>
      <c r="B2724"/>
      <c r="C2724"/>
      <c r="D2724"/>
      <c r="E2724"/>
      <c r="F2724"/>
      <c r="G2724"/>
      <c r="H2724"/>
      <c r="I2724"/>
      <c r="J2724"/>
      <c r="K2724"/>
    </row>
    <row r="2725" spans="1:11" ht="14.5" x14ac:dyDescent="0.35">
      <c r="A2725"/>
      <c r="B2725"/>
      <c r="C2725"/>
      <c r="D2725"/>
      <c r="E2725"/>
      <c r="F2725"/>
      <c r="G2725"/>
      <c r="H2725"/>
      <c r="I2725"/>
      <c r="J2725"/>
      <c r="K2725"/>
    </row>
    <row r="2726" spans="1:11" ht="14.5" x14ac:dyDescent="0.35">
      <c r="A2726"/>
      <c r="B2726"/>
      <c r="C2726"/>
      <c r="D2726"/>
      <c r="E2726"/>
      <c r="F2726"/>
      <c r="G2726"/>
      <c r="H2726"/>
      <c r="I2726"/>
      <c r="J2726"/>
      <c r="K2726"/>
    </row>
    <row r="2727" spans="1:11" ht="14.5" x14ac:dyDescent="0.35">
      <c r="A2727"/>
      <c r="B2727"/>
      <c r="C2727"/>
      <c r="D2727"/>
      <c r="E2727"/>
      <c r="F2727"/>
      <c r="G2727"/>
      <c r="H2727"/>
      <c r="I2727"/>
      <c r="J2727"/>
      <c r="K2727"/>
    </row>
    <row r="2728" spans="1:11" ht="14.5" x14ac:dyDescent="0.35">
      <c r="A2728"/>
      <c r="B2728"/>
      <c r="C2728"/>
      <c r="D2728"/>
      <c r="E2728"/>
      <c r="F2728"/>
      <c r="G2728"/>
      <c r="H2728"/>
      <c r="I2728"/>
      <c r="J2728"/>
      <c r="K2728"/>
    </row>
    <row r="2729" spans="1:11" ht="14.5" x14ac:dyDescent="0.35">
      <c r="A2729"/>
      <c r="B2729"/>
      <c r="C2729"/>
      <c r="D2729"/>
      <c r="E2729"/>
      <c r="F2729"/>
      <c r="G2729"/>
      <c r="H2729"/>
      <c r="I2729"/>
      <c r="J2729"/>
      <c r="K2729"/>
    </row>
    <row r="2730" spans="1:11" ht="14.5" x14ac:dyDescent="0.35">
      <c r="A2730"/>
      <c r="B2730"/>
      <c r="C2730"/>
      <c r="D2730"/>
      <c r="E2730"/>
      <c r="F2730"/>
      <c r="G2730"/>
      <c r="H2730"/>
      <c r="I2730"/>
      <c r="J2730"/>
      <c r="K2730"/>
    </row>
    <row r="2731" spans="1:11" ht="14.5" x14ac:dyDescent="0.35">
      <c r="A2731"/>
      <c r="B2731"/>
      <c r="C2731"/>
      <c r="D2731"/>
      <c r="E2731"/>
      <c r="F2731"/>
      <c r="G2731"/>
      <c r="H2731"/>
      <c r="I2731"/>
      <c r="J2731"/>
      <c r="K2731"/>
    </row>
    <row r="2732" spans="1:11" ht="14.5" x14ac:dyDescent="0.35">
      <c r="A2732"/>
      <c r="B2732"/>
      <c r="C2732"/>
      <c r="D2732"/>
      <c r="E2732"/>
      <c r="F2732"/>
      <c r="G2732"/>
      <c r="H2732"/>
      <c r="I2732"/>
      <c r="J2732"/>
      <c r="K2732"/>
    </row>
    <row r="2733" spans="1:11" ht="14.5" x14ac:dyDescent="0.35">
      <c r="A2733"/>
      <c r="B2733"/>
      <c r="C2733"/>
      <c r="D2733"/>
      <c r="E2733"/>
      <c r="F2733"/>
      <c r="G2733"/>
      <c r="H2733"/>
      <c r="I2733"/>
      <c r="J2733"/>
      <c r="K2733"/>
    </row>
    <row r="2734" spans="1:11" ht="14.5" x14ac:dyDescent="0.35">
      <c r="A2734"/>
      <c r="B2734"/>
      <c r="C2734"/>
      <c r="D2734"/>
      <c r="E2734"/>
      <c r="F2734"/>
      <c r="G2734"/>
      <c r="H2734"/>
      <c r="I2734"/>
      <c r="J2734"/>
      <c r="K2734"/>
    </row>
    <row r="2735" spans="1:11" ht="14.5" x14ac:dyDescent="0.35">
      <c r="A2735"/>
      <c r="B2735"/>
      <c r="C2735"/>
      <c r="D2735"/>
      <c r="E2735"/>
      <c r="F2735"/>
      <c r="G2735"/>
      <c r="H2735"/>
      <c r="I2735"/>
      <c r="J2735"/>
      <c r="K2735"/>
    </row>
    <row r="2736" spans="1:11" ht="14.5" x14ac:dyDescent="0.35">
      <c r="A2736"/>
      <c r="B2736"/>
      <c r="C2736"/>
      <c r="D2736"/>
      <c r="E2736"/>
      <c r="F2736"/>
      <c r="G2736"/>
      <c r="H2736"/>
      <c r="I2736"/>
      <c r="J2736"/>
      <c r="K2736"/>
    </row>
    <row r="2737" spans="1:11" ht="14.5" x14ac:dyDescent="0.35">
      <c r="A2737"/>
      <c r="B2737"/>
      <c r="C2737"/>
      <c r="D2737"/>
      <c r="E2737"/>
      <c r="F2737"/>
      <c r="G2737"/>
      <c r="H2737"/>
      <c r="I2737"/>
      <c r="J2737"/>
      <c r="K2737"/>
    </row>
    <row r="2738" spans="1:11" ht="14.5" x14ac:dyDescent="0.35">
      <c r="A2738"/>
      <c r="B2738"/>
      <c r="C2738"/>
      <c r="D2738"/>
      <c r="E2738"/>
      <c r="F2738"/>
      <c r="G2738"/>
      <c r="H2738"/>
      <c r="I2738"/>
      <c r="J2738"/>
      <c r="K2738"/>
    </row>
    <row r="2739" spans="1:11" ht="14.5" x14ac:dyDescent="0.35">
      <c r="A2739"/>
      <c r="B2739"/>
      <c r="C2739"/>
      <c r="D2739"/>
      <c r="E2739"/>
      <c r="F2739"/>
      <c r="G2739"/>
      <c r="H2739"/>
      <c r="I2739"/>
      <c r="J2739"/>
      <c r="K2739"/>
    </row>
    <row r="2740" spans="1:11" ht="14.5" x14ac:dyDescent="0.35">
      <c r="A2740"/>
      <c r="B2740"/>
      <c r="C2740"/>
      <c r="D2740"/>
      <c r="E2740"/>
      <c r="F2740"/>
      <c r="G2740"/>
      <c r="H2740"/>
      <c r="I2740"/>
      <c r="J2740"/>
      <c r="K2740"/>
    </row>
    <row r="2741" spans="1:11" ht="14.5" x14ac:dyDescent="0.35">
      <c r="A2741"/>
      <c r="B2741"/>
      <c r="C2741"/>
      <c r="D2741"/>
      <c r="E2741"/>
      <c r="F2741"/>
      <c r="G2741"/>
      <c r="H2741"/>
      <c r="I2741"/>
      <c r="J2741"/>
      <c r="K2741"/>
    </row>
    <row r="2742" spans="1:11" ht="14.5" x14ac:dyDescent="0.35">
      <c r="A2742"/>
      <c r="B2742"/>
      <c r="C2742"/>
      <c r="D2742"/>
      <c r="E2742"/>
      <c r="F2742"/>
      <c r="G2742"/>
      <c r="H2742"/>
      <c r="I2742"/>
      <c r="J2742"/>
      <c r="K2742"/>
    </row>
    <row r="2743" spans="1:11" ht="14.5" x14ac:dyDescent="0.35">
      <c r="A2743"/>
      <c r="B2743"/>
      <c r="C2743"/>
      <c r="D2743"/>
      <c r="E2743"/>
      <c r="F2743"/>
      <c r="G2743"/>
      <c r="H2743"/>
      <c r="I2743"/>
      <c r="J2743"/>
      <c r="K2743"/>
    </row>
    <row r="2744" spans="1:11" ht="14.5" x14ac:dyDescent="0.35">
      <c r="A2744"/>
      <c r="B2744"/>
      <c r="C2744"/>
      <c r="D2744"/>
      <c r="E2744"/>
      <c r="F2744"/>
      <c r="G2744"/>
      <c r="H2744"/>
      <c r="I2744"/>
      <c r="J2744"/>
      <c r="K2744"/>
    </row>
    <row r="2745" spans="1:11" ht="14.5" x14ac:dyDescent="0.35">
      <c r="A2745"/>
      <c r="B2745"/>
      <c r="C2745"/>
      <c r="D2745"/>
      <c r="E2745"/>
      <c r="F2745"/>
      <c r="G2745"/>
      <c r="H2745"/>
      <c r="I2745"/>
      <c r="J2745"/>
      <c r="K2745"/>
    </row>
    <row r="2746" spans="1:11" ht="14.5" x14ac:dyDescent="0.35">
      <c r="A2746"/>
      <c r="B2746"/>
      <c r="C2746"/>
      <c r="D2746"/>
      <c r="E2746"/>
      <c r="F2746"/>
      <c r="G2746"/>
      <c r="H2746"/>
      <c r="I2746"/>
      <c r="J2746"/>
      <c r="K2746"/>
    </row>
    <row r="2747" spans="1:11" ht="14.5" x14ac:dyDescent="0.35">
      <c r="A2747"/>
      <c r="B2747"/>
      <c r="C2747"/>
      <c r="D2747"/>
      <c r="E2747"/>
      <c r="F2747"/>
      <c r="G2747"/>
      <c r="H2747"/>
      <c r="I2747"/>
      <c r="J2747"/>
      <c r="K2747"/>
    </row>
    <row r="2748" spans="1:11" ht="14.5" x14ac:dyDescent="0.35">
      <c r="A2748"/>
      <c r="B2748"/>
      <c r="C2748"/>
      <c r="D2748"/>
      <c r="E2748"/>
      <c r="F2748"/>
      <c r="G2748"/>
      <c r="H2748"/>
      <c r="I2748"/>
      <c r="J2748"/>
      <c r="K2748"/>
    </row>
    <row r="2749" spans="1:11" ht="14.5" x14ac:dyDescent="0.35">
      <c r="A2749"/>
      <c r="B2749"/>
      <c r="C2749"/>
      <c r="D2749"/>
      <c r="E2749"/>
      <c r="F2749"/>
      <c r="G2749"/>
      <c r="H2749"/>
      <c r="I2749"/>
      <c r="J2749"/>
      <c r="K2749"/>
    </row>
    <row r="2750" spans="1:11" ht="14.5" x14ac:dyDescent="0.35">
      <c r="A2750"/>
      <c r="B2750"/>
      <c r="C2750"/>
      <c r="D2750"/>
      <c r="E2750"/>
      <c r="F2750"/>
      <c r="G2750"/>
      <c r="H2750"/>
      <c r="I2750"/>
      <c r="J2750"/>
      <c r="K2750"/>
    </row>
    <row r="2751" spans="1:11" ht="14.5" x14ac:dyDescent="0.35">
      <c r="A2751"/>
      <c r="B2751"/>
      <c r="C2751"/>
      <c r="D2751"/>
      <c r="E2751"/>
      <c r="F2751"/>
      <c r="G2751"/>
      <c r="H2751"/>
      <c r="I2751"/>
      <c r="J2751"/>
      <c r="K2751"/>
    </row>
    <row r="2752" spans="1:11" ht="14.5" x14ac:dyDescent="0.35">
      <c r="A2752"/>
      <c r="B2752"/>
      <c r="C2752"/>
      <c r="D2752"/>
      <c r="E2752"/>
      <c r="F2752"/>
      <c r="G2752"/>
      <c r="H2752"/>
      <c r="I2752"/>
      <c r="J2752"/>
      <c r="K2752"/>
    </row>
    <row r="2753" spans="1:11" ht="14.5" x14ac:dyDescent="0.35">
      <c r="A2753"/>
      <c r="B2753"/>
      <c r="C2753"/>
      <c r="D2753"/>
      <c r="E2753"/>
      <c r="F2753"/>
      <c r="G2753"/>
      <c r="H2753"/>
      <c r="I2753"/>
      <c r="J2753"/>
      <c r="K2753"/>
    </row>
    <row r="2754" spans="1:11" ht="14.5" x14ac:dyDescent="0.35">
      <c r="A2754"/>
      <c r="B2754"/>
      <c r="C2754"/>
      <c r="D2754"/>
      <c r="E2754"/>
      <c r="F2754"/>
      <c r="G2754"/>
      <c r="H2754"/>
      <c r="I2754"/>
      <c r="J2754"/>
      <c r="K2754"/>
    </row>
    <row r="2755" spans="1:11" ht="14.5" x14ac:dyDescent="0.35">
      <c r="A2755"/>
      <c r="B2755"/>
      <c r="C2755"/>
      <c r="D2755"/>
      <c r="E2755"/>
      <c r="F2755"/>
      <c r="G2755"/>
      <c r="H2755"/>
      <c r="I2755"/>
      <c r="J2755"/>
      <c r="K2755"/>
    </row>
    <row r="2756" spans="1:11" ht="14.5" x14ac:dyDescent="0.35">
      <c r="A2756"/>
      <c r="B2756"/>
      <c r="C2756"/>
      <c r="D2756"/>
      <c r="E2756"/>
      <c r="F2756"/>
      <c r="G2756"/>
      <c r="H2756"/>
      <c r="I2756"/>
      <c r="J2756"/>
      <c r="K2756"/>
    </row>
    <row r="2757" spans="1:11" ht="14.5" x14ac:dyDescent="0.35">
      <c r="A2757"/>
      <c r="B2757"/>
      <c r="C2757"/>
      <c r="D2757"/>
      <c r="E2757"/>
      <c r="F2757"/>
      <c r="G2757"/>
      <c r="H2757"/>
      <c r="I2757"/>
      <c r="J2757"/>
      <c r="K2757"/>
    </row>
    <row r="2758" spans="1:11" ht="14.5" x14ac:dyDescent="0.35">
      <c r="A2758"/>
      <c r="B2758"/>
      <c r="C2758"/>
      <c r="D2758"/>
      <c r="E2758"/>
      <c r="F2758"/>
      <c r="G2758"/>
      <c r="H2758"/>
      <c r="I2758"/>
      <c r="J2758"/>
      <c r="K2758"/>
    </row>
    <row r="2759" spans="1:11" ht="14.5" x14ac:dyDescent="0.35">
      <c r="A2759"/>
      <c r="B2759"/>
      <c r="C2759"/>
      <c r="D2759"/>
      <c r="E2759"/>
      <c r="F2759"/>
      <c r="G2759"/>
      <c r="H2759"/>
      <c r="I2759"/>
      <c r="J2759"/>
      <c r="K2759"/>
    </row>
    <row r="2760" spans="1:11" ht="14.5" x14ac:dyDescent="0.35">
      <c r="A2760"/>
      <c r="B2760"/>
      <c r="C2760"/>
      <c r="D2760"/>
      <c r="E2760"/>
      <c r="F2760"/>
      <c r="G2760"/>
      <c r="H2760"/>
      <c r="I2760"/>
      <c r="J2760"/>
      <c r="K2760"/>
    </row>
    <row r="2761" spans="1:11" ht="14.5" x14ac:dyDescent="0.35">
      <c r="A2761"/>
      <c r="B2761"/>
      <c r="C2761"/>
      <c r="D2761"/>
      <c r="E2761"/>
      <c r="F2761"/>
      <c r="G2761"/>
      <c r="H2761"/>
      <c r="I2761"/>
      <c r="J2761"/>
      <c r="K2761"/>
    </row>
    <row r="2762" spans="1:11" ht="14.5" x14ac:dyDescent="0.35">
      <c r="A2762"/>
      <c r="B2762"/>
      <c r="C2762"/>
      <c r="D2762"/>
      <c r="E2762"/>
      <c r="F2762"/>
      <c r="G2762"/>
      <c r="H2762"/>
      <c r="I2762"/>
      <c r="J2762"/>
      <c r="K2762"/>
    </row>
    <row r="2763" spans="1:11" ht="14.5" x14ac:dyDescent="0.35">
      <c r="A2763"/>
      <c r="B2763"/>
      <c r="C2763"/>
      <c r="D2763"/>
      <c r="E2763"/>
      <c r="F2763"/>
      <c r="G2763"/>
      <c r="H2763"/>
      <c r="I2763"/>
      <c r="J2763"/>
      <c r="K2763"/>
    </row>
    <row r="2764" spans="1:11" ht="14.5" x14ac:dyDescent="0.35">
      <c r="A2764"/>
      <c r="B2764"/>
      <c r="C2764"/>
      <c r="D2764"/>
      <c r="E2764"/>
      <c r="F2764"/>
      <c r="G2764"/>
      <c r="H2764"/>
      <c r="I2764"/>
      <c r="J2764"/>
      <c r="K2764"/>
    </row>
    <row r="2765" spans="1:11" ht="14.5" x14ac:dyDescent="0.35">
      <c r="A2765"/>
      <c r="B2765"/>
      <c r="C2765"/>
      <c r="D2765"/>
      <c r="E2765"/>
      <c r="F2765"/>
      <c r="G2765"/>
      <c r="H2765"/>
      <c r="I2765"/>
      <c r="J2765"/>
      <c r="K2765"/>
    </row>
    <row r="2766" spans="1:11" ht="14.5" x14ac:dyDescent="0.35">
      <c r="A2766"/>
      <c r="B2766"/>
      <c r="C2766"/>
      <c r="D2766"/>
      <c r="E2766"/>
      <c r="F2766"/>
      <c r="G2766"/>
      <c r="H2766"/>
      <c r="I2766"/>
      <c r="J2766"/>
      <c r="K2766"/>
    </row>
    <row r="2767" spans="1:11" ht="14.5" x14ac:dyDescent="0.35">
      <c r="A2767"/>
      <c r="B2767"/>
      <c r="C2767"/>
      <c r="D2767"/>
      <c r="E2767"/>
      <c r="F2767"/>
      <c r="G2767"/>
      <c r="H2767"/>
      <c r="I2767"/>
      <c r="J2767"/>
      <c r="K2767"/>
    </row>
    <row r="2768" spans="1:11" ht="14.5" x14ac:dyDescent="0.35">
      <c r="A2768"/>
      <c r="B2768"/>
      <c r="C2768"/>
      <c r="D2768"/>
      <c r="E2768"/>
      <c r="F2768"/>
      <c r="G2768"/>
      <c r="H2768"/>
      <c r="I2768"/>
      <c r="J2768"/>
      <c r="K2768"/>
    </row>
    <row r="2769" spans="1:11" ht="14.5" x14ac:dyDescent="0.35">
      <c r="A2769"/>
      <c r="B2769"/>
      <c r="C2769"/>
      <c r="D2769"/>
      <c r="E2769"/>
      <c r="F2769"/>
      <c r="G2769"/>
      <c r="H2769"/>
      <c r="I2769"/>
      <c r="J2769"/>
      <c r="K2769"/>
    </row>
    <row r="2770" spans="1:11" ht="14.5" x14ac:dyDescent="0.35">
      <c r="A2770"/>
      <c r="B2770"/>
      <c r="C2770"/>
      <c r="D2770"/>
      <c r="E2770"/>
      <c r="F2770"/>
      <c r="G2770"/>
      <c r="H2770"/>
      <c r="I2770"/>
      <c r="J2770"/>
      <c r="K2770"/>
    </row>
    <row r="2771" spans="1:11" ht="14.5" x14ac:dyDescent="0.35">
      <c r="A2771"/>
      <c r="B2771"/>
      <c r="C2771"/>
      <c r="D2771"/>
      <c r="E2771"/>
      <c r="F2771"/>
      <c r="G2771"/>
      <c r="H2771"/>
      <c r="I2771"/>
      <c r="J2771"/>
      <c r="K2771"/>
    </row>
    <row r="2772" spans="1:11" ht="14.5" x14ac:dyDescent="0.35">
      <c r="A2772"/>
      <c r="B2772"/>
      <c r="C2772"/>
      <c r="D2772"/>
      <c r="E2772"/>
      <c r="F2772"/>
      <c r="G2772"/>
      <c r="H2772"/>
      <c r="I2772"/>
      <c r="J2772"/>
      <c r="K2772"/>
    </row>
    <row r="2773" spans="1:11" ht="14.5" x14ac:dyDescent="0.35">
      <c r="A2773"/>
      <c r="B2773"/>
      <c r="C2773"/>
      <c r="D2773"/>
      <c r="E2773"/>
      <c r="F2773"/>
      <c r="G2773"/>
      <c r="H2773"/>
      <c r="I2773"/>
      <c r="J2773"/>
      <c r="K2773"/>
    </row>
    <row r="2774" spans="1:11" ht="14.5" x14ac:dyDescent="0.35">
      <c r="A2774"/>
      <c r="B2774"/>
      <c r="C2774"/>
      <c r="D2774"/>
      <c r="E2774"/>
      <c r="F2774"/>
      <c r="G2774"/>
      <c r="H2774"/>
      <c r="I2774"/>
      <c r="J2774"/>
      <c r="K2774"/>
    </row>
    <row r="2775" spans="1:11" ht="14.5" x14ac:dyDescent="0.35">
      <c r="A2775"/>
      <c r="B2775"/>
      <c r="C2775"/>
      <c r="D2775"/>
      <c r="E2775"/>
      <c r="F2775"/>
      <c r="G2775"/>
      <c r="H2775"/>
      <c r="I2775"/>
      <c r="J2775"/>
      <c r="K2775"/>
    </row>
    <row r="2776" spans="1:11" ht="14.5" x14ac:dyDescent="0.35">
      <c r="A2776"/>
      <c r="B2776"/>
      <c r="C2776"/>
      <c r="D2776"/>
      <c r="E2776"/>
      <c r="F2776"/>
      <c r="G2776"/>
      <c r="H2776"/>
      <c r="I2776"/>
      <c r="J2776"/>
      <c r="K2776"/>
    </row>
    <row r="2777" spans="1:11" ht="14.5" x14ac:dyDescent="0.35">
      <c r="A2777"/>
      <c r="B2777"/>
      <c r="C2777"/>
      <c r="D2777"/>
      <c r="E2777"/>
      <c r="F2777"/>
      <c r="G2777"/>
      <c r="H2777"/>
      <c r="I2777"/>
      <c r="J2777"/>
      <c r="K2777"/>
    </row>
    <row r="2778" spans="1:11" ht="14.5" x14ac:dyDescent="0.35">
      <c r="A2778"/>
      <c r="B2778"/>
      <c r="C2778"/>
      <c r="D2778"/>
      <c r="E2778"/>
      <c r="F2778"/>
      <c r="G2778"/>
      <c r="H2778"/>
      <c r="I2778"/>
      <c r="J2778"/>
      <c r="K2778"/>
    </row>
    <row r="2779" spans="1:11" ht="14.5" x14ac:dyDescent="0.35">
      <c r="A2779"/>
      <c r="B2779"/>
      <c r="C2779"/>
      <c r="D2779"/>
      <c r="E2779"/>
      <c r="F2779"/>
      <c r="G2779"/>
      <c r="H2779"/>
      <c r="I2779"/>
      <c r="J2779"/>
      <c r="K2779"/>
    </row>
    <row r="2780" spans="1:11" ht="14.5" x14ac:dyDescent="0.35">
      <c r="A2780"/>
      <c r="B2780"/>
      <c r="C2780"/>
      <c r="D2780"/>
      <c r="E2780"/>
      <c r="F2780"/>
      <c r="G2780"/>
      <c r="H2780"/>
      <c r="I2780"/>
      <c r="J2780"/>
      <c r="K2780"/>
    </row>
    <row r="2781" spans="1:11" ht="14.5" x14ac:dyDescent="0.35">
      <c r="A2781"/>
      <c r="B2781"/>
      <c r="C2781"/>
      <c r="D2781"/>
      <c r="E2781"/>
      <c r="F2781"/>
      <c r="G2781"/>
      <c r="H2781"/>
      <c r="I2781"/>
      <c r="J2781"/>
      <c r="K2781"/>
    </row>
    <row r="2782" spans="1:11" ht="14.5" x14ac:dyDescent="0.35">
      <c r="A2782"/>
      <c r="B2782"/>
      <c r="C2782"/>
      <c r="D2782"/>
      <c r="E2782"/>
      <c r="F2782"/>
      <c r="G2782"/>
      <c r="H2782"/>
      <c r="I2782"/>
      <c r="J2782"/>
      <c r="K2782"/>
    </row>
    <row r="2783" spans="1:11" ht="14.5" x14ac:dyDescent="0.35">
      <c r="A2783"/>
      <c r="B2783"/>
      <c r="C2783"/>
      <c r="D2783"/>
      <c r="E2783"/>
      <c r="F2783"/>
      <c r="G2783"/>
      <c r="H2783"/>
      <c r="I2783"/>
      <c r="J2783"/>
      <c r="K2783"/>
    </row>
    <row r="2784" spans="1:11" ht="14.5" x14ac:dyDescent="0.35">
      <c r="A2784"/>
      <c r="B2784"/>
      <c r="C2784"/>
      <c r="D2784"/>
      <c r="E2784"/>
      <c r="F2784"/>
      <c r="G2784"/>
      <c r="H2784"/>
      <c r="I2784"/>
      <c r="J2784"/>
      <c r="K2784"/>
    </row>
    <row r="2785" spans="1:11" ht="14.5" x14ac:dyDescent="0.35">
      <c r="A2785"/>
      <c r="B2785"/>
      <c r="C2785"/>
      <c r="D2785"/>
      <c r="E2785"/>
      <c r="F2785"/>
      <c r="G2785"/>
      <c r="H2785"/>
      <c r="I2785"/>
      <c r="J2785"/>
      <c r="K2785"/>
    </row>
    <row r="2786" spans="1:11" ht="14.5" x14ac:dyDescent="0.35">
      <c r="A2786"/>
      <c r="B2786"/>
      <c r="C2786"/>
      <c r="D2786"/>
      <c r="E2786"/>
      <c r="F2786"/>
      <c r="G2786"/>
      <c r="H2786"/>
      <c r="I2786"/>
      <c r="J2786"/>
      <c r="K2786"/>
    </row>
    <row r="2787" spans="1:11" ht="14.5" x14ac:dyDescent="0.35">
      <c r="A2787"/>
      <c r="B2787"/>
      <c r="C2787"/>
      <c r="D2787"/>
      <c r="E2787"/>
      <c r="F2787"/>
      <c r="G2787"/>
      <c r="H2787"/>
      <c r="I2787"/>
      <c r="J2787"/>
      <c r="K2787"/>
    </row>
    <row r="2788" spans="1:11" ht="14.5" x14ac:dyDescent="0.35">
      <c r="A2788"/>
      <c r="B2788"/>
      <c r="C2788"/>
      <c r="D2788"/>
      <c r="E2788"/>
      <c r="F2788"/>
      <c r="G2788"/>
      <c r="H2788"/>
      <c r="I2788"/>
      <c r="J2788"/>
      <c r="K2788"/>
    </row>
    <row r="2789" spans="1:11" ht="14.5" x14ac:dyDescent="0.35">
      <c r="A2789"/>
      <c r="B2789"/>
      <c r="C2789"/>
      <c r="D2789"/>
      <c r="E2789"/>
      <c r="F2789"/>
      <c r="G2789"/>
      <c r="H2789"/>
      <c r="I2789"/>
      <c r="J2789"/>
      <c r="K2789"/>
    </row>
    <row r="2790" spans="1:11" ht="14.5" x14ac:dyDescent="0.35">
      <c r="A2790"/>
      <c r="B2790"/>
      <c r="C2790"/>
      <c r="D2790"/>
      <c r="E2790"/>
      <c r="F2790"/>
      <c r="G2790"/>
      <c r="H2790"/>
      <c r="I2790"/>
      <c r="J2790"/>
      <c r="K2790"/>
    </row>
    <row r="2791" spans="1:11" ht="14.5" x14ac:dyDescent="0.35">
      <c r="A2791"/>
      <c r="B2791"/>
      <c r="C2791"/>
      <c r="D2791"/>
      <c r="E2791"/>
      <c r="F2791"/>
      <c r="G2791"/>
      <c r="H2791"/>
      <c r="I2791"/>
      <c r="J2791"/>
      <c r="K2791"/>
    </row>
    <row r="2792" spans="1:11" ht="14.5" x14ac:dyDescent="0.35">
      <c r="A2792"/>
      <c r="B2792"/>
      <c r="C2792"/>
      <c r="D2792"/>
      <c r="E2792"/>
      <c r="F2792"/>
      <c r="G2792"/>
      <c r="H2792"/>
      <c r="I2792"/>
      <c r="J2792"/>
      <c r="K2792"/>
    </row>
    <row r="2793" spans="1:11" ht="14.5" x14ac:dyDescent="0.35">
      <c r="A2793"/>
      <c r="B2793"/>
      <c r="C2793"/>
      <c r="D2793"/>
      <c r="E2793"/>
      <c r="F2793"/>
      <c r="G2793"/>
      <c r="H2793"/>
      <c r="I2793"/>
      <c r="J2793"/>
      <c r="K2793"/>
    </row>
    <row r="2794" spans="1:11" ht="14.5" x14ac:dyDescent="0.35">
      <c r="A2794"/>
      <c r="B2794"/>
      <c r="C2794"/>
      <c r="D2794"/>
      <c r="E2794"/>
      <c r="F2794"/>
      <c r="G2794"/>
      <c r="H2794"/>
      <c r="I2794"/>
      <c r="J2794"/>
      <c r="K2794"/>
    </row>
    <row r="2795" spans="1:11" ht="14.5" x14ac:dyDescent="0.35">
      <c r="A2795"/>
      <c r="B2795"/>
      <c r="C2795"/>
      <c r="D2795"/>
      <c r="E2795"/>
      <c r="F2795"/>
      <c r="G2795"/>
      <c r="H2795"/>
      <c r="I2795"/>
      <c r="J2795"/>
      <c r="K2795"/>
    </row>
    <row r="2796" spans="1:11" ht="14.5" x14ac:dyDescent="0.35">
      <c r="A2796"/>
      <c r="B2796"/>
      <c r="C2796"/>
      <c r="D2796"/>
      <c r="E2796"/>
      <c r="F2796"/>
      <c r="G2796"/>
      <c r="H2796"/>
      <c r="I2796"/>
      <c r="J2796"/>
      <c r="K2796"/>
    </row>
    <row r="2797" spans="1:11" ht="14.5" x14ac:dyDescent="0.35">
      <c r="A2797"/>
      <c r="B2797"/>
      <c r="C2797"/>
      <c r="D2797"/>
      <c r="E2797"/>
      <c r="F2797"/>
      <c r="G2797"/>
      <c r="H2797"/>
      <c r="I2797"/>
      <c r="J2797"/>
      <c r="K2797"/>
    </row>
    <row r="2798" spans="1:11" ht="14.5" x14ac:dyDescent="0.35">
      <c r="A2798"/>
      <c r="B2798"/>
      <c r="C2798"/>
      <c r="D2798"/>
      <c r="E2798"/>
      <c r="F2798"/>
      <c r="G2798"/>
      <c r="H2798"/>
      <c r="I2798"/>
      <c r="J2798"/>
      <c r="K2798"/>
    </row>
    <row r="2799" spans="1:11" ht="14.5" x14ac:dyDescent="0.35">
      <c r="A2799"/>
      <c r="B2799"/>
      <c r="C2799"/>
      <c r="D2799"/>
      <c r="E2799"/>
      <c r="F2799"/>
      <c r="G2799"/>
      <c r="H2799"/>
      <c r="I2799"/>
      <c r="J2799"/>
      <c r="K2799"/>
    </row>
    <row r="2800" spans="1:11" ht="14.5" x14ac:dyDescent="0.35">
      <c r="A2800"/>
      <c r="B2800"/>
      <c r="C2800"/>
      <c r="D2800"/>
      <c r="E2800"/>
      <c r="F2800"/>
      <c r="G2800"/>
      <c r="H2800"/>
      <c r="I2800"/>
      <c r="J2800"/>
      <c r="K2800"/>
    </row>
    <row r="2801" spans="1:11" ht="14.5" x14ac:dyDescent="0.35">
      <c r="A2801"/>
      <c r="B2801"/>
      <c r="C2801"/>
      <c r="D2801"/>
      <c r="E2801"/>
      <c r="F2801"/>
      <c r="G2801"/>
      <c r="H2801"/>
      <c r="I2801"/>
      <c r="J2801"/>
      <c r="K2801"/>
    </row>
    <row r="2802" spans="1:11" ht="14.5" x14ac:dyDescent="0.35">
      <c r="A2802"/>
      <c r="B2802"/>
      <c r="C2802"/>
      <c r="D2802"/>
      <c r="E2802"/>
      <c r="F2802"/>
      <c r="G2802"/>
      <c r="H2802"/>
      <c r="I2802"/>
      <c r="J2802"/>
      <c r="K2802"/>
    </row>
    <row r="2803" spans="1:11" ht="14.5" x14ac:dyDescent="0.35">
      <c r="A2803"/>
      <c r="B2803"/>
      <c r="C2803"/>
      <c r="D2803"/>
      <c r="E2803"/>
      <c r="F2803"/>
      <c r="G2803"/>
      <c r="H2803"/>
      <c r="I2803"/>
      <c r="J2803"/>
      <c r="K2803"/>
    </row>
    <row r="2804" spans="1:11" ht="14.5" x14ac:dyDescent="0.35">
      <c r="A2804"/>
      <c r="B2804"/>
      <c r="C2804"/>
      <c r="D2804"/>
      <c r="E2804"/>
      <c r="F2804"/>
      <c r="G2804"/>
      <c r="H2804"/>
      <c r="I2804"/>
      <c r="J2804"/>
      <c r="K2804"/>
    </row>
    <row r="2805" spans="1:11" ht="14.5" x14ac:dyDescent="0.35">
      <c r="A2805"/>
      <c r="B2805"/>
      <c r="C2805"/>
      <c r="D2805"/>
      <c r="E2805"/>
      <c r="F2805"/>
      <c r="G2805"/>
      <c r="H2805"/>
      <c r="I2805"/>
      <c r="J2805"/>
      <c r="K2805"/>
    </row>
    <row r="2806" spans="1:11" ht="14.5" x14ac:dyDescent="0.35">
      <c r="A2806"/>
      <c r="B2806"/>
      <c r="C2806"/>
      <c r="D2806"/>
      <c r="E2806"/>
      <c r="F2806"/>
      <c r="G2806"/>
      <c r="H2806"/>
      <c r="I2806"/>
      <c r="J2806"/>
      <c r="K2806"/>
    </row>
    <row r="2807" spans="1:11" ht="14.5" x14ac:dyDescent="0.35">
      <c r="A2807"/>
      <c r="B2807"/>
      <c r="C2807"/>
      <c r="D2807"/>
      <c r="E2807"/>
      <c r="F2807"/>
      <c r="G2807"/>
      <c r="H2807"/>
      <c r="I2807"/>
      <c r="J2807"/>
      <c r="K2807"/>
    </row>
    <row r="2808" spans="1:11" ht="14.5" x14ac:dyDescent="0.35">
      <c r="A2808"/>
      <c r="B2808"/>
      <c r="C2808"/>
      <c r="D2808"/>
      <c r="E2808"/>
      <c r="F2808"/>
      <c r="G2808"/>
      <c r="H2808"/>
      <c r="I2808"/>
      <c r="J2808"/>
      <c r="K2808"/>
    </row>
    <row r="2809" spans="1:11" ht="14.5" x14ac:dyDescent="0.35">
      <c r="A2809"/>
      <c r="B2809"/>
      <c r="C2809"/>
      <c r="D2809"/>
      <c r="E2809"/>
      <c r="F2809"/>
      <c r="G2809"/>
      <c r="H2809"/>
      <c r="I2809"/>
      <c r="J2809"/>
      <c r="K2809"/>
    </row>
    <row r="2810" spans="1:11" ht="14.5" x14ac:dyDescent="0.35">
      <c r="A2810"/>
      <c r="B2810"/>
      <c r="C2810"/>
      <c r="D2810"/>
      <c r="E2810"/>
      <c r="F2810"/>
      <c r="G2810"/>
      <c r="H2810"/>
      <c r="I2810"/>
      <c r="J2810"/>
      <c r="K2810"/>
    </row>
    <row r="2811" spans="1:11" ht="14.5" x14ac:dyDescent="0.35">
      <c r="A2811"/>
      <c r="B2811"/>
      <c r="C2811"/>
      <c r="D2811"/>
      <c r="E2811"/>
      <c r="F2811"/>
      <c r="G2811"/>
      <c r="H2811"/>
      <c r="I2811"/>
      <c r="J2811"/>
      <c r="K2811"/>
    </row>
    <row r="2812" spans="1:11" ht="14.5" x14ac:dyDescent="0.35">
      <c r="A2812"/>
      <c r="B2812"/>
      <c r="C2812"/>
      <c r="D2812"/>
      <c r="E2812"/>
      <c r="F2812"/>
      <c r="G2812"/>
      <c r="H2812"/>
      <c r="I2812"/>
      <c r="J2812"/>
      <c r="K2812"/>
    </row>
    <row r="2813" spans="1:11" ht="14.5" x14ac:dyDescent="0.35">
      <c r="A2813"/>
      <c r="B2813"/>
      <c r="C2813"/>
      <c r="D2813"/>
      <c r="E2813"/>
      <c r="F2813"/>
      <c r="G2813"/>
      <c r="H2813"/>
      <c r="I2813"/>
      <c r="J2813"/>
      <c r="K2813"/>
    </row>
    <row r="2814" spans="1:11" ht="14.5" x14ac:dyDescent="0.35">
      <c r="A2814"/>
      <c r="B2814"/>
      <c r="C2814"/>
      <c r="D2814"/>
      <c r="E2814"/>
      <c r="F2814"/>
      <c r="G2814"/>
      <c r="H2814"/>
      <c r="I2814"/>
      <c r="J2814"/>
      <c r="K2814"/>
    </row>
    <row r="2815" spans="1:11" ht="14.5" x14ac:dyDescent="0.35">
      <c r="A2815"/>
      <c r="B2815"/>
      <c r="C2815"/>
      <c r="D2815"/>
      <c r="E2815"/>
      <c r="F2815"/>
      <c r="G2815"/>
      <c r="H2815"/>
      <c r="I2815"/>
      <c r="J2815"/>
      <c r="K2815"/>
    </row>
    <row r="2816" spans="1:11" ht="14.5" x14ac:dyDescent="0.35">
      <c r="A2816"/>
      <c r="B2816"/>
      <c r="C2816"/>
      <c r="D2816"/>
      <c r="E2816"/>
      <c r="F2816"/>
      <c r="G2816"/>
      <c r="H2816"/>
      <c r="I2816"/>
      <c r="J2816"/>
      <c r="K2816"/>
    </row>
    <row r="2817" spans="1:11" ht="14.5" x14ac:dyDescent="0.35">
      <c r="A2817"/>
      <c r="B2817"/>
      <c r="C2817"/>
      <c r="D2817"/>
      <c r="E2817"/>
      <c r="F2817"/>
      <c r="G2817"/>
      <c r="H2817"/>
      <c r="I2817"/>
      <c r="J2817"/>
      <c r="K2817"/>
    </row>
    <row r="2818" spans="1:11" ht="14.5" x14ac:dyDescent="0.35">
      <c r="A2818"/>
      <c r="B2818"/>
      <c r="C2818"/>
      <c r="D2818"/>
      <c r="E2818"/>
      <c r="F2818"/>
      <c r="G2818"/>
      <c r="H2818"/>
      <c r="I2818"/>
      <c r="J2818"/>
      <c r="K2818"/>
    </row>
    <row r="2819" spans="1:11" ht="14.5" x14ac:dyDescent="0.35">
      <c r="A2819"/>
      <c r="B2819"/>
      <c r="C2819"/>
      <c r="D2819"/>
      <c r="E2819"/>
      <c r="F2819"/>
      <c r="G2819"/>
      <c r="H2819"/>
      <c r="I2819"/>
      <c r="J2819"/>
      <c r="K2819"/>
    </row>
    <row r="2820" spans="1:11" ht="14.5" x14ac:dyDescent="0.35">
      <c r="A2820"/>
      <c r="B2820"/>
      <c r="C2820"/>
      <c r="D2820"/>
      <c r="E2820"/>
      <c r="F2820"/>
      <c r="G2820"/>
      <c r="H2820"/>
      <c r="I2820"/>
      <c r="J2820"/>
      <c r="K2820"/>
    </row>
    <row r="2821" spans="1:11" ht="14.5" x14ac:dyDescent="0.35">
      <c r="A2821"/>
      <c r="B2821"/>
      <c r="C2821"/>
      <c r="D2821"/>
      <c r="E2821"/>
      <c r="F2821"/>
      <c r="G2821"/>
      <c r="H2821"/>
      <c r="I2821"/>
      <c r="J2821"/>
      <c r="K2821"/>
    </row>
    <row r="2822" spans="1:11" ht="14.5" x14ac:dyDescent="0.35">
      <c r="A2822"/>
      <c r="B2822"/>
      <c r="C2822"/>
      <c r="D2822"/>
      <c r="E2822"/>
      <c r="F2822"/>
      <c r="G2822"/>
      <c r="H2822"/>
      <c r="I2822"/>
      <c r="J2822"/>
      <c r="K2822"/>
    </row>
    <row r="2823" spans="1:11" ht="14.5" x14ac:dyDescent="0.35">
      <c r="A2823"/>
      <c r="B2823"/>
      <c r="C2823"/>
      <c r="D2823"/>
      <c r="E2823"/>
      <c r="F2823"/>
      <c r="G2823"/>
      <c r="H2823"/>
      <c r="I2823"/>
      <c r="J2823"/>
      <c r="K2823"/>
    </row>
    <row r="2824" spans="1:11" ht="14.5" x14ac:dyDescent="0.35">
      <c r="A2824"/>
      <c r="B2824"/>
      <c r="C2824"/>
      <c r="D2824"/>
      <c r="E2824"/>
      <c r="F2824"/>
      <c r="G2824"/>
      <c r="H2824"/>
      <c r="I2824"/>
      <c r="J2824"/>
      <c r="K2824"/>
    </row>
    <row r="2825" spans="1:11" ht="14.5" x14ac:dyDescent="0.35">
      <c r="A2825"/>
      <c r="B2825"/>
      <c r="C2825"/>
      <c r="D2825"/>
      <c r="E2825"/>
      <c r="F2825"/>
      <c r="G2825"/>
      <c r="H2825"/>
      <c r="I2825"/>
      <c r="J2825"/>
      <c r="K2825"/>
    </row>
    <row r="2826" spans="1:11" ht="14.5" x14ac:dyDescent="0.35">
      <c r="A2826"/>
      <c r="B2826"/>
      <c r="C2826"/>
      <c r="D2826"/>
      <c r="E2826"/>
      <c r="F2826"/>
      <c r="G2826"/>
      <c r="H2826"/>
      <c r="I2826"/>
      <c r="J2826"/>
      <c r="K2826"/>
    </row>
    <row r="2827" spans="1:11" ht="14.5" x14ac:dyDescent="0.35">
      <c r="A2827"/>
      <c r="B2827"/>
      <c r="C2827"/>
      <c r="D2827"/>
      <c r="E2827"/>
      <c r="F2827"/>
      <c r="G2827"/>
      <c r="H2827"/>
      <c r="I2827"/>
      <c r="J2827"/>
      <c r="K2827"/>
    </row>
    <row r="2828" spans="1:11" ht="14.5" x14ac:dyDescent="0.35">
      <c r="A2828"/>
      <c r="B2828"/>
      <c r="C2828"/>
      <c r="D2828"/>
      <c r="E2828"/>
      <c r="F2828"/>
      <c r="G2828"/>
      <c r="H2828"/>
      <c r="I2828"/>
      <c r="J2828"/>
      <c r="K2828"/>
    </row>
    <row r="2829" spans="1:11" ht="14.5" x14ac:dyDescent="0.35">
      <c r="A2829"/>
      <c r="B2829"/>
      <c r="C2829"/>
      <c r="D2829"/>
      <c r="E2829"/>
      <c r="F2829"/>
      <c r="G2829"/>
      <c r="H2829"/>
      <c r="I2829"/>
      <c r="J2829"/>
      <c r="K2829"/>
    </row>
    <row r="2830" spans="1:11" ht="14.5" x14ac:dyDescent="0.35">
      <c r="A2830"/>
      <c r="B2830"/>
      <c r="C2830"/>
      <c r="D2830"/>
      <c r="E2830"/>
      <c r="F2830"/>
      <c r="G2830"/>
      <c r="H2830"/>
      <c r="I2830"/>
      <c r="J2830"/>
      <c r="K2830"/>
    </row>
    <row r="2831" spans="1:11" ht="14.5" x14ac:dyDescent="0.35">
      <c r="A2831"/>
      <c r="B2831"/>
      <c r="C2831"/>
      <c r="D2831"/>
      <c r="E2831"/>
      <c r="F2831"/>
      <c r="G2831"/>
      <c r="H2831"/>
      <c r="I2831"/>
      <c r="J2831"/>
      <c r="K2831"/>
    </row>
    <row r="2832" spans="1:11" ht="14.5" x14ac:dyDescent="0.35">
      <c r="A2832"/>
      <c r="B2832"/>
      <c r="C2832"/>
      <c r="D2832"/>
      <c r="E2832"/>
      <c r="F2832"/>
      <c r="G2832"/>
      <c r="H2832"/>
      <c r="I2832"/>
      <c r="J2832"/>
      <c r="K2832"/>
    </row>
    <row r="2833" spans="1:11" ht="14.5" x14ac:dyDescent="0.35">
      <c r="A2833"/>
      <c r="B2833"/>
      <c r="C2833"/>
      <c r="D2833"/>
      <c r="E2833"/>
      <c r="F2833"/>
      <c r="G2833"/>
      <c r="H2833"/>
      <c r="I2833"/>
      <c r="J2833"/>
      <c r="K2833"/>
    </row>
    <row r="2834" spans="1:11" ht="14.5" x14ac:dyDescent="0.35">
      <c r="A2834"/>
      <c r="B2834"/>
      <c r="C2834"/>
      <c r="D2834"/>
      <c r="E2834"/>
      <c r="F2834"/>
      <c r="G2834"/>
      <c r="H2834"/>
      <c r="I2834"/>
      <c r="J2834"/>
      <c r="K2834"/>
    </row>
    <row r="2835" spans="1:11" ht="14.5" x14ac:dyDescent="0.35">
      <c r="A2835"/>
      <c r="B2835"/>
      <c r="C2835"/>
      <c r="D2835"/>
      <c r="E2835"/>
      <c r="F2835"/>
      <c r="G2835"/>
      <c r="H2835"/>
      <c r="I2835"/>
      <c r="J2835"/>
      <c r="K2835"/>
    </row>
    <row r="2836" spans="1:11" ht="14.5" x14ac:dyDescent="0.35">
      <c r="A2836"/>
      <c r="B2836"/>
      <c r="C2836"/>
      <c r="D2836"/>
      <c r="E2836"/>
      <c r="F2836"/>
      <c r="G2836"/>
      <c r="H2836"/>
      <c r="I2836"/>
      <c r="J2836"/>
      <c r="K2836"/>
    </row>
    <row r="2837" spans="1:11" ht="14.5" x14ac:dyDescent="0.35">
      <c r="A2837"/>
      <c r="B2837"/>
      <c r="C2837"/>
      <c r="D2837"/>
      <c r="E2837"/>
      <c r="F2837"/>
      <c r="G2837"/>
      <c r="H2837"/>
      <c r="I2837"/>
      <c r="J2837"/>
      <c r="K2837"/>
    </row>
    <row r="2838" spans="1:11" ht="14.5" x14ac:dyDescent="0.35">
      <c r="A2838"/>
      <c r="B2838"/>
      <c r="C2838"/>
      <c r="D2838"/>
      <c r="E2838"/>
      <c r="F2838"/>
      <c r="G2838"/>
      <c r="H2838"/>
      <c r="I2838"/>
      <c r="J2838"/>
      <c r="K2838"/>
    </row>
    <row r="2839" spans="1:11" ht="14.5" x14ac:dyDescent="0.35">
      <c r="A2839"/>
      <c r="B2839"/>
      <c r="C2839"/>
      <c r="D2839"/>
      <c r="E2839"/>
      <c r="F2839"/>
      <c r="G2839"/>
      <c r="H2839"/>
      <c r="I2839"/>
      <c r="J2839"/>
      <c r="K2839"/>
    </row>
    <row r="2840" spans="1:11" ht="14.5" x14ac:dyDescent="0.35">
      <c r="A2840"/>
      <c r="B2840"/>
      <c r="C2840"/>
      <c r="D2840"/>
      <c r="E2840"/>
      <c r="F2840"/>
      <c r="G2840"/>
      <c r="H2840"/>
      <c r="I2840"/>
      <c r="J2840"/>
      <c r="K2840"/>
    </row>
    <row r="2841" spans="1:11" ht="14.5" x14ac:dyDescent="0.35">
      <c r="A2841"/>
      <c r="B2841"/>
      <c r="C2841"/>
      <c r="D2841"/>
      <c r="E2841"/>
      <c r="F2841"/>
      <c r="G2841"/>
      <c r="H2841"/>
      <c r="I2841"/>
      <c r="J2841"/>
      <c r="K2841"/>
    </row>
    <row r="2842" spans="1:11" ht="14.5" x14ac:dyDescent="0.35">
      <c r="A2842"/>
      <c r="B2842"/>
      <c r="C2842"/>
      <c r="D2842"/>
      <c r="E2842"/>
      <c r="F2842"/>
      <c r="G2842"/>
      <c r="H2842"/>
      <c r="I2842"/>
      <c r="J2842"/>
      <c r="K2842"/>
    </row>
    <row r="2843" spans="1:11" ht="14.5" x14ac:dyDescent="0.35">
      <c r="A2843"/>
      <c r="B2843"/>
      <c r="C2843"/>
      <c r="D2843"/>
      <c r="E2843"/>
      <c r="F2843"/>
      <c r="G2843"/>
      <c r="H2843"/>
      <c r="I2843"/>
      <c r="J2843"/>
      <c r="K2843"/>
    </row>
    <row r="2844" spans="1:11" ht="14.5" x14ac:dyDescent="0.35">
      <c r="A2844"/>
      <c r="B2844"/>
      <c r="C2844"/>
      <c r="D2844"/>
      <c r="E2844"/>
      <c r="F2844"/>
      <c r="G2844"/>
      <c r="H2844"/>
      <c r="I2844"/>
      <c r="J2844"/>
      <c r="K2844"/>
    </row>
    <row r="2845" spans="1:11" ht="14.5" x14ac:dyDescent="0.35">
      <c r="A2845"/>
      <c r="B2845"/>
      <c r="C2845"/>
      <c r="D2845"/>
      <c r="E2845"/>
      <c r="F2845"/>
      <c r="G2845"/>
      <c r="H2845"/>
      <c r="I2845"/>
      <c r="J2845"/>
      <c r="K2845"/>
    </row>
    <row r="2846" spans="1:11" ht="14.5" x14ac:dyDescent="0.35">
      <c r="A2846"/>
      <c r="B2846"/>
      <c r="C2846"/>
      <c r="D2846"/>
      <c r="E2846"/>
      <c r="F2846"/>
      <c r="G2846"/>
      <c r="H2846"/>
      <c r="I2846"/>
      <c r="J2846"/>
      <c r="K2846"/>
    </row>
    <row r="2847" spans="1:11" ht="14.5" x14ac:dyDescent="0.35">
      <c r="A2847"/>
      <c r="B2847"/>
      <c r="C2847"/>
      <c r="D2847"/>
      <c r="E2847"/>
      <c r="F2847"/>
      <c r="G2847"/>
      <c r="H2847"/>
      <c r="I2847"/>
      <c r="J2847"/>
      <c r="K2847"/>
    </row>
    <row r="2848" spans="1:11" ht="14.5" x14ac:dyDescent="0.35">
      <c r="A2848"/>
      <c r="B2848"/>
      <c r="C2848"/>
      <c r="D2848"/>
      <c r="E2848"/>
      <c r="F2848"/>
      <c r="G2848"/>
      <c r="H2848"/>
      <c r="I2848"/>
      <c r="J2848"/>
      <c r="K2848"/>
    </row>
    <row r="2849" spans="1:11" ht="14.5" x14ac:dyDescent="0.35">
      <c r="A2849"/>
      <c r="B2849"/>
      <c r="C2849"/>
      <c r="D2849"/>
      <c r="E2849"/>
      <c r="F2849"/>
      <c r="G2849"/>
      <c r="H2849"/>
      <c r="I2849"/>
      <c r="J2849"/>
      <c r="K2849"/>
    </row>
    <row r="2850" spans="1:11" ht="14.5" x14ac:dyDescent="0.35">
      <c r="A2850"/>
      <c r="B2850"/>
      <c r="C2850"/>
      <c r="D2850"/>
      <c r="E2850"/>
      <c r="F2850"/>
      <c r="G2850"/>
      <c r="H2850"/>
      <c r="I2850"/>
      <c r="J2850"/>
      <c r="K2850"/>
    </row>
    <row r="2851" spans="1:11" ht="14.5" x14ac:dyDescent="0.35">
      <c r="A2851"/>
      <c r="B2851"/>
      <c r="C2851"/>
      <c r="D2851"/>
      <c r="E2851"/>
      <c r="F2851"/>
      <c r="G2851"/>
      <c r="H2851"/>
      <c r="I2851"/>
      <c r="J2851"/>
      <c r="K2851"/>
    </row>
    <row r="2852" spans="1:11" ht="14.5" x14ac:dyDescent="0.35">
      <c r="A2852"/>
      <c r="B2852"/>
      <c r="C2852"/>
      <c r="D2852"/>
      <c r="E2852"/>
      <c r="F2852"/>
      <c r="G2852"/>
      <c r="H2852"/>
      <c r="I2852"/>
      <c r="J2852"/>
      <c r="K2852"/>
    </row>
    <row r="2853" spans="1:11" ht="14.5" x14ac:dyDescent="0.35">
      <c r="A2853"/>
      <c r="B2853"/>
      <c r="C2853"/>
      <c r="D2853"/>
      <c r="E2853"/>
      <c r="F2853"/>
      <c r="G2853"/>
      <c r="H2853"/>
      <c r="I2853"/>
      <c r="J2853"/>
      <c r="K2853"/>
    </row>
    <row r="2854" spans="1:11" ht="14.5" x14ac:dyDescent="0.35">
      <c r="A2854"/>
      <c r="B2854"/>
      <c r="C2854"/>
      <c r="D2854"/>
      <c r="E2854"/>
      <c r="F2854"/>
      <c r="G2854"/>
      <c r="H2854"/>
      <c r="I2854"/>
      <c r="J2854"/>
      <c r="K2854"/>
    </row>
    <row r="2855" spans="1:11" ht="14.5" x14ac:dyDescent="0.35">
      <c r="A2855"/>
      <c r="B2855"/>
      <c r="C2855"/>
      <c r="D2855"/>
      <c r="E2855"/>
      <c r="F2855"/>
      <c r="G2855"/>
      <c r="H2855"/>
      <c r="I2855"/>
      <c r="J2855"/>
      <c r="K2855"/>
    </row>
    <row r="2856" spans="1:11" ht="14.5" x14ac:dyDescent="0.35">
      <c r="A2856"/>
      <c r="B2856"/>
      <c r="C2856"/>
      <c r="D2856"/>
      <c r="E2856"/>
      <c r="F2856"/>
      <c r="G2856"/>
      <c r="H2856"/>
      <c r="I2856"/>
      <c r="J2856"/>
      <c r="K2856"/>
    </row>
    <row r="2857" spans="1:11" ht="14.5" x14ac:dyDescent="0.35">
      <c r="A2857"/>
      <c r="B2857"/>
      <c r="C2857"/>
      <c r="D2857"/>
      <c r="E2857"/>
      <c r="F2857"/>
      <c r="G2857"/>
      <c r="H2857"/>
      <c r="I2857"/>
      <c r="J2857"/>
      <c r="K2857"/>
    </row>
    <row r="2858" spans="1:11" ht="14.5" x14ac:dyDescent="0.35">
      <c r="A2858"/>
      <c r="B2858"/>
      <c r="C2858"/>
      <c r="D2858"/>
      <c r="E2858"/>
      <c r="F2858"/>
      <c r="G2858"/>
      <c r="H2858"/>
      <c r="I2858"/>
      <c r="J2858"/>
      <c r="K2858"/>
    </row>
    <row r="2859" spans="1:11" ht="14.5" x14ac:dyDescent="0.35">
      <c r="A2859"/>
      <c r="B2859"/>
      <c r="C2859"/>
      <c r="D2859"/>
      <c r="E2859"/>
      <c r="F2859"/>
      <c r="G2859"/>
      <c r="H2859"/>
      <c r="I2859"/>
      <c r="J2859"/>
      <c r="K2859"/>
    </row>
    <row r="2860" spans="1:11" ht="14.5" x14ac:dyDescent="0.35">
      <c r="A2860"/>
      <c r="B2860"/>
      <c r="C2860"/>
      <c r="D2860"/>
      <c r="E2860"/>
      <c r="F2860"/>
      <c r="G2860"/>
      <c r="H2860"/>
      <c r="I2860"/>
      <c r="J2860"/>
      <c r="K2860"/>
    </row>
    <row r="2861" spans="1:11" ht="14.5" x14ac:dyDescent="0.35">
      <c r="A2861"/>
      <c r="B2861"/>
      <c r="C2861"/>
      <c r="D2861"/>
      <c r="E2861"/>
      <c r="F2861"/>
      <c r="G2861"/>
      <c r="H2861"/>
      <c r="I2861"/>
      <c r="J2861"/>
      <c r="K2861"/>
    </row>
    <row r="2862" spans="1:11" ht="14.5" x14ac:dyDescent="0.35">
      <c r="A2862"/>
      <c r="B2862"/>
      <c r="C2862"/>
      <c r="D2862"/>
      <c r="E2862"/>
      <c r="F2862"/>
      <c r="G2862"/>
      <c r="H2862"/>
      <c r="I2862"/>
      <c r="J2862"/>
      <c r="K2862"/>
    </row>
    <row r="2863" spans="1:11" ht="14.5" x14ac:dyDescent="0.35">
      <c r="A2863"/>
      <c r="B2863"/>
      <c r="C2863"/>
      <c r="D2863"/>
      <c r="E2863"/>
      <c r="F2863"/>
      <c r="G2863"/>
      <c r="H2863"/>
      <c r="I2863"/>
      <c r="J2863"/>
      <c r="K2863"/>
    </row>
    <row r="2864" spans="1:11" ht="14.5" x14ac:dyDescent="0.35">
      <c r="A2864"/>
      <c r="B2864"/>
      <c r="C2864"/>
      <c r="D2864"/>
      <c r="E2864"/>
      <c r="F2864"/>
      <c r="G2864"/>
      <c r="H2864"/>
      <c r="I2864"/>
      <c r="J2864"/>
      <c r="K2864"/>
    </row>
    <row r="2865" spans="1:11" ht="14.5" x14ac:dyDescent="0.35">
      <c r="A2865"/>
      <c r="B2865"/>
      <c r="C2865"/>
      <c r="D2865"/>
      <c r="E2865"/>
      <c r="F2865"/>
      <c r="G2865"/>
      <c r="H2865"/>
      <c r="I2865"/>
      <c r="J2865"/>
      <c r="K2865"/>
    </row>
    <row r="2866" spans="1:11" ht="14.5" x14ac:dyDescent="0.35">
      <c r="A2866"/>
      <c r="B2866"/>
      <c r="C2866"/>
      <c r="D2866"/>
      <c r="E2866"/>
      <c r="F2866"/>
      <c r="G2866"/>
      <c r="H2866"/>
      <c r="I2866"/>
      <c r="J2866"/>
      <c r="K2866"/>
    </row>
    <row r="2867" spans="1:11" ht="14.5" x14ac:dyDescent="0.35">
      <c r="A2867"/>
      <c r="B2867"/>
      <c r="C2867"/>
      <c r="D2867"/>
      <c r="E2867"/>
      <c r="F2867"/>
      <c r="G2867"/>
      <c r="H2867"/>
      <c r="I2867"/>
      <c r="J2867"/>
      <c r="K2867"/>
    </row>
    <row r="2868" spans="1:11" ht="14.5" x14ac:dyDescent="0.35">
      <c r="A2868"/>
      <c r="B2868"/>
      <c r="C2868"/>
      <c r="D2868"/>
      <c r="E2868"/>
      <c r="F2868"/>
      <c r="G2868"/>
      <c r="H2868"/>
      <c r="I2868"/>
      <c r="J2868"/>
      <c r="K2868"/>
    </row>
    <row r="2869" spans="1:11" ht="14.5" x14ac:dyDescent="0.35">
      <c r="A2869"/>
      <c r="B2869"/>
      <c r="C2869"/>
      <c r="D2869"/>
      <c r="E2869"/>
      <c r="F2869"/>
      <c r="G2869"/>
      <c r="H2869"/>
      <c r="I2869"/>
      <c r="J2869"/>
      <c r="K2869"/>
    </row>
    <row r="2870" spans="1:11" ht="14.5" x14ac:dyDescent="0.35">
      <c r="A2870"/>
      <c r="B2870"/>
      <c r="C2870"/>
      <c r="D2870"/>
      <c r="E2870"/>
      <c r="F2870"/>
      <c r="G2870"/>
      <c r="H2870"/>
      <c r="I2870"/>
      <c r="J2870"/>
      <c r="K2870"/>
    </row>
    <row r="2871" spans="1:11" ht="14.5" x14ac:dyDescent="0.35">
      <c r="A2871"/>
      <c r="B2871"/>
      <c r="C2871"/>
      <c r="D2871"/>
      <c r="E2871"/>
      <c r="F2871"/>
      <c r="G2871"/>
      <c r="H2871"/>
      <c r="I2871"/>
      <c r="J2871"/>
      <c r="K2871"/>
    </row>
    <row r="2872" spans="1:11" ht="14.5" x14ac:dyDescent="0.35">
      <c r="A2872"/>
      <c r="B2872"/>
      <c r="C2872"/>
      <c r="D2872"/>
      <c r="E2872"/>
      <c r="F2872"/>
      <c r="G2872"/>
      <c r="H2872"/>
      <c r="I2872"/>
      <c r="J2872"/>
      <c r="K2872"/>
    </row>
    <row r="2873" spans="1:11" ht="14.5" x14ac:dyDescent="0.35">
      <c r="A2873"/>
      <c r="B2873"/>
      <c r="C2873"/>
      <c r="D2873"/>
      <c r="E2873"/>
      <c r="F2873"/>
      <c r="G2873"/>
      <c r="H2873"/>
      <c r="I2873"/>
      <c r="J2873"/>
      <c r="K2873"/>
    </row>
    <row r="2874" spans="1:11" ht="14.5" x14ac:dyDescent="0.35">
      <c r="A2874"/>
      <c r="B2874"/>
      <c r="C2874"/>
      <c r="D2874"/>
      <c r="E2874"/>
      <c r="F2874"/>
      <c r="G2874"/>
      <c r="H2874"/>
      <c r="I2874"/>
      <c r="J2874"/>
      <c r="K2874"/>
    </row>
    <row r="2875" spans="1:11" ht="14.5" x14ac:dyDescent="0.35">
      <c r="A2875"/>
      <c r="B2875"/>
      <c r="C2875"/>
      <c r="D2875"/>
      <c r="E2875"/>
      <c r="F2875"/>
      <c r="G2875"/>
      <c r="H2875"/>
      <c r="I2875"/>
      <c r="J2875"/>
      <c r="K2875"/>
    </row>
    <row r="2876" spans="1:11" ht="14.5" x14ac:dyDescent="0.35">
      <c r="A2876"/>
      <c r="B2876"/>
      <c r="C2876"/>
      <c r="D2876"/>
      <c r="E2876"/>
      <c r="F2876"/>
      <c r="G2876"/>
      <c r="H2876"/>
      <c r="I2876"/>
      <c r="J2876"/>
      <c r="K2876"/>
    </row>
    <row r="2877" spans="1:11" ht="14.5" x14ac:dyDescent="0.35">
      <c r="A2877"/>
      <c r="B2877"/>
      <c r="C2877"/>
      <c r="D2877"/>
      <c r="E2877"/>
      <c r="F2877"/>
      <c r="G2877"/>
      <c r="H2877"/>
      <c r="I2877"/>
      <c r="J2877"/>
      <c r="K2877"/>
    </row>
    <row r="2878" spans="1:11" ht="14.5" x14ac:dyDescent="0.35">
      <c r="A2878"/>
      <c r="B2878"/>
      <c r="C2878"/>
      <c r="D2878"/>
      <c r="E2878"/>
      <c r="F2878"/>
      <c r="G2878"/>
      <c r="H2878"/>
      <c r="I2878"/>
      <c r="J2878"/>
      <c r="K2878"/>
    </row>
    <row r="2879" spans="1:11" ht="14.5" x14ac:dyDescent="0.35">
      <c r="A2879"/>
      <c r="B2879"/>
      <c r="C2879"/>
      <c r="D2879"/>
      <c r="E2879"/>
      <c r="F2879"/>
      <c r="G2879"/>
      <c r="H2879"/>
      <c r="I2879"/>
      <c r="J2879"/>
      <c r="K2879"/>
    </row>
    <row r="2880" spans="1:11" ht="14.5" x14ac:dyDescent="0.35">
      <c r="A2880"/>
      <c r="B2880"/>
      <c r="C2880"/>
      <c r="D2880"/>
      <c r="E2880"/>
      <c r="F2880"/>
      <c r="G2880"/>
      <c r="H2880"/>
      <c r="I2880"/>
      <c r="J2880"/>
      <c r="K2880"/>
    </row>
    <row r="2881" spans="1:11" ht="14.5" x14ac:dyDescent="0.35">
      <c r="A2881"/>
      <c r="B2881"/>
      <c r="C2881"/>
      <c r="D2881"/>
      <c r="E2881"/>
      <c r="F2881"/>
      <c r="G2881"/>
      <c r="H2881"/>
      <c r="I2881"/>
      <c r="J2881"/>
      <c r="K2881"/>
    </row>
    <row r="2882" spans="1:11" ht="14.5" x14ac:dyDescent="0.35">
      <c r="A2882"/>
      <c r="B2882"/>
      <c r="C2882"/>
      <c r="D2882"/>
      <c r="E2882"/>
      <c r="F2882"/>
      <c r="G2882"/>
      <c r="H2882"/>
      <c r="I2882"/>
      <c r="J2882"/>
      <c r="K2882"/>
    </row>
    <row r="2883" spans="1:11" ht="14.5" x14ac:dyDescent="0.35">
      <c r="A2883"/>
      <c r="B2883"/>
      <c r="C2883"/>
      <c r="D2883"/>
      <c r="E2883"/>
      <c r="F2883"/>
      <c r="G2883"/>
      <c r="H2883"/>
      <c r="I2883"/>
      <c r="J2883"/>
      <c r="K2883"/>
    </row>
    <row r="2884" spans="1:11" ht="14.5" x14ac:dyDescent="0.35">
      <c r="A2884"/>
      <c r="B2884"/>
      <c r="C2884"/>
      <c r="D2884"/>
      <c r="E2884"/>
      <c r="F2884"/>
      <c r="G2884"/>
      <c r="H2884"/>
      <c r="I2884"/>
      <c r="J2884"/>
      <c r="K2884"/>
    </row>
    <row r="2885" spans="1:11" ht="14.5" x14ac:dyDescent="0.35">
      <c r="A2885"/>
      <c r="B2885"/>
      <c r="C2885"/>
      <c r="D2885"/>
      <c r="E2885"/>
      <c r="F2885"/>
      <c r="G2885"/>
      <c r="H2885"/>
      <c r="I2885"/>
      <c r="J2885"/>
      <c r="K2885"/>
    </row>
    <row r="2886" spans="1:11" ht="14.5" x14ac:dyDescent="0.35">
      <c r="A2886"/>
      <c r="B2886"/>
      <c r="C2886"/>
      <c r="D2886"/>
      <c r="E2886"/>
      <c r="F2886"/>
      <c r="G2886"/>
      <c r="H2886"/>
      <c r="I2886"/>
      <c r="J2886"/>
      <c r="K2886"/>
    </row>
    <row r="2887" spans="1:11" ht="14.5" x14ac:dyDescent="0.35">
      <c r="A2887"/>
      <c r="B2887"/>
      <c r="C2887"/>
      <c r="D2887"/>
      <c r="E2887"/>
      <c r="F2887"/>
      <c r="G2887"/>
      <c r="H2887"/>
      <c r="I2887"/>
      <c r="J2887"/>
      <c r="K2887"/>
    </row>
    <row r="2888" spans="1:11" ht="14.5" x14ac:dyDescent="0.35">
      <c r="A2888"/>
      <c r="B2888"/>
      <c r="C2888"/>
      <c r="D2888"/>
      <c r="E2888"/>
      <c r="F2888"/>
      <c r="G2888"/>
      <c r="H2888"/>
      <c r="I2888"/>
      <c r="J2888"/>
      <c r="K2888"/>
    </row>
    <row r="2889" spans="1:11" ht="14.5" x14ac:dyDescent="0.35">
      <c r="A2889"/>
      <c r="B2889"/>
      <c r="C2889"/>
      <c r="D2889"/>
      <c r="E2889"/>
      <c r="F2889"/>
      <c r="G2889"/>
      <c r="H2889"/>
      <c r="I2889"/>
      <c r="J2889"/>
      <c r="K2889"/>
    </row>
    <row r="2890" spans="1:11" ht="14.5" x14ac:dyDescent="0.35">
      <c r="A2890"/>
      <c r="B2890"/>
      <c r="C2890"/>
      <c r="D2890"/>
      <c r="E2890"/>
      <c r="F2890"/>
      <c r="G2890"/>
      <c r="H2890"/>
      <c r="I2890"/>
      <c r="J2890"/>
      <c r="K2890"/>
    </row>
    <row r="2891" spans="1:11" ht="14.5" x14ac:dyDescent="0.35">
      <c r="A2891"/>
      <c r="B2891"/>
      <c r="C2891"/>
      <c r="D2891"/>
      <c r="E2891"/>
      <c r="F2891"/>
      <c r="G2891"/>
      <c r="H2891"/>
      <c r="I2891"/>
      <c r="J2891"/>
      <c r="K2891"/>
    </row>
    <row r="2892" spans="1:11" ht="14.5" x14ac:dyDescent="0.35">
      <c r="A2892"/>
      <c r="B2892"/>
      <c r="C2892"/>
      <c r="D2892"/>
      <c r="E2892"/>
      <c r="F2892"/>
      <c r="G2892"/>
      <c r="H2892"/>
      <c r="I2892"/>
      <c r="J2892"/>
      <c r="K2892"/>
    </row>
    <row r="2893" spans="1:11" ht="14.5" x14ac:dyDescent="0.35">
      <c r="A2893"/>
      <c r="B2893"/>
      <c r="C2893"/>
      <c r="D2893"/>
      <c r="E2893"/>
      <c r="F2893"/>
      <c r="G2893"/>
      <c r="H2893"/>
      <c r="I2893"/>
      <c r="J2893"/>
      <c r="K2893"/>
    </row>
    <row r="2894" spans="1:11" ht="14.5" x14ac:dyDescent="0.35">
      <c r="A2894"/>
      <c r="B2894"/>
      <c r="C2894"/>
      <c r="D2894"/>
      <c r="E2894"/>
      <c r="F2894"/>
      <c r="G2894"/>
      <c r="H2894"/>
      <c r="I2894"/>
      <c r="J2894"/>
      <c r="K2894"/>
    </row>
    <row r="2895" spans="1:11" ht="14.5" x14ac:dyDescent="0.35">
      <c r="A2895"/>
      <c r="B2895"/>
      <c r="C2895"/>
      <c r="D2895"/>
      <c r="E2895"/>
      <c r="F2895"/>
      <c r="G2895"/>
      <c r="H2895"/>
      <c r="I2895"/>
      <c r="J2895"/>
      <c r="K2895"/>
    </row>
    <row r="2896" spans="1:11" ht="14.5" x14ac:dyDescent="0.35">
      <c r="A2896"/>
      <c r="B2896"/>
      <c r="C2896"/>
      <c r="D2896"/>
      <c r="E2896"/>
      <c r="F2896"/>
      <c r="G2896"/>
      <c r="H2896"/>
      <c r="I2896"/>
      <c r="J2896"/>
      <c r="K2896"/>
    </row>
    <row r="2897" spans="1:11" ht="14.5" x14ac:dyDescent="0.35">
      <c r="A2897"/>
      <c r="B2897"/>
      <c r="C2897"/>
      <c r="D2897"/>
      <c r="E2897"/>
      <c r="F2897"/>
      <c r="G2897"/>
      <c r="H2897"/>
      <c r="I2897"/>
      <c r="J2897"/>
      <c r="K2897"/>
    </row>
    <row r="2898" spans="1:11" ht="14.5" x14ac:dyDescent="0.35">
      <c r="A2898"/>
      <c r="B2898"/>
      <c r="C2898"/>
      <c r="D2898"/>
      <c r="E2898"/>
      <c r="F2898"/>
      <c r="G2898"/>
      <c r="H2898"/>
      <c r="I2898"/>
      <c r="J2898"/>
      <c r="K2898"/>
    </row>
    <row r="2899" spans="1:11" ht="14.5" x14ac:dyDescent="0.35">
      <c r="A2899"/>
      <c r="B2899"/>
      <c r="C2899"/>
      <c r="D2899"/>
      <c r="E2899"/>
      <c r="F2899"/>
      <c r="G2899"/>
      <c r="H2899"/>
      <c r="I2899"/>
      <c r="J2899"/>
      <c r="K2899"/>
    </row>
    <row r="2900" spans="1:11" ht="14.5" x14ac:dyDescent="0.35">
      <c r="A2900"/>
      <c r="B2900"/>
      <c r="C2900"/>
      <c r="D2900"/>
      <c r="E2900"/>
      <c r="F2900"/>
      <c r="G2900"/>
      <c r="H2900"/>
      <c r="I2900"/>
      <c r="J2900"/>
      <c r="K2900"/>
    </row>
    <row r="2901" spans="1:11" ht="14.5" x14ac:dyDescent="0.35">
      <c r="A2901"/>
      <c r="B2901"/>
      <c r="C2901"/>
      <c r="D2901"/>
      <c r="E2901"/>
      <c r="F2901"/>
      <c r="G2901"/>
      <c r="H2901"/>
      <c r="I2901"/>
      <c r="J2901"/>
      <c r="K2901"/>
    </row>
    <row r="2902" spans="1:11" ht="14.5" x14ac:dyDescent="0.35">
      <c r="A2902"/>
      <c r="B2902"/>
      <c r="C2902"/>
      <c r="D2902"/>
      <c r="E2902"/>
      <c r="F2902"/>
      <c r="G2902"/>
      <c r="H2902"/>
      <c r="I2902"/>
      <c r="J2902"/>
      <c r="K2902"/>
    </row>
    <row r="2903" spans="1:11" ht="14.5" x14ac:dyDescent="0.35">
      <c r="A2903"/>
      <c r="B2903"/>
      <c r="C2903"/>
      <c r="D2903"/>
      <c r="E2903"/>
      <c r="F2903"/>
      <c r="G2903"/>
      <c r="H2903"/>
      <c r="I2903"/>
      <c r="J2903"/>
      <c r="K2903"/>
    </row>
    <row r="2904" spans="1:11" ht="14.5" x14ac:dyDescent="0.35">
      <c r="A2904"/>
      <c r="B2904"/>
      <c r="C2904"/>
      <c r="D2904"/>
      <c r="E2904"/>
      <c r="F2904"/>
      <c r="G2904"/>
      <c r="H2904"/>
      <c r="I2904"/>
      <c r="J2904"/>
      <c r="K2904"/>
    </row>
    <row r="2905" spans="1:11" ht="14.5" x14ac:dyDescent="0.35">
      <c r="A2905"/>
      <c r="B2905"/>
      <c r="C2905"/>
      <c r="D2905"/>
      <c r="E2905"/>
      <c r="F2905"/>
      <c r="G2905"/>
      <c r="H2905"/>
      <c r="I2905"/>
      <c r="J2905"/>
      <c r="K2905"/>
    </row>
    <row r="2906" spans="1:11" ht="14.5" x14ac:dyDescent="0.35">
      <c r="A2906"/>
      <c r="B2906"/>
      <c r="C2906"/>
      <c r="D2906"/>
      <c r="E2906"/>
      <c r="F2906"/>
      <c r="G2906"/>
      <c r="H2906"/>
      <c r="I2906"/>
      <c r="J2906"/>
      <c r="K2906"/>
    </row>
    <row r="2907" spans="1:11" ht="14.5" x14ac:dyDescent="0.35">
      <c r="A2907"/>
      <c r="B2907"/>
      <c r="C2907"/>
      <c r="D2907"/>
      <c r="E2907"/>
      <c r="F2907"/>
      <c r="G2907"/>
      <c r="H2907"/>
      <c r="I2907"/>
      <c r="J2907"/>
      <c r="K2907"/>
    </row>
    <row r="2908" spans="1:11" ht="14.5" x14ac:dyDescent="0.35">
      <c r="A2908"/>
      <c r="B2908"/>
      <c r="C2908"/>
      <c r="D2908"/>
      <c r="E2908"/>
      <c r="F2908"/>
      <c r="G2908"/>
      <c r="H2908"/>
      <c r="I2908"/>
      <c r="J2908"/>
      <c r="K2908"/>
    </row>
    <row r="2909" spans="1:11" ht="14.5" x14ac:dyDescent="0.35">
      <c r="A2909"/>
      <c r="B2909"/>
      <c r="C2909"/>
      <c r="D2909"/>
      <c r="E2909"/>
      <c r="F2909"/>
      <c r="G2909"/>
      <c r="H2909"/>
      <c r="I2909"/>
      <c r="J2909"/>
      <c r="K2909"/>
    </row>
    <row r="2910" spans="1:11" ht="14.5" x14ac:dyDescent="0.35">
      <c r="A2910"/>
      <c r="B2910"/>
      <c r="C2910"/>
      <c r="D2910"/>
      <c r="E2910"/>
      <c r="F2910"/>
      <c r="G2910"/>
      <c r="H2910"/>
      <c r="I2910"/>
      <c r="J2910"/>
      <c r="K2910"/>
    </row>
    <row r="2911" spans="1:11" ht="14.5" x14ac:dyDescent="0.35">
      <c r="A2911"/>
      <c r="B2911"/>
      <c r="C2911"/>
      <c r="D2911"/>
      <c r="E2911"/>
      <c r="F2911"/>
      <c r="G2911"/>
      <c r="H2911"/>
      <c r="I2911"/>
      <c r="J2911"/>
      <c r="K2911"/>
    </row>
    <row r="2912" spans="1:11" ht="14.5" x14ac:dyDescent="0.35">
      <c r="A2912"/>
      <c r="B2912"/>
      <c r="C2912"/>
      <c r="D2912"/>
      <c r="E2912"/>
      <c r="F2912"/>
      <c r="G2912"/>
      <c r="H2912"/>
      <c r="I2912"/>
      <c r="J2912"/>
      <c r="K2912"/>
    </row>
    <row r="2913" spans="1:11" ht="14.5" x14ac:dyDescent="0.35">
      <c r="A2913"/>
      <c r="B2913"/>
      <c r="C2913"/>
      <c r="D2913"/>
      <c r="E2913"/>
      <c r="F2913"/>
      <c r="G2913"/>
      <c r="H2913"/>
      <c r="I2913"/>
      <c r="J2913"/>
      <c r="K2913"/>
    </row>
    <row r="2914" spans="1:11" ht="14.5" x14ac:dyDescent="0.35">
      <c r="A2914"/>
      <c r="B2914"/>
      <c r="C2914"/>
      <c r="D2914"/>
      <c r="E2914"/>
      <c r="F2914"/>
      <c r="G2914"/>
      <c r="H2914"/>
      <c r="I2914"/>
      <c r="J2914"/>
      <c r="K2914"/>
    </row>
    <row r="2915" spans="1:11" ht="14.5" x14ac:dyDescent="0.35">
      <c r="A2915"/>
      <c r="B2915"/>
      <c r="C2915"/>
      <c r="D2915"/>
      <c r="E2915"/>
      <c r="F2915"/>
      <c r="G2915"/>
      <c r="H2915"/>
      <c r="I2915"/>
      <c r="J2915"/>
      <c r="K2915"/>
    </row>
    <row r="2916" spans="1:11" ht="14.5" x14ac:dyDescent="0.35">
      <c r="A2916"/>
      <c r="B2916"/>
      <c r="C2916"/>
      <c r="D2916"/>
      <c r="E2916"/>
      <c r="F2916"/>
      <c r="G2916"/>
      <c r="H2916"/>
      <c r="I2916"/>
      <c r="J2916"/>
      <c r="K2916"/>
    </row>
    <row r="2917" spans="1:11" ht="14.5" x14ac:dyDescent="0.35">
      <c r="A2917"/>
      <c r="B2917"/>
      <c r="C2917"/>
      <c r="D2917"/>
      <c r="E2917"/>
      <c r="F2917"/>
      <c r="G2917"/>
      <c r="H2917"/>
      <c r="I2917"/>
      <c r="J2917"/>
      <c r="K2917"/>
    </row>
    <row r="2918" spans="1:11" ht="14.5" x14ac:dyDescent="0.35">
      <c r="A2918"/>
      <c r="B2918"/>
      <c r="C2918"/>
      <c r="D2918"/>
      <c r="E2918"/>
      <c r="F2918"/>
      <c r="G2918"/>
      <c r="H2918"/>
      <c r="I2918"/>
      <c r="J2918"/>
      <c r="K2918"/>
    </row>
    <row r="2919" spans="1:11" ht="14.5" x14ac:dyDescent="0.35">
      <c r="A2919"/>
      <c r="B2919"/>
      <c r="C2919"/>
      <c r="D2919"/>
      <c r="E2919"/>
      <c r="F2919"/>
      <c r="G2919"/>
      <c r="H2919"/>
      <c r="I2919"/>
      <c r="J2919"/>
      <c r="K2919"/>
    </row>
    <row r="2920" spans="1:11" ht="14.5" x14ac:dyDescent="0.35">
      <c r="A2920"/>
      <c r="B2920"/>
      <c r="C2920"/>
      <c r="D2920"/>
      <c r="E2920"/>
      <c r="F2920"/>
      <c r="G2920"/>
      <c r="H2920"/>
      <c r="I2920"/>
      <c r="J2920"/>
      <c r="K2920"/>
    </row>
    <row r="2921" spans="1:11" ht="14.5" x14ac:dyDescent="0.35">
      <c r="A2921"/>
      <c r="B2921"/>
      <c r="C2921"/>
      <c r="D2921"/>
      <c r="E2921"/>
      <c r="F2921"/>
      <c r="G2921"/>
      <c r="H2921"/>
      <c r="I2921"/>
      <c r="J2921"/>
      <c r="K2921"/>
    </row>
    <row r="2922" spans="1:11" ht="14.5" x14ac:dyDescent="0.35">
      <c r="A2922"/>
      <c r="B2922"/>
      <c r="C2922"/>
      <c r="D2922"/>
      <c r="E2922"/>
      <c r="F2922"/>
      <c r="G2922"/>
      <c r="H2922"/>
      <c r="I2922"/>
      <c r="J2922"/>
      <c r="K2922"/>
    </row>
    <row r="2923" spans="1:11" ht="14.5" x14ac:dyDescent="0.35">
      <c r="A2923"/>
      <c r="B2923"/>
      <c r="C2923"/>
      <c r="D2923"/>
      <c r="E2923"/>
      <c r="F2923"/>
      <c r="G2923"/>
      <c r="H2923"/>
      <c r="I2923"/>
      <c r="J2923"/>
      <c r="K2923"/>
    </row>
    <row r="2924" spans="1:11" ht="14.5" x14ac:dyDescent="0.35">
      <c r="A2924"/>
      <c r="B2924"/>
      <c r="C2924"/>
      <c r="D2924"/>
      <c r="E2924"/>
      <c r="F2924"/>
      <c r="G2924"/>
      <c r="H2924"/>
      <c r="I2924"/>
      <c r="J2924"/>
      <c r="K2924"/>
    </row>
    <row r="2925" spans="1:11" ht="14.5" x14ac:dyDescent="0.35">
      <c r="A2925"/>
      <c r="B2925"/>
      <c r="C2925"/>
      <c r="D2925"/>
      <c r="E2925"/>
      <c r="F2925"/>
      <c r="G2925"/>
      <c r="H2925"/>
      <c r="I2925"/>
      <c r="J2925"/>
      <c r="K2925"/>
    </row>
    <row r="2926" spans="1:11" ht="14.5" x14ac:dyDescent="0.35">
      <c r="A2926"/>
      <c r="B2926"/>
      <c r="C2926"/>
      <c r="D2926"/>
      <c r="E2926"/>
      <c r="F2926"/>
      <c r="G2926"/>
      <c r="H2926"/>
      <c r="I2926"/>
      <c r="J2926"/>
      <c r="K2926"/>
    </row>
    <row r="2927" spans="1:11" ht="14.5" x14ac:dyDescent="0.35">
      <c r="A2927"/>
      <c r="B2927"/>
      <c r="C2927"/>
      <c r="D2927"/>
      <c r="E2927"/>
      <c r="F2927"/>
      <c r="G2927"/>
      <c r="H2927"/>
      <c r="I2927"/>
      <c r="J2927"/>
      <c r="K2927"/>
    </row>
    <row r="2928" spans="1:11" ht="14.5" x14ac:dyDescent="0.35">
      <c r="A2928"/>
      <c r="B2928"/>
      <c r="C2928"/>
      <c r="D2928"/>
      <c r="E2928"/>
      <c r="F2928"/>
      <c r="G2928"/>
      <c r="H2928"/>
      <c r="I2928"/>
      <c r="J2928"/>
      <c r="K2928"/>
    </row>
    <row r="2929" spans="1:11" ht="14.5" x14ac:dyDescent="0.35">
      <c r="A2929"/>
      <c r="B2929"/>
      <c r="C2929"/>
      <c r="D2929"/>
      <c r="E2929"/>
      <c r="F2929"/>
      <c r="G2929"/>
      <c r="H2929"/>
      <c r="I2929"/>
      <c r="J2929"/>
      <c r="K2929"/>
    </row>
    <row r="2930" spans="1:11" ht="14.5" x14ac:dyDescent="0.35">
      <c r="A2930"/>
      <c r="B2930"/>
      <c r="C2930"/>
      <c r="D2930"/>
      <c r="E2930"/>
      <c r="F2930"/>
      <c r="G2930"/>
      <c r="H2930"/>
      <c r="I2930"/>
      <c r="J2930"/>
      <c r="K2930"/>
    </row>
    <row r="2931" spans="1:11" ht="14.5" x14ac:dyDescent="0.35">
      <c r="A2931"/>
      <c r="B2931"/>
      <c r="C2931"/>
      <c r="D2931"/>
      <c r="E2931"/>
      <c r="F2931"/>
      <c r="G2931"/>
      <c r="H2931"/>
      <c r="I2931"/>
      <c r="J2931"/>
      <c r="K2931"/>
    </row>
    <row r="2932" spans="1:11" ht="14.5" x14ac:dyDescent="0.35">
      <c r="A2932"/>
      <c r="B2932"/>
      <c r="C2932"/>
      <c r="D2932"/>
      <c r="E2932"/>
      <c r="F2932"/>
      <c r="G2932"/>
      <c r="H2932"/>
      <c r="I2932"/>
      <c r="J2932"/>
      <c r="K2932"/>
    </row>
    <row r="2933" spans="1:11" ht="14.5" x14ac:dyDescent="0.35">
      <c r="A2933"/>
      <c r="B2933"/>
      <c r="C2933"/>
      <c r="D2933"/>
      <c r="E2933"/>
      <c r="F2933"/>
      <c r="G2933"/>
      <c r="H2933"/>
      <c r="I2933"/>
      <c r="J2933"/>
      <c r="K2933"/>
    </row>
    <row r="2934" spans="1:11" ht="14.5" x14ac:dyDescent="0.35">
      <c r="A2934"/>
      <c r="B2934"/>
      <c r="C2934"/>
      <c r="D2934"/>
      <c r="E2934"/>
      <c r="F2934"/>
      <c r="G2934"/>
      <c r="H2934"/>
      <c r="I2934"/>
      <c r="J2934"/>
      <c r="K2934"/>
    </row>
    <row r="2935" spans="1:11" ht="14.5" x14ac:dyDescent="0.35">
      <c r="A2935"/>
      <c r="B2935"/>
      <c r="C2935"/>
      <c r="D2935"/>
      <c r="E2935"/>
      <c r="F2935"/>
      <c r="G2935"/>
      <c r="H2935"/>
      <c r="I2935"/>
      <c r="J2935"/>
      <c r="K2935"/>
    </row>
    <row r="2936" spans="1:11" ht="14.5" x14ac:dyDescent="0.35">
      <c r="A2936"/>
      <c r="B2936"/>
      <c r="C2936"/>
      <c r="D2936"/>
      <c r="E2936"/>
      <c r="F2936"/>
      <c r="G2936"/>
      <c r="H2936"/>
      <c r="I2936"/>
      <c r="J2936"/>
      <c r="K2936"/>
    </row>
    <row r="2937" spans="1:11" ht="14.5" x14ac:dyDescent="0.35">
      <c r="A2937"/>
      <c r="B2937"/>
      <c r="C2937"/>
      <c r="D2937"/>
      <c r="E2937"/>
      <c r="F2937"/>
      <c r="G2937"/>
      <c r="H2937"/>
      <c r="I2937"/>
      <c r="J2937"/>
      <c r="K2937"/>
    </row>
    <row r="2938" spans="1:11" ht="14.5" x14ac:dyDescent="0.35">
      <c r="A2938"/>
      <c r="B2938"/>
      <c r="C2938"/>
      <c r="D2938"/>
      <c r="E2938"/>
      <c r="F2938"/>
      <c r="G2938"/>
      <c r="H2938"/>
      <c r="I2938"/>
      <c r="J2938"/>
      <c r="K2938"/>
    </row>
    <row r="2939" spans="1:11" ht="14.5" x14ac:dyDescent="0.35">
      <c r="A2939"/>
      <c r="B2939"/>
      <c r="C2939"/>
      <c r="D2939"/>
      <c r="E2939"/>
      <c r="F2939"/>
      <c r="G2939"/>
      <c r="H2939"/>
      <c r="I2939"/>
      <c r="J2939"/>
      <c r="K2939"/>
    </row>
    <row r="2940" spans="1:11" ht="14.5" x14ac:dyDescent="0.35">
      <c r="A2940"/>
      <c r="B2940"/>
      <c r="C2940"/>
      <c r="D2940"/>
      <c r="E2940"/>
      <c r="F2940"/>
      <c r="G2940"/>
      <c r="H2940"/>
      <c r="I2940"/>
      <c r="J2940"/>
      <c r="K2940"/>
    </row>
    <row r="2941" spans="1:11" ht="14.5" x14ac:dyDescent="0.35">
      <c r="A2941"/>
      <c r="B2941"/>
      <c r="C2941"/>
      <c r="D2941"/>
      <c r="E2941"/>
      <c r="F2941"/>
      <c r="G2941"/>
      <c r="H2941"/>
      <c r="I2941"/>
      <c r="J2941"/>
      <c r="K2941"/>
    </row>
    <row r="2942" spans="1:11" ht="14.5" x14ac:dyDescent="0.35">
      <c r="A2942"/>
      <c r="B2942"/>
      <c r="C2942"/>
      <c r="D2942"/>
      <c r="E2942"/>
      <c r="F2942"/>
      <c r="G2942"/>
      <c r="H2942"/>
      <c r="I2942"/>
      <c r="J2942"/>
      <c r="K2942"/>
    </row>
    <row r="2943" spans="1:11" ht="14.5" x14ac:dyDescent="0.35">
      <c r="A2943"/>
      <c r="B2943"/>
      <c r="C2943"/>
      <c r="D2943"/>
      <c r="E2943"/>
      <c r="F2943"/>
      <c r="G2943"/>
      <c r="H2943"/>
      <c r="I2943"/>
      <c r="J2943"/>
      <c r="K2943"/>
    </row>
    <row r="2944" spans="1:11" ht="14.5" x14ac:dyDescent="0.35">
      <c r="A2944"/>
      <c r="B2944"/>
      <c r="C2944"/>
      <c r="D2944"/>
      <c r="E2944"/>
      <c r="F2944"/>
      <c r="G2944"/>
      <c r="H2944"/>
      <c r="I2944"/>
      <c r="J2944"/>
      <c r="K2944"/>
    </row>
    <row r="2945" spans="1:11" ht="14.5" x14ac:dyDescent="0.35">
      <c r="A2945"/>
      <c r="B2945"/>
      <c r="C2945"/>
      <c r="D2945"/>
      <c r="E2945"/>
      <c r="F2945"/>
      <c r="G2945"/>
      <c r="H2945"/>
      <c r="I2945"/>
      <c r="J2945"/>
      <c r="K2945"/>
    </row>
    <row r="2946" spans="1:11" ht="14.5" x14ac:dyDescent="0.35">
      <c r="A2946"/>
      <c r="B2946"/>
      <c r="C2946"/>
      <c r="D2946"/>
      <c r="E2946"/>
      <c r="F2946"/>
      <c r="G2946"/>
      <c r="H2946"/>
      <c r="I2946"/>
      <c r="J2946"/>
      <c r="K2946"/>
    </row>
    <row r="2947" spans="1:11" ht="14.5" x14ac:dyDescent="0.35">
      <c r="A2947"/>
      <c r="B2947"/>
      <c r="C2947"/>
      <c r="D2947"/>
      <c r="E2947"/>
      <c r="F2947"/>
      <c r="G2947"/>
      <c r="H2947"/>
      <c r="I2947"/>
      <c r="J2947"/>
      <c r="K2947"/>
    </row>
    <row r="2948" spans="1:11" ht="14.5" x14ac:dyDescent="0.35">
      <c r="A2948"/>
      <c r="B2948"/>
      <c r="C2948"/>
      <c r="D2948"/>
      <c r="E2948"/>
      <c r="F2948"/>
      <c r="G2948"/>
      <c r="H2948"/>
      <c r="I2948"/>
      <c r="J2948"/>
      <c r="K2948"/>
    </row>
    <row r="2949" spans="1:11" ht="14.5" x14ac:dyDescent="0.35">
      <c r="A2949"/>
      <c r="B2949"/>
      <c r="C2949"/>
      <c r="D2949"/>
      <c r="E2949"/>
      <c r="F2949"/>
      <c r="G2949"/>
      <c r="H2949"/>
      <c r="I2949"/>
      <c r="J2949"/>
      <c r="K2949"/>
    </row>
    <row r="2950" spans="1:11" ht="14.5" x14ac:dyDescent="0.35">
      <c r="A2950"/>
      <c r="B2950"/>
      <c r="C2950"/>
      <c r="D2950"/>
      <c r="E2950"/>
      <c r="F2950"/>
      <c r="G2950"/>
      <c r="H2950"/>
      <c r="I2950"/>
      <c r="J2950"/>
      <c r="K2950"/>
    </row>
    <row r="2951" spans="1:11" ht="14.5" x14ac:dyDescent="0.35">
      <c r="A2951"/>
      <c r="B2951"/>
      <c r="C2951"/>
      <c r="D2951"/>
      <c r="E2951"/>
      <c r="F2951"/>
      <c r="G2951"/>
      <c r="H2951"/>
      <c r="I2951"/>
      <c r="J2951"/>
      <c r="K2951"/>
    </row>
    <row r="2952" spans="1:11" ht="14.5" x14ac:dyDescent="0.35">
      <c r="A2952"/>
      <c r="B2952"/>
      <c r="C2952"/>
      <c r="D2952"/>
      <c r="E2952"/>
      <c r="F2952"/>
      <c r="G2952"/>
      <c r="H2952"/>
      <c r="I2952"/>
      <c r="J2952"/>
      <c r="K2952"/>
    </row>
    <row r="2953" spans="1:11" ht="14.5" x14ac:dyDescent="0.35">
      <c r="A2953"/>
      <c r="B2953"/>
      <c r="C2953"/>
      <c r="D2953"/>
      <c r="E2953"/>
      <c r="F2953"/>
      <c r="G2953"/>
      <c r="H2953"/>
      <c r="I2953"/>
      <c r="J2953"/>
      <c r="K2953"/>
    </row>
    <row r="2954" spans="1:11" ht="14.5" x14ac:dyDescent="0.35">
      <c r="A2954"/>
      <c r="B2954"/>
      <c r="C2954"/>
      <c r="D2954"/>
      <c r="E2954"/>
      <c r="F2954"/>
      <c r="G2954"/>
      <c r="H2954"/>
      <c r="I2954"/>
      <c r="J2954"/>
      <c r="K2954"/>
    </row>
    <row r="2955" spans="1:11" ht="14.5" x14ac:dyDescent="0.35">
      <c r="A2955"/>
      <c r="B2955"/>
      <c r="C2955"/>
      <c r="D2955"/>
      <c r="E2955"/>
      <c r="F2955"/>
      <c r="G2955"/>
      <c r="H2955"/>
      <c r="I2955"/>
      <c r="J2955"/>
      <c r="K2955"/>
    </row>
    <row r="2956" spans="1:11" ht="14.5" x14ac:dyDescent="0.35">
      <c r="A2956"/>
      <c r="B2956"/>
      <c r="C2956"/>
      <c r="D2956"/>
      <c r="E2956"/>
      <c r="F2956"/>
      <c r="G2956"/>
      <c r="H2956"/>
      <c r="I2956"/>
      <c r="J2956"/>
      <c r="K2956"/>
    </row>
    <row r="2957" spans="1:11" ht="14.5" x14ac:dyDescent="0.35">
      <c r="A2957"/>
      <c r="B2957"/>
      <c r="C2957"/>
      <c r="D2957"/>
      <c r="E2957"/>
      <c r="F2957"/>
      <c r="G2957"/>
      <c r="H2957"/>
      <c r="I2957"/>
      <c r="J2957"/>
      <c r="K2957"/>
    </row>
    <row r="2958" spans="1:11" ht="14.5" x14ac:dyDescent="0.35">
      <c r="A2958"/>
      <c r="B2958"/>
      <c r="C2958"/>
      <c r="D2958"/>
      <c r="E2958"/>
      <c r="F2958"/>
      <c r="G2958"/>
      <c r="H2958"/>
      <c r="I2958"/>
      <c r="J2958"/>
      <c r="K2958"/>
    </row>
    <row r="2959" spans="1:11" ht="14.5" x14ac:dyDescent="0.35">
      <c r="A2959"/>
      <c r="B2959"/>
      <c r="C2959"/>
      <c r="D2959"/>
      <c r="E2959"/>
      <c r="F2959"/>
      <c r="G2959"/>
      <c r="H2959"/>
      <c r="I2959"/>
      <c r="J2959"/>
      <c r="K2959"/>
    </row>
    <row r="2960" spans="1:11" ht="14.5" x14ac:dyDescent="0.35">
      <c r="A2960"/>
      <c r="B2960"/>
      <c r="C2960"/>
      <c r="D2960"/>
      <c r="E2960"/>
      <c r="F2960"/>
      <c r="G2960"/>
      <c r="H2960"/>
      <c r="I2960"/>
      <c r="J2960"/>
      <c r="K2960"/>
    </row>
    <row r="2961" spans="1:11" ht="14.5" x14ac:dyDescent="0.35">
      <c r="A2961"/>
      <c r="B2961"/>
      <c r="C2961"/>
      <c r="D2961"/>
      <c r="E2961"/>
      <c r="F2961"/>
      <c r="G2961"/>
      <c r="H2961"/>
      <c r="I2961"/>
      <c r="J2961"/>
      <c r="K2961"/>
    </row>
    <row r="2962" spans="1:11" ht="14.5" x14ac:dyDescent="0.35">
      <c r="A2962"/>
      <c r="B2962"/>
      <c r="C2962"/>
      <c r="D2962"/>
      <c r="E2962"/>
      <c r="F2962"/>
      <c r="G2962"/>
      <c r="H2962"/>
      <c r="I2962"/>
      <c r="J2962"/>
      <c r="K2962"/>
    </row>
    <row r="2963" spans="1:11" ht="14.5" x14ac:dyDescent="0.35">
      <c r="A2963"/>
      <c r="B2963"/>
      <c r="C2963"/>
      <c r="D2963"/>
      <c r="E2963"/>
      <c r="F2963"/>
      <c r="G2963"/>
      <c r="H2963"/>
      <c r="I2963"/>
      <c r="J2963"/>
      <c r="K2963"/>
    </row>
    <row r="2964" spans="1:11" ht="14.5" x14ac:dyDescent="0.35">
      <c r="A2964"/>
      <c r="B2964"/>
      <c r="C2964"/>
      <c r="D2964"/>
      <c r="E2964"/>
      <c r="F2964"/>
      <c r="G2964"/>
      <c r="H2964"/>
      <c r="I2964"/>
      <c r="J2964"/>
      <c r="K2964"/>
    </row>
    <row r="2965" spans="1:11" ht="14.5" x14ac:dyDescent="0.35">
      <c r="A2965"/>
      <c r="B2965"/>
      <c r="C2965"/>
      <c r="D2965"/>
      <c r="E2965"/>
      <c r="F2965"/>
      <c r="G2965"/>
      <c r="H2965"/>
      <c r="I2965"/>
      <c r="J2965"/>
      <c r="K2965"/>
    </row>
    <row r="2966" spans="1:11" ht="14.5" x14ac:dyDescent="0.35">
      <c r="A2966"/>
      <c r="B2966"/>
      <c r="C2966"/>
      <c r="D2966"/>
      <c r="E2966"/>
      <c r="F2966"/>
      <c r="G2966"/>
      <c r="H2966"/>
      <c r="I2966"/>
      <c r="J2966"/>
      <c r="K2966"/>
    </row>
    <row r="2967" spans="1:11" ht="14.5" x14ac:dyDescent="0.35">
      <c r="A2967"/>
      <c r="B2967"/>
      <c r="C2967"/>
      <c r="D2967"/>
      <c r="E2967"/>
      <c r="F2967"/>
      <c r="G2967"/>
      <c r="H2967"/>
      <c r="I2967"/>
      <c r="J2967"/>
      <c r="K2967"/>
    </row>
    <row r="2968" spans="1:11" ht="14.5" x14ac:dyDescent="0.35">
      <c r="A2968"/>
      <c r="B2968"/>
      <c r="C2968"/>
      <c r="D2968"/>
      <c r="E2968"/>
      <c r="F2968"/>
      <c r="G2968"/>
      <c r="H2968"/>
      <c r="I2968"/>
      <c r="J2968"/>
      <c r="K2968"/>
    </row>
    <row r="2969" spans="1:11" ht="14.5" x14ac:dyDescent="0.35">
      <c r="A2969"/>
      <c r="B2969"/>
      <c r="C2969"/>
      <c r="D2969"/>
      <c r="E2969"/>
      <c r="F2969"/>
      <c r="G2969"/>
      <c r="H2969"/>
      <c r="I2969"/>
      <c r="J2969"/>
      <c r="K2969"/>
    </row>
    <row r="2970" spans="1:11" ht="14.5" x14ac:dyDescent="0.35">
      <c r="A2970"/>
      <c r="B2970"/>
      <c r="C2970"/>
      <c r="D2970"/>
      <c r="E2970"/>
      <c r="F2970"/>
      <c r="G2970"/>
      <c r="H2970"/>
      <c r="I2970"/>
      <c r="J2970"/>
      <c r="K2970"/>
    </row>
    <row r="2971" spans="1:11" ht="14.5" x14ac:dyDescent="0.35">
      <c r="A2971"/>
      <c r="B2971"/>
      <c r="C2971"/>
      <c r="D2971"/>
      <c r="E2971"/>
      <c r="F2971"/>
      <c r="G2971"/>
      <c r="H2971"/>
      <c r="I2971"/>
      <c r="J2971"/>
      <c r="K2971"/>
    </row>
    <row r="2972" spans="1:11" ht="14.5" x14ac:dyDescent="0.35">
      <c r="A2972"/>
      <c r="B2972"/>
      <c r="C2972"/>
      <c r="D2972"/>
      <c r="E2972"/>
      <c r="F2972"/>
      <c r="G2972"/>
      <c r="H2972"/>
      <c r="I2972"/>
      <c r="J2972"/>
      <c r="K2972"/>
    </row>
    <row r="2973" spans="1:11" ht="14.5" x14ac:dyDescent="0.35">
      <c r="A2973"/>
      <c r="B2973"/>
      <c r="C2973"/>
      <c r="D2973"/>
      <c r="E2973"/>
      <c r="F2973"/>
      <c r="G2973"/>
      <c r="H2973"/>
      <c r="I2973"/>
      <c r="J2973"/>
      <c r="K2973"/>
    </row>
    <row r="2974" spans="1:11" ht="14.5" x14ac:dyDescent="0.35">
      <c r="A2974"/>
      <c r="B2974"/>
      <c r="C2974"/>
      <c r="D2974"/>
      <c r="E2974"/>
      <c r="F2974"/>
      <c r="G2974"/>
      <c r="H2974"/>
      <c r="I2974"/>
      <c r="J2974"/>
      <c r="K2974"/>
    </row>
    <row r="2975" spans="1:11" ht="14.5" x14ac:dyDescent="0.35">
      <c r="A2975"/>
      <c r="B2975"/>
      <c r="C2975"/>
      <c r="D2975"/>
      <c r="E2975"/>
      <c r="F2975"/>
      <c r="G2975"/>
      <c r="H2975"/>
      <c r="I2975"/>
      <c r="J2975"/>
      <c r="K2975"/>
    </row>
    <row r="2976" spans="1:11" ht="14.5" x14ac:dyDescent="0.35">
      <c r="A2976"/>
      <c r="B2976"/>
      <c r="C2976"/>
      <c r="D2976"/>
      <c r="E2976"/>
      <c r="F2976"/>
      <c r="G2976"/>
      <c r="H2976"/>
      <c r="I2976"/>
      <c r="J2976"/>
      <c r="K2976"/>
    </row>
    <row r="2977" spans="1:11" ht="14.5" x14ac:dyDescent="0.35">
      <c r="A2977"/>
      <c r="B2977"/>
      <c r="C2977"/>
      <c r="D2977"/>
      <c r="E2977"/>
      <c r="F2977"/>
      <c r="G2977"/>
      <c r="H2977"/>
      <c r="I2977"/>
      <c r="J2977"/>
      <c r="K2977"/>
    </row>
    <row r="2978" spans="1:11" ht="14.5" x14ac:dyDescent="0.35">
      <c r="A2978"/>
      <c r="B2978"/>
      <c r="C2978"/>
      <c r="D2978"/>
      <c r="E2978"/>
      <c r="F2978"/>
      <c r="G2978"/>
      <c r="H2978"/>
      <c r="I2978"/>
      <c r="J2978"/>
      <c r="K2978"/>
    </row>
    <row r="2979" spans="1:11" ht="14.5" x14ac:dyDescent="0.35">
      <c r="A2979"/>
      <c r="B2979"/>
      <c r="C2979"/>
      <c r="D2979"/>
      <c r="E2979"/>
      <c r="F2979"/>
      <c r="G2979"/>
      <c r="H2979"/>
      <c r="I2979"/>
      <c r="J2979"/>
      <c r="K2979"/>
    </row>
    <row r="2980" spans="1:11" ht="14.5" x14ac:dyDescent="0.35">
      <c r="A2980"/>
      <c r="B2980"/>
      <c r="C2980"/>
      <c r="D2980"/>
      <c r="E2980"/>
      <c r="F2980"/>
      <c r="G2980"/>
      <c r="H2980"/>
      <c r="I2980"/>
      <c r="J2980"/>
      <c r="K2980"/>
    </row>
    <row r="2981" spans="1:11" ht="14.5" x14ac:dyDescent="0.35">
      <c r="A2981"/>
      <c r="B2981"/>
      <c r="C2981"/>
      <c r="D2981"/>
      <c r="E2981"/>
      <c r="F2981"/>
      <c r="G2981"/>
      <c r="H2981"/>
      <c r="I2981"/>
      <c r="J2981"/>
      <c r="K2981"/>
    </row>
    <row r="2982" spans="1:11" ht="14.5" x14ac:dyDescent="0.35">
      <c r="A2982"/>
      <c r="B2982"/>
      <c r="C2982"/>
      <c r="D2982"/>
      <c r="E2982"/>
      <c r="F2982"/>
      <c r="G2982"/>
      <c r="H2982"/>
      <c r="I2982"/>
      <c r="J2982"/>
      <c r="K2982"/>
    </row>
    <row r="2983" spans="1:11" ht="14.5" x14ac:dyDescent="0.35">
      <c r="A2983"/>
      <c r="B2983"/>
      <c r="C2983"/>
      <c r="D2983"/>
      <c r="E2983"/>
      <c r="F2983"/>
      <c r="G2983"/>
      <c r="H2983"/>
      <c r="I2983"/>
      <c r="J2983"/>
      <c r="K2983"/>
    </row>
    <row r="2984" spans="1:11" ht="14.5" x14ac:dyDescent="0.35">
      <c r="A2984"/>
      <c r="B2984"/>
      <c r="C2984"/>
      <c r="D2984"/>
      <c r="E2984"/>
      <c r="F2984"/>
      <c r="G2984"/>
      <c r="H2984"/>
      <c r="I2984"/>
      <c r="J2984"/>
      <c r="K2984"/>
    </row>
    <row r="2985" spans="1:11" ht="14.5" x14ac:dyDescent="0.35">
      <c r="A2985"/>
      <c r="B2985"/>
      <c r="C2985"/>
      <c r="D2985"/>
      <c r="E2985"/>
      <c r="F2985"/>
      <c r="G2985"/>
      <c r="H2985"/>
      <c r="I2985"/>
      <c r="J2985"/>
      <c r="K2985"/>
    </row>
    <row r="2986" spans="1:11" ht="14.5" x14ac:dyDescent="0.35">
      <c r="A2986"/>
      <c r="B2986"/>
      <c r="C2986"/>
      <c r="D2986"/>
      <c r="E2986"/>
      <c r="F2986"/>
      <c r="G2986"/>
      <c r="H2986"/>
      <c r="I2986"/>
      <c r="J2986"/>
      <c r="K2986"/>
    </row>
    <row r="2987" spans="1:11" ht="14.5" x14ac:dyDescent="0.35">
      <c r="A2987"/>
      <c r="B2987"/>
      <c r="C2987"/>
      <c r="D2987"/>
      <c r="E2987"/>
      <c r="F2987"/>
      <c r="G2987"/>
      <c r="H2987"/>
      <c r="I2987"/>
      <c r="J2987"/>
      <c r="K2987"/>
    </row>
    <row r="2988" spans="1:11" ht="14.5" x14ac:dyDescent="0.35">
      <c r="A2988"/>
      <c r="B2988"/>
      <c r="C2988"/>
      <c r="D2988"/>
      <c r="E2988"/>
      <c r="F2988"/>
      <c r="G2988"/>
      <c r="H2988"/>
      <c r="I2988"/>
      <c r="J2988"/>
      <c r="K2988"/>
    </row>
    <row r="2989" spans="1:11" ht="14.5" x14ac:dyDescent="0.35">
      <c r="A2989"/>
      <c r="B2989"/>
      <c r="C2989"/>
      <c r="D2989"/>
      <c r="E2989"/>
      <c r="F2989"/>
      <c r="G2989"/>
      <c r="H2989"/>
      <c r="I2989"/>
      <c r="J2989"/>
      <c r="K2989"/>
    </row>
    <row r="2990" spans="1:11" ht="14.5" x14ac:dyDescent="0.35">
      <c r="A2990"/>
      <c r="B2990"/>
      <c r="C2990"/>
      <c r="D2990"/>
      <c r="E2990"/>
      <c r="F2990"/>
      <c r="G2990"/>
      <c r="H2990"/>
      <c r="I2990"/>
      <c r="J2990"/>
      <c r="K2990"/>
    </row>
    <row r="2991" spans="1:11" ht="14.5" x14ac:dyDescent="0.35">
      <c r="A2991"/>
      <c r="B2991"/>
      <c r="C2991"/>
      <c r="D2991"/>
      <c r="E2991"/>
      <c r="F2991"/>
      <c r="G2991"/>
      <c r="H2991"/>
      <c r="I2991"/>
      <c r="J2991"/>
      <c r="K2991"/>
    </row>
    <row r="2992" spans="1:11" ht="14.5" x14ac:dyDescent="0.35">
      <c r="A2992"/>
      <c r="B2992"/>
      <c r="C2992"/>
      <c r="D2992"/>
      <c r="E2992"/>
      <c r="F2992"/>
      <c r="G2992"/>
      <c r="H2992"/>
      <c r="I2992"/>
      <c r="J2992"/>
      <c r="K2992"/>
    </row>
    <row r="2993" spans="1:11" ht="14.5" x14ac:dyDescent="0.35">
      <c r="A2993"/>
      <c r="B2993"/>
      <c r="C2993"/>
      <c r="D2993"/>
      <c r="E2993"/>
      <c r="F2993"/>
      <c r="G2993"/>
      <c r="H2993"/>
      <c r="I2993"/>
      <c r="J2993"/>
      <c r="K2993"/>
    </row>
    <row r="2994" spans="1:11" ht="14.5" x14ac:dyDescent="0.35">
      <c r="A2994"/>
      <c r="B2994"/>
      <c r="C2994"/>
      <c r="D2994"/>
      <c r="E2994"/>
      <c r="F2994"/>
      <c r="G2994"/>
      <c r="H2994"/>
      <c r="I2994"/>
      <c r="J2994"/>
      <c r="K2994"/>
    </row>
    <row r="2995" spans="1:11" ht="14.5" x14ac:dyDescent="0.35">
      <c r="A2995"/>
      <c r="B2995"/>
      <c r="C2995"/>
      <c r="D2995"/>
      <c r="E2995"/>
      <c r="F2995"/>
      <c r="G2995"/>
      <c r="H2995"/>
      <c r="I2995"/>
      <c r="J2995"/>
      <c r="K2995"/>
    </row>
    <row r="2996" spans="1:11" ht="14.5" x14ac:dyDescent="0.35">
      <c r="A2996"/>
      <c r="B2996"/>
      <c r="C2996"/>
      <c r="D2996"/>
      <c r="E2996"/>
      <c r="F2996"/>
      <c r="G2996"/>
      <c r="H2996"/>
      <c r="I2996"/>
      <c r="J2996"/>
      <c r="K2996"/>
    </row>
    <row r="2997" spans="1:11" ht="14.5" x14ac:dyDescent="0.35">
      <c r="A2997"/>
      <c r="B2997"/>
      <c r="C2997"/>
      <c r="D2997"/>
      <c r="E2997"/>
      <c r="F2997"/>
      <c r="G2997"/>
      <c r="H2997"/>
      <c r="I2997"/>
      <c r="J2997"/>
      <c r="K2997"/>
    </row>
    <row r="2998" spans="1:11" ht="14.5" x14ac:dyDescent="0.35">
      <c r="A2998"/>
      <c r="B2998"/>
      <c r="C2998"/>
      <c r="D2998"/>
      <c r="E2998"/>
      <c r="F2998"/>
      <c r="G2998"/>
      <c r="H2998"/>
      <c r="I2998"/>
      <c r="J2998"/>
      <c r="K2998"/>
    </row>
    <row r="2999" spans="1:11" ht="14.5" x14ac:dyDescent="0.35">
      <c r="A2999"/>
      <c r="B2999"/>
      <c r="C2999"/>
      <c r="D2999"/>
      <c r="E2999"/>
      <c r="F2999"/>
      <c r="G2999"/>
      <c r="H2999"/>
      <c r="I2999"/>
      <c r="J2999"/>
      <c r="K2999"/>
    </row>
    <row r="3000" spans="1:11" ht="14.5" x14ac:dyDescent="0.35">
      <c r="A3000"/>
      <c r="B3000"/>
      <c r="C3000"/>
      <c r="D3000"/>
      <c r="E3000"/>
      <c r="F3000"/>
      <c r="G3000"/>
      <c r="H3000"/>
      <c r="I3000"/>
      <c r="J3000"/>
      <c r="K3000"/>
    </row>
    <row r="3001" spans="1:11" ht="14.5" x14ac:dyDescent="0.35">
      <c r="A3001"/>
      <c r="B3001"/>
      <c r="C3001"/>
      <c r="D3001"/>
      <c r="E3001"/>
      <c r="F3001"/>
      <c r="G3001"/>
      <c r="H3001"/>
      <c r="I3001"/>
      <c r="J3001"/>
      <c r="K3001"/>
    </row>
    <row r="3002" spans="1:11" ht="14.5" x14ac:dyDescent="0.35">
      <c r="A3002"/>
      <c r="B3002"/>
      <c r="C3002"/>
      <c r="D3002"/>
      <c r="E3002"/>
      <c r="F3002"/>
      <c r="G3002"/>
      <c r="H3002"/>
      <c r="I3002"/>
      <c r="J3002"/>
      <c r="K3002"/>
    </row>
    <row r="3003" spans="1:11" ht="14.5" x14ac:dyDescent="0.35">
      <c r="A3003"/>
      <c r="B3003"/>
      <c r="C3003"/>
      <c r="D3003"/>
      <c r="E3003"/>
      <c r="F3003"/>
      <c r="G3003"/>
      <c r="H3003"/>
      <c r="I3003"/>
      <c r="J3003"/>
      <c r="K3003"/>
    </row>
    <row r="3004" spans="1:11" ht="14.5" x14ac:dyDescent="0.35">
      <c r="A3004"/>
      <c r="B3004"/>
      <c r="C3004"/>
      <c r="D3004"/>
      <c r="E3004"/>
      <c r="F3004"/>
      <c r="G3004"/>
      <c r="H3004"/>
      <c r="I3004"/>
      <c r="J3004"/>
      <c r="K3004"/>
    </row>
    <row r="3005" spans="1:11" ht="14.5" x14ac:dyDescent="0.35">
      <c r="A3005"/>
      <c r="B3005"/>
      <c r="C3005"/>
      <c r="D3005"/>
      <c r="E3005"/>
      <c r="F3005"/>
      <c r="G3005"/>
      <c r="H3005"/>
      <c r="I3005"/>
      <c r="J3005"/>
      <c r="K3005"/>
    </row>
    <row r="3006" spans="1:11" ht="14.5" x14ac:dyDescent="0.35">
      <c r="A3006"/>
      <c r="B3006"/>
      <c r="C3006"/>
      <c r="D3006"/>
      <c r="E3006"/>
      <c r="F3006"/>
      <c r="G3006"/>
      <c r="H3006"/>
      <c r="I3006"/>
      <c r="J3006"/>
      <c r="K3006"/>
    </row>
    <row r="3007" spans="1:11" ht="14.5" x14ac:dyDescent="0.35">
      <c r="A3007"/>
      <c r="B3007"/>
      <c r="C3007"/>
      <c r="D3007"/>
      <c r="E3007"/>
      <c r="F3007"/>
      <c r="G3007"/>
      <c r="H3007"/>
      <c r="I3007"/>
      <c r="J3007"/>
      <c r="K3007"/>
    </row>
    <row r="3008" spans="1:11" ht="14.5" x14ac:dyDescent="0.35">
      <c r="A3008"/>
      <c r="B3008"/>
      <c r="C3008"/>
      <c r="D3008"/>
      <c r="E3008"/>
      <c r="F3008"/>
      <c r="G3008"/>
      <c r="H3008"/>
      <c r="I3008"/>
      <c r="J3008"/>
      <c r="K3008"/>
    </row>
    <row r="3009" spans="1:11" ht="14.5" x14ac:dyDescent="0.35">
      <c r="A3009"/>
      <c r="B3009"/>
      <c r="C3009"/>
      <c r="D3009"/>
      <c r="E3009"/>
      <c r="F3009"/>
      <c r="G3009"/>
      <c r="H3009"/>
      <c r="I3009"/>
      <c r="J3009"/>
      <c r="K3009"/>
    </row>
    <row r="3010" spans="1:11" ht="14.5" x14ac:dyDescent="0.35">
      <c r="A3010"/>
      <c r="B3010"/>
      <c r="C3010"/>
      <c r="D3010"/>
      <c r="E3010"/>
      <c r="F3010"/>
      <c r="G3010"/>
      <c r="H3010"/>
      <c r="I3010"/>
      <c r="J3010"/>
      <c r="K3010"/>
    </row>
    <row r="3011" spans="1:11" ht="14.5" x14ac:dyDescent="0.35">
      <c r="A3011"/>
      <c r="B3011"/>
      <c r="C3011"/>
      <c r="D3011"/>
      <c r="E3011"/>
      <c r="F3011"/>
      <c r="G3011"/>
      <c r="H3011"/>
      <c r="I3011"/>
      <c r="J3011"/>
      <c r="K3011"/>
    </row>
    <row r="3012" spans="1:11" ht="14.5" x14ac:dyDescent="0.35">
      <c r="A3012"/>
      <c r="B3012"/>
      <c r="C3012"/>
      <c r="D3012"/>
      <c r="E3012"/>
      <c r="F3012"/>
      <c r="G3012"/>
      <c r="H3012"/>
      <c r="I3012"/>
      <c r="J3012"/>
      <c r="K3012"/>
    </row>
    <row r="3013" spans="1:11" ht="14.5" x14ac:dyDescent="0.35">
      <c r="A3013"/>
      <c r="B3013"/>
      <c r="C3013"/>
      <c r="D3013"/>
      <c r="E3013"/>
      <c r="F3013"/>
      <c r="G3013"/>
      <c r="H3013"/>
      <c r="I3013"/>
      <c r="J3013"/>
      <c r="K3013"/>
    </row>
    <row r="3014" spans="1:11" ht="14.5" x14ac:dyDescent="0.35">
      <c r="A3014"/>
      <c r="B3014"/>
      <c r="C3014"/>
      <c r="D3014"/>
      <c r="E3014"/>
      <c r="F3014"/>
      <c r="G3014"/>
      <c r="H3014"/>
      <c r="I3014"/>
      <c r="J3014"/>
      <c r="K3014"/>
    </row>
    <row r="3015" spans="1:11" ht="14.5" x14ac:dyDescent="0.35">
      <c r="A3015"/>
      <c r="B3015"/>
      <c r="C3015"/>
      <c r="D3015"/>
      <c r="E3015"/>
      <c r="F3015"/>
      <c r="G3015"/>
      <c r="H3015"/>
      <c r="I3015"/>
      <c r="J3015"/>
      <c r="K3015"/>
    </row>
    <row r="3016" spans="1:11" ht="14.5" x14ac:dyDescent="0.35">
      <c r="A3016"/>
      <c r="B3016"/>
      <c r="C3016"/>
      <c r="D3016"/>
      <c r="E3016"/>
      <c r="F3016"/>
      <c r="G3016"/>
      <c r="H3016"/>
      <c r="I3016"/>
      <c r="J3016"/>
      <c r="K3016"/>
    </row>
    <row r="3017" spans="1:11" ht="14.5" x14ac:dyDescent="0.35">
      <c r="A3017"/>
      <c r="B3017"/>
      <c r="C3017"/>
      <c r="D3017"/>
      <c r="E3017"/>
      <c r="F3017"/>
      <c r="G3017"/>
      <c r="H3017"/>
      <c r="I3017"/>
      <c r="J3017"/>
      <c r="K3017"/>
    </row>
    <row r="3018" spans="1:11" ht="14.5" x14ac:dyDescent="0.35">
      <c r="A3018"/>
      <c r="B3018"/>
      <c r="C3018"/>
      <c r="D3018"/>
      <c r="E3018"/>
      <c r="F3018"/>
      <c r="G3018"/>
      <c r="H3018"/>
      <c r="I3018"/>
      <c r="J3018"/>
      <c r="K3018"/>
    </row>
    <row r="3019" spans="1:11" ht="14.5" x14ac:dyDescent="0.35">
      <c r="A3019"/>
      <c r="B3019"/>
      <c r="C3019"/>
      <c r="D3019"/>
      <c r="E3019"/>
      <c r="F3019"/>
      <c r="G3019"/>
      <c r="H3019"/>
      <c r="I3019"/>
      <c r="J3019"/>
      <c r="K3019"/>
    </row>
    <row r="3020" spans="1:11" ht="14.5" x14ac:dyDescent="0.35">
      <c r="A3020"/>
      <c r="B3020"/>
      <c r="C3020"/>
      <c r="D3020"/>
      <c r="E3020"/>
      <c r="F3020"/>
      <c r="G3020"/>
      <c r="H3020"/>
      <c r="I3020"/>
      <c r="J3020"/>
      <c r="K3020"/>
    </row>
    <row r="3021" spans="1:11" ht="14.5" x14ac:dyDescent="0.35">
      <c r="A3021"/>
      <c r="B3021"/>
      <c r="C3021"/>
      <c r="D3021"/>
      <c r="E3021"/>
      <c r="F3021"/>
      <c r="G3021"/>
      <c r="H3021"/>
      <c r="I3021"/>
      <c r="J3021"/>
      <c r="K3021"/>
    </row>
    <row r="3022" spans="1:11" ht="14.5" x14ac:dyDescent="0.35">
      <c r="A3022"/>
      <c r="B3022"/>
      <c r="C3022"/>
      <c r="D3022"/>
      <c r="E3022"/>
      <c r="F3022"/>
      <c r="G3022"/>
      <c r="H3022"/>
      <c r="I3022"/>
      <c r="J3022"/>
      <c r="K3022"/>
    </row>
    <row r="3023" spans="1:11" ht="14.5" x14ac:dyDescent="0.35">
      <c r="A3023"/>
      <c r="B3023"/>
      <c r="C3023"/>
      <c r="D3023"/>
      <c r="E3023"/>
      <c r="F3023"/>
      <c r="G3023"/>
      <c r="H3023"/>
      <c r="I3023"/>
      <c r="J3023"/>
      <c r="K3023"/>
    </row>
    <row r="3024" spans="1:11" ht="14.5" x14ac:dyDescent="0.35">
      <c r="A3024"/>
      <c r="B3024"/>
      <c r="C3024"/>
      <c r="D3024"/>
      <c r="E3024"/>
      <c r="F3024"/>
      <c r="G3024"/>
      <c r="H3024"/>
      <c r="I3024"/>
      <c r="J3024"/>
      <c r="K3024"/>
    </row>
    <row r="3025" spans="1:11" ht="14.5" x14ac:dyDescent="0.35">
      <c r="A3025"/>
      <c r="B3025"/>
      <c r="C3025"/>
      <c r="D3025"/>
      <c r="E3025"/>
      <c r="F3025"/>
      <c r="G3025"/>
      <c r="H3025"/>
      <c r="I3025"/>
      <c r="J3025"/>
      <c r="K3025"/>
    </row>
    <row r="3026" spans="1:11" ht="14.5" x14ac:dyDescent="0.35">
      <c r="A3026"/>
      <c r="B3026"/>
      <c r="C3026"/>
      <c r="D3026"/>
      <c r="E3026"/>
      <c r="F3026"/>
      <c r="G3026"/>
      <c r="H3026"/>
      <c r="I3026"/>
      <c r="J3026"/>
      <c r="K3026"/>
    </row>
    <row r="3027" spans="1:11" ht="14.5" x14ac:dyDescent="0.35">
      <c r="A3027"/>
      <c r="B3027"/>
      <c r="C3027"/>
      <c r="D3027"/>
      <c r="E3027"/>
      <c r="F3027"/>
      <c r="G3027"/>
      <c r="H3027"/>
      <c r="I3027"/>
      <c r="J3027"/>
      <c r="K3027"/>
    </row>
    <row r="3028" spans="1:11" ht="14.5" x14ac:dyDescent="0.35">
      <c r="A3028"/>
      <c r="B3028"/>
      <c r="C3028"/>
      <c r="D3028"/>
      <c r="E3028"/>
      <c r="F3028"/>
      <c r="G3028"/>
      <c r="H3028"/>
      <c r="I3028"/>
      <c r="J3028"/>
      <c r="K3028"/>
    </row>
    <row r="3029" spans="1:11" ht="14.5" x14ac:dyDescent="0.35">
      <c r="A3029"/>
      <c r="B3029"/>
      <c r="C3029"/>
      <c r="D3029"/>
      <c r="E3029"/>
      <c r="F3029"/>
      <c r="G3029"/>
      <c r="H3029"/>
      <c r="I3029"/>
      <c r="J3029"/>
      <c r="K3029"/>
    </row>
    <row r="3030" spans="1:11" ht="14.5" x14ac:dyDescent="0.35">
      <c r="A3030"/>
      <c r="B3030"/>
      <c r="C3030"/>
      <c r="D3030"/>
      <c r="E3030"/>
      <c r="F3030"/>
      <c r="G3030"/>
      <c r="H3030"/>
      <c r="I3030"/>
      <c r="J3030"/>
      <c r="K3030"/>
    </row>
    <row r="3031" spans="1:11" ht="14.5" x14ac:dyDescent="0.35">
      <c r="A3031"/>
      <c r="B3031"/>
      <c r="C3031"/>
      <c r="D3031"/>
      <c r="E3031"/>
      <c r="F3031"/>
      <c r="G3031"/>
      <c r="H3031"/>
      <c r="I3031"/>
      <c r="J3031"/>
      <c r="K3031"/>
    </row>
    <row r="3032" spans="1:11" ht="14.5" x14ac:dyDescent="0.35">
      <c r="A3032"/>
      <c r="B3032"/>
      <c r="C3032"/>
      <c r="D3032"/>
      <c r="E3032"/>
      <c r="F3032"/>
      <c r="G3032"/>
      <c r="H3032"/>
      <c r="I3032"/>
      <c r="J3032"/>
      <c r="K3032"/>
    </row>
    <row r="3033" spans="1:11" ht="14.5" x14ac:dyDescent="0.35">
      <c r="A3033"/>
      <c r="B3033"/>
      <c r="C3033"/>
      <c r="D3033"/>
      <c r="E3033"/>
      <c r="F3033"/>
      <c r="G3033"/>
      <c r="H3033"/>
      <c r="I3033"/>
      <c r="J3033"/>
      <c r="K3033"/>
    </row>
    <row r="3034" spans="1:11" ht="14.5" x14ac:dyDescent="0.35">
      <c r="A3034"/>
      <c r="B3034"/>
      <c r="C3034"/>
      <c r="D3034"/>
      <c r="E3034"/>
      <c r="F3034"/>
      <c r="G3034"/>
      <c r="H3034"/>
      <c r="I3034"/>
      <c r="J3034"/>
      <c r="K3034"/>
    </row>
    <row r="3035" spans="1:11" ht="14.5" x14ac:dyDescent="0.35">
      <c r="A3035"/>
      <c r="B3035"/>
      <c r="C3035"/>
      <c r="D3035"/>
      <c r="E3035"/>
      <c r="F3035"/>
      <c r="G3035"/>
      <c r="H3035"/>
      <c r="I3035"/>
      <c r="J3035"/>
      <c r="K3035"/>
    </row>
    <row r="3036" spans="1:11" ht="14.5" x14ac:dyDescent="0.35">
      <c r="A3036"/>
      <c r="B3036"/>
      <c r="C3036"/>
      <c r="D3036"/>
      <c r="E3036"/>
      <c r="F3036"/>
      <c r="G3036"/>
      <c r="H3036"/>
      <c r="I3036"/>
      <c r="J3036"/>
      <c r="K3036"/>
    </row>
    <row r="3037" spans="1:11" ht="14.5" x14ac:dyDescent="0.35">
      <c r="A3037"/>
      <c r="B3037"/>
      <c r="C3037"/>
      <c r="D3037"/>
      <c r="E3037"/>
      <c r="F3037"/>
      <c r="G3037"/>
      <c r="H3037"/>
      <c r="I3037"/>
      <c r="J3037"/>
      <c r="K3037"/>
    </row>
    <row r="3038" spans="1:11" ht="14.5" x14ac:dyDescent="0.35">
      <c r="A3038"/>
      <c r="B3038"/>
      <c r="C3038"/>
      <c r="D3038"/>
      <c r="E3038"/>
      <c r="F3038"/>
      <c r="G3038"/>
      <c r="H3038"/>
      <c r="I3038"/>
      <c r="J3038"/>
      <c r="K3038"/>
    </row>
    <row r="3039" spans="1:11" ht="14.5" x14ac:dyDescent="0.35">
      <c r="A3039"/>
      <c r="B3039"/>
      <c r="C3039"/>
      <c r="D3039"/>
      <c r="E3039"/>
      <c r="F3039"/>
      <c r="G3039"/>
      <c r="H3039"/>
      <c r="I3039"/>
      <c r="J3039"/>
      <c r="K3039"/>
    </row>
    <row r="3040" spans="1:11" ht="14.5" x14ac:dyDescent="0.35">
      <c r="A3040"/>
      <c r="B3040"/>
      <c r="C3040"/>
      <c r="D3040"/>
      <c r="E3040"/>
      <c r="F3040"/>
      <c r="G3040"/>
      <c r="H3040"/>
      <c r="I3040"/>
      <c r="J3040"/>
      <c r="K3040"/>
    </row>
    <row r="3041" spans="1:11" ht="14.5" x14ac:dyDescent="0.35">
      <c r="A3041"/>
      <c r="B3041"/>
      <c r="C3041"/>
      <c r="D3041"/>
      <c r="E3041"/>
      <c r="F3041"/>
      <c r="G3041"/>
      <c r="H3041"/>
      <c r="I3041"/>
      <c r="J3041"/>
      <c r="K3041"/>
    </row>
    <row r="3042" spans="1:11" ht="14.5" x14ac:dyDescent="0.35">
      <c r="A3042"/>
      <c r="B3042"/>
      <c r="C3042"/>
      <c r="D3042"/>
      <c r="E3042"/>
      <c r="F3042"/>
      <c r="G3042"/>
      <c r="H3042"/>
      <c r="I3042"/>
      <c r="J3042"/>
      <c r="K3042"/>
    </row>
    <row r="3043" spans="1:11" ht="14.5" x14ac:dyDescent="0.35">
      <c r="A3043"/>
      <c r="B3043"/>
      <c r="C3043"/>
      <c r="D3043"/>
      <c r="E3043"/>
      <c r="F3043"/>
      <c r="G3043"/>
      <c r="H3043"/>
      <c r="I3043"/>
      <c r="J3043"/>
      <c r="K3043"/>
    </row>
    <row r="3044" spans="1:11" ht="14.5" x14ac:dyDescent="0.35">
      <c r="A3044"/>
      <c r="B3044"/>
      <c r="C3044"/>
      <c r="D3044"/>
      <c r="E3044"/>
      <c r="F3044"/>
      <c r="G3044"/>
      <c r="H3044"/>
      <c r="I3044"/>
      <c r="J3044"/>
      <c r="K3044"/>
    </row>
    <row r="3045" spans="1:11" ht="14.5" x14ac:dyDescent="0.35">
      <c r="A3045"/>
      <c r="B3045"/>
      <c r="C3045"/>
      <c r="D3045"/>
      <c r="E3045"/>
      <c r="F3045"/>
      <c r="G3045"/>
      <c r="H3045"/>
      <c r="I3045"/>
      <c r="J3045"/>
      <c r="K3045"/>
    </row>
    <row r="3046" spans="1:11" ht="14.5" x14ac:dyDescent="0.35">
      <c r="A3046"/>
      <c r="B3046"/>
      <c r="C3046"/>
      <c r="D3046"/>
      <c r="E3046"/>
      <c r="F3046"/>
      <c r="G3046"/>
      <c r="H3046"/>
      <c r="I3046"/>
      <c r="J3046"/>
      <c r="K3046"/>
    </row>
    <row r="3047" spans="1:11" ht="14.5" x14ac:dyDescent="0.35">
      <c r="A3047"/>
      <c r="B3047"/>
      <c r="C3047"/>
      <c r="D3047"/>
      <c r="E3047"/>
      <c r="F3047"/>
      <c r="G3047"/>
      <c r="H3047"/>
      <c r="I3047"/>
      <c r="J3047"/>
      <c r="K3047"/>
    </row>
    <row r="3048" spans="1:11" ht="14.5" x14ac:dyDescent="0.35">
      <c r="A3048"/>
      <c r="B3048"/>
      <c r="C3048"/>
      <c r="D3048"/>
      <c r="E3048"/>
      <c r="F3048"/>
      <c r="G3048"/>
      <c r="H3048"/>
      <c r="I3048"/>
      <c r="J3048"/>
      <c r="K3048"/>
    </row>
    <row r="3049" spans="1:11" ht="14.5" x14ac:dyDescent="0.35">
      <c r="A3049"/>
      <c r="B3049"/>
      <c r="C3049"/>
      <c r="D3049"/>
      <c r="E3049"/>
      <c r="F3049"/>
      <c r="G3049"/>
      <c r="H3049"/>
      <c r="I3049"/>
      <c r="J3049"/>
      <c r="K3049"/>
    </row>
    <row r="3050" spans="1:11" ht="14.5" x14ac:dyDescent="0.35">
      <c r="A3050"/>
      <c r="B3050"/>
      <c r="C3050"/>
      <c r="D3050"/>
      <c r="E3050"/>
      <c r="F3050"/>
      <c r="G3050"/>
      <c r="H3050"/>
      <c r="I3050"/>
      <c r="J3050"/>
      <c r="K3050"/>
    </row>
    <row r="3051" spans="1:11" ht="14.5" x14ac:dyDescent="0.35">
      <c r="A3051"/>
      <c r="B3051"/>
      <c r="C3051"/>
      <c r="D3051"/>
      <c r="E3051"/>
      <c r="F3051"/>
      <c r="G3051"/>
      <c r="H3051"/>
      <c r="I3051"/>
      <c r="J3051"/>
      <c r="K3051"/>
    </row>
    <row r="3052" spans="1:11" ht="14.5" x14ac:dyDescent="0.35">
      <c r="A3052"/>
      <c r="B3052"/>
      <c r="C3052"/>
      <c r="D3052"/>
      <c r="E3052"/>
      <c r="F3052"/>
      <c r="G3052"/>
      <c r="H3052"/>
      <c r="I3052"/>
      <c r="J3052"/>
      <c r="K3052"/>
    </row>
    <row r="3053" spans="1:11" ht="14.5" x14ac:dyDescent="0.35">
      <c r="A3053"/>
      <c r="B3053"/>
      <c r="C3053"/>
      <c r="D3053"/>
      <c r="E3053"/>
      <c r="F3053"/>
      <c r="G3053"/>
      <c r="H3053"/>
      <c r="I3053"/>
      <c r="J3053"/>
      <c r="K3053"/>
    </row>
    <row r="3054" spans="1:11" ht="14.5" x14ac:dyDescent="0.35">
      <c r="A3054"/>
      <c r="B3054"/>
      <c r="C3054"/>
      <c r="D3054"/>
      <c r="E3054"/>
      <c r="F3054"/>
      <c r="G3054"/>
      <c r="H3054"/>
      <c r="I3054"/>
      <c r="J3054"/>
      <c r="K3054"/>
    </row>
    <row r="3055" spans="1:11" ht="14.5" x14ac:dyDescent="0.35">
      <c r="A3055"/>
      <c r="B3055"/>
      <c r="C3055"/>
      <c r="D3055"/>
      <c r="E3055"/>
      <c r="F3055"/>
      <c r="G3055"/>
      <c r="H3055"/>
      <c r="I3055"/>
      <c r="J3055"/>
      <c r="K3055"/>
    </row>
    <row r="3056" spans="1:11" ht="14.5" x14ac:dyDescent="0.35">
      <c r="A3056"/>
      <c r="B3056"/>
      <c r="C3056"/>
      <c r="D3056"/>
      <c r="E3056"/>
      <c r="F3056"/>
      <c r="G3056"/>
      <c r="H3056"/>
      <c r="I3056"/>
      <c r="J3056"/>
      <c r="K3056"/>
    </row>
    <row r="3057" spans="1:11" ht="14.5" x14ac:dyDescent="0.35">
      <c r="A3057"/>
      <c r="B3057"/>
      <c r="C3057"/>
      <c r="D3057"/>
      <c r="E3057"/>
      <c r="F3057"/>
      <c r="G3057"/>
      <c r="H3057"/>
      <c r="I3057"/>
      <c r="J3057"/>
      <c r="K3057"/>
    </row>
    <row r="3058" spans="1:11" ht="14.5" x14ac:dyDescent="0.35">
      <c r="A3058"/>
      <c r="B3058"/>
      <c r="C3058"/>
      <c r="D3058"/>
      <c r="E3058"/>
      <c r="F3058"/>
      <c r="G3058"/>
      <c r="H3058"/>
      <c r="I3058"/>
      <c r="J3058"/>
      <c r="K3058"/>
    </row>
    <row r="3059" spans="1:11" ht="14.5" x14ac:dyDescent="0.35">
      <c r="A3059"/>
      <c r="B3059"/>
      <c r="C3059"/>
      <c r="D3059"/>
      <c r="E3059"/>
      <c r="F3059"/>
      <c r="G3059"/>
      <c r="H3059"/>
      <c r="I3059"/>
      <c r="J3059"/>
      <c r="K3059"/>
    </row>
    <row r="3060" spans="1:11" ht="14.5" x14ac:dyDescent="0.35">
      <c r="A3060"/>
      <c r="B3060"/>
      <c r="C3060"/>
      <c r="D3060"/>
      <c r="E3060"/>
      <c r="F3060"/>
      <c r="G3060"/>
      <c r="H3060"/>
      <c r="I3060"/>
      <c r="J3060"/>
      <c r="K3060"/>
    </row>
    <row r="3061" spans="1:11" ht="14.5" x14ac:dyDescent="0.35">
      <c r="A3061"/>
      <c r="B3061"/>
      <c r="C3061"/>
      <c r="D3061"/>
      <c r="E3061"/>
      <c r="F3061"/>
      <c r="G3061"/>
      <c r="H3061"/>
      <c r="I3061"/>
      <c r="J3061"/>
      <c r="K3061"/>
    </row>
    <row r="3062" spans="1:11" ht="14.5" x14ac:dyDescent="0.35">
      <c r="A3062"/>
      <c r="B3062"/>
      <c r="C3062"/>
      <c r="D3062"/>
      <c r="E3062"/>
      <c r="F3062"/>
      <c r="G3062"/>
      <c r="H3062"/>
      <c r="I3062"/>
      <c r="J3062"/>
      <c r="K3062"/>
    </row>
    <row r="3063" spans="1:11" ht="14.5" x14ac:dyDescent="0.35">
      <c r="A3063"/>
      <c r="B3063"/>
      <c r="C3063"/>
      <c r="D3063"/>
      <c r="E3063"/>
      <c r="F3063"/>
      <c r="G3063"/>
      <c r="H3063"/>
      <c r="I3063"/>
      <c r="J3063"/>
      <c r="K3063"/>
    </row>
    <row r="3064" spans="1:11" ht="14.5" x14ac:dyDescent="0.35">
      <c r="A3064"/>
      <c r="B3064"/>
      <c r="C3064"/>
      <c r="D3064"/>
      <c r="E3064"/>
      <c r="F3064"/>
      <c r="G3064"/>
      <c r="H3064"/>
      <c r="I3064"/>
      <c r="J3064"/>
      <c r="K3064"/>
    </row>
    <row r="3065" spans="1:11" ht="14.5" x14ac:dyDescent="0.35">
      <c r="A3065"/>
      <c r="B3065"/>
      <c r="C3065"/>
      <c r="D3065"/>
      <c r="E3065"/>
      <c r="F3065"/>
      <c r="G3065"/>
      <c r="H3065"/>
      <c r="I3065"/>
      <c r="J3065"/>
      <c r="K3065"/>
    </row>
    <row r="3066" spans="1:11" ht="14.5" x14ac:dyDescent="0.35">
      <c r="A3066"/>
      <c r="B3066"/>
      <c r="C3066"/>
      <c r="D3066"/>
      <c r="E3066"/>
      <c r="F3066"/>
      <c r="G3066"/>
      <c r="H3066"/>
      <c r="I3066"/>
      <c r="J3066"/>
      <c r="K3066"/>
    </row>
    <row r="3067" spans="1:11" ht="14.5" x14ac:dyDescent="0.35">
      <c r="A3067"/>
      <c r="B3067"/>
      <c r="C3067"/>
      <c r="D3067"/>
      <c r="E3067"/>
      <c r="F3067"/>
      <c r="G3067"/>
      <c r="H3067"/>
      <c r="I3067"/>
      <c r="J3067"/>
      <c r="K3067"/>
    </row>
    <row r="3068" spans="1:11" ht="14.5" x14ac:dyDescent="0.35">
      <c r="A3068"/>
      <c r="B3068"/>
      <c r="C3068"/>
      <c r="D3068"/>
      <c r="E3068"/>
      <c r="F3068"/>
      <c r="G3068"/>
      <c r="H3068"/>
      <c r="I3068"/>
      <c r="J3068"/>
      <c r="K3068"/>
    </row>
    <row r="3069" spans="1:11" ht="14.5" x14ac:dyDescent="0.35">
      <c r="A3069"/>
      <c r="B3069"/>
      <c r="C3069"/>
      <c r="D3069"/>
      <c r="E3069"/>
      <c r="F3069"/>
      <c r="G3069"/>
      <c r="H3069"/>
      <c r="I3069"/>
      <c r="J3069"/>
      <c r="K3069"/>
    </row>
    <row r="3070" spans="1:11" ht="14.5" x14ac:dyDescent="0.35">
      <c r="A3070"/>
      <c r="B3070"/>
      <c r="C3070"/>
      <c r="D3070"/>
      <c r="E3070"/>
      <c r="F3070"/>
      <c r="G3070"/>
      <c r="H3070"/>
      <c r="I3070"/>
      <c r="J3070"/>
      <c r="K3070"/>
    </row>
    <row r="3071" spans="1:11" ht="14.5" x14ac:dyDescent="0.35">
      <c r="A3071"/>
      <c r="B3071"/>
      <c r="C3071"/>
      <c r="D3071"/>
      <c r="E3071"/>
      <c r="F3071"/>
      <c r="G3071"/>
      <c r="H3071"/>
      <c r="I3071"/>
      <c r="J3071"/>
      <c r="K3071"/>
    </row>
    <row r="3072" spans="1:11" ht="14.5" x14ac:dyDescent="0.35">
      <c r="A3072"/>
      <c r="B3072"/>
      <c r="C3072"/>
      <c r="D3072"/>
      <c r="E3072"/>
      <c r="F3072"/>
      <c r="G3072"/>
      <c r="H3072"/>
      <c r="I3072"/>
      <c r="J3072"/>
      <c r="K3072"/>
    </row>
    <row r="3073" spans="1:11" ht="14.5" x14ac:dyDescent="0.35">
      <c r="A3073"/>
      <c r="B3073"/>
      <c r="C3073"/>
      <c r="D3073"/>
      <c r="E3073"/>
      <c r="F3073"/>
      <c r="G3073"/>
      <c r="H3073"/>
      <c r="I3073"/>
      <c r="J3073"/>
      <c r="K3073"/>
    </row>
    <row r="3074" spans="1:11" ht="14.5" x14ac:dyDescent="0.35">
      <c r="A3074"/>
      <c r="B3074"/>
      <c r="C3074"/>
      <c r="D3074"/>
      <c r="E3074"/>
      <c r="F3074"/>
      <c r="G3074"/>
      <c r="H3074"/>
      <c r="I3074"/>
      <c r="J3074"/>
      <c r="K3074"/>
    </row>
    <row r="3075" spans="1:11" ht="14.5" x14ac:dyDescent="0.35">
      <c r="A3075"/>
      <c r="B3075"/>
      <c r="C3075"/>
      <c r="D3075"/>
      <c r="E3075"/>
      <c r="F3075"/>
      <c r="G3075"/>
      <c r="H3075"/>
      <c r="I3075"/>
      <c r="J3075"/>
      <c r="K3075"/>
    </row>
    <row r="3076" spans="1:11" ht="14.5" x14ac:dyDescent="0.35">
      <c r="A3076"/>
      <c r="B3076"/>
      <c r="C3076"/>
      <c r="D3076"/>
      <c r="E3076"/>
      <c r="F3076"/>
      <c r="G3076"/>
      <c r="H3076"/>
      <c r="I3076"/>
      <c r="J3076"/>
      <c r="K3076"/>
    </row>
    <row r="3077" spans="1:11" ht="14.5" x14ac:dyDescent="0.35">
      <c r="A3077"/>
      <c r="B3077"/>
      <c r="C3077"/>
      <c r="D3077"/>
      <c r="E3077"/>
      <c r="F3077"/>
      <c r="G3077"/>
      <c r="H3077"/>
      <c r="I3077"/>
      <c r="J3077"/>
      <c r="K3077"/>
    </row>
    <row r="3078" spans="1:11" ht="14.5" x14ac:dyDescent="0.35">
      <c r="A3078"/>
      <c r="B3078"/>
      <c r="C3078"/>
      <c r="D3078"/>
      <c r="E3078"/>
      <c r="F3078"/>
      <c r="G3078"/>
      <c r="H3078"/>
      <c r="I3078"/>
      <c r="J3078"/>
      <c r="K3078"/>
    </row>
    <row r="3079" spans="1:11" ht="14.5" x14ac:dyDescent="0.35">
      <c r="A3079"/>
      <c r="B3079"/>
      <c r="C3079"/>
      <c r="D3079"/>
      <c r="E3079"/>
      <c r="F3079"/>
      <c r="G3079"/>
      <c r="H3079"/>
      <c r="I3079"/>
      <c r="J3079"/>
      <c r="K3079"/>
    </row>
    <row r="3080" spans="1:11" ht="14.5" x14ac:dyDescent="0.35">
      <c r="A3080"/>
      <c r="B3080"/>
      <c r="C3080"/>
      <c r="D3080"/>
      <c r="E3080"/>
      <c r="F3080"/>
      <c r="G3080"/>
      <c r="H3080"/>
      <c r="I3080"/>
      <c r="J3080"/>
      <c r="K3080"/>
    </row>
    <row r="3081" spans="1:11" ht="14.5" x14ac:dyDescent="0.35">
      <c r="A3081"/>
      <c r="B3081"/>
      <c r="C3081"/>
      <c r="D3081"/>
      <c r="E3081"/>
      <c r="F3081"/>
      <c r="G3081"/>
      <c r="H3081"/>
      <c r="I3081"/>
      <c r="J3081"/>
      <c r="K3081"/>
    </row>
    <row r="3082" spans="1:11" ht="14.5" x14ac:dyDescent="0.35">
      <c r="A3082"/>
      <c r="B3082"/>
      <c r="C3082"/>
      <c r="D3082"/>
      <c r="E3082"/>
      <c r="F3082"/>
      <c r="G3082"/>
      <c r="H3082"/>
      <c r="I3082"/>
      <c r="J3082"/>
      <c r="K3082"/>
    </row>
    <row r="3083" spans="1:11" ht="14.5" x14ac:dyDescent="0.35">
      <c r="A3083"/>
      <c r="B3083"/>
      <c r="C3083"/>
      <c r="D3083"/>
      <c r="E3083"/>
      <c r="F3083"/>
      <c r="G3083"/>
      <c r="H3083"/>
      <c r="I3083"/>
      <c r="J3083"/>
      <c r="K3083"/>
    </row>
    <row r="3084" spans="1:11" ht="14.5" x14ac:dyDescent="0.35">
      <c r="A3084"/>
      <c r="B3084"/>
      <c r="C3084"/>
      <c r="D3084"/>
      <c r="E3084"/>
      <c r="F3084"/>
      <c r="G3084"/>
      <c r="H3084"/>
      <c r="I3084"/>
      <c r="J3084"/>
      <c r="K3084"/>
    </row>
    <row r="3085" spans="1:11" ht="14.5" x14ac:dyDescent="0.35">
      <c r="A3085"/>
      <c r="B3085"/>
      <c r="C3085"/>
      <c r="D3085"/>
      <c r="E3085"/>
      <c r="F3085"/>
      <c r="G3085"/>
      <c r="H3085"/>
      <c r="I3085"/>
      <c r="J3085"/>
      <c r="K3085"/>
    </row>
    <row r="3086" spans="1:11" ht="14.5" x14ac:dyDescent="0.35">
      <c r="A3086"/>
      <c r="B3086"/>
      <c r="C3086"/>
      <c r="D3086"/>
      <c r="E3086"/>
      <c r="F3086"/>
      <c r="G3086"/>
      <c r="H3086"/>
      <c r="I3086"/>
      <c r="J3086"/>
      <c r="K3086"/>
    </row>
    <row r="3087" spans="1:11" ht="14.5" x14ac:dyDescent="0.35">
      <c r="A3087"/>
      <c r="B3087"/>
      <c r="C3087"/>
      <c r="D3087"/>
      <c r="E3087"/>
      <c r="F3087"/>
      <c r="G3087"/>
      <c r="H3087"/>
      <c r="I3087"/>
      <c r="J3087"/>
      <c r="K3087"/>
    </row>
    <row r="3088" spans="1:11" ht="14.5" x14ac:dyDescent="0.35">
      <c r="A3088"/>
      <c r="B3088"/>
      <c r="C3088"/>
      <c r="D3088"/>
      <c r="E3088"/>
      <c r="F3088"/>
      <c r="G3088"/>
      <c r="H3088"/>
      <c r="I3088"/>
      <c r="J3088"/>
      <c r="K3088"/>
    </row>
    <row r="3089" spans="1:11" ht="14.5" x14ac:dyDescent="0.35">
      <c r="A3089"/>
      <c r="B3089"/>
      <c r="C3089"/>
      <c r="D3089"/>
      <c r="E3089"/>
      <c r="F3089"/>
      <c r="G3089"/>
      <c r="H3089"/>
      <c r="I3089"/>
      <c r="J3089"/>
      <c r="K3089"/>
    </row>
    <row r="3090" spans="1:11" ht="14.5" x14ac:dyDescent="0.35">
      <c r="A3090"/>
      <c r="B3090"/>
      <c r="C3090"/>
      <c r="D3090"/>
      <c r="E3090"/>
      <c r="F3090"/>
      <c r="G3090"/>
      <c r="H3090"/>
      <c r="I3090"/>
      <c r="J3090"/>
      <c r="K3090"/>
    </row>
    <row r="3091" spans="1:11" ht="14.5" x14ac:dyDescent="0.35">
      <c r="A3091"/>
      <c r="B3091"/>
      <c r="C3091"/>
      <c r="D3091"/>
      <c r="E3091"/>
      <c r="F3091"/>
      <c r="G3091"/>
      <c r="H3091"/>
      <c r="I3091"/>
      <c r="J3091"/>
      <c r="K3091"/>
    </row>
    <row r="3092" spans="1:11" ht="14.5" x14ac:dyDescent="0.35">
      <c r="A3092"/>
      <c r="B3092"/>
      <c r="C3092"/>
      <c r="D3092"/>
      <c r="E3092"/>
      <c r="F3092"/>
      <c r="G3092"/>
      <c r="H3092"/>
      <c r="I3092"/>
      <c r="J3092"/>
      <c r="K3092"/>
    </row>
    <row r="3093" spans="1:11" ht="14.5" x14ac:dyDescent="0.35">
      <c r="A3093"/>
      <c r="B3093"/>
      <c r="C3093"/>
      <c r="D3093"/>
      <c r="E3093"/>
      <c r="F3093"/>
      <c r="G3093"/>
      <c r="H3093"/>
      <c r="I3093"/>
      <c r="J3093"/>
      <c r="K3093"/>
    </row>
    <row r="3094" spans="1:11" ht="14.5" x14ac:dyDescent="0.35">
      <c r="A3094"/>
      <c r="B3094"/>
      <c r="C3094"/>
      <c r="D3094"/>
      <c r="E3094"/>
      <c r="F3094"/>
      <c r="G3094"/>
      <c r="H3094"/>
      <c r="I3094"/>
      <c r="J3094"/>
      <c r="K3094"/>
    </row>
    <row r="3095" spans="1:11" ht="14.5" x14ac:dyDescent="0.35">
      <c r="A3095"/>
      <c r="B3095"/>
      <c r="C3095"/>
      <c r="D3095"/>
      <c r="E3095"/>
      <c r="F3095"/>
      <c r="G3095"/>
      <c r="H3095"/>
      <c r="I3095"/>
      <c r="J3095"/>
      <c r="K3095"/>
    </row>
    <row r="3096" spans="1:11" ht="14.5" x14ac:dyDescent="0.35">
      <c r="A3096"/>
      <c r="B3096"/>
      <c r="C3096"/>
      <c r="D3096"/>
      <c r="E3096"/>
      <c r="F3096"/>
      <c r="G3096"/>
      <c r="H3096"/>
      <c r="I3096"/>
      <c r="J3096"/>
      <c r="K3096"/>
    </row>
    <row r="3097" spans="1:11" ht="14.5" x14ac:dyDescent="0.35">
      <c r="A3097"/>
      <c r="B3097"/>
      <c r="C3097"/>
      <c r="D3097"/>
      <c r="E3097"/>
      <c r="F3097"/>
      <c r="G3097"/>
      <c r="H3097"/>
      <c r="I3097"/>
      <c r="J3097"/>
      <c r="K3097"/>
    </row>
    <row r="3098" spans="1:11" ht="14.5" x14ac:dyDescent="0.35">
      <c r="A3098"/>
      <c r="B3098"/>
      <c r="C3098"/>
      <c r="D3098"/>
      <c r="E3098"/>
      <c r="F3098"/>
      <c r="G3098"/>
      <c r="H3098"/>
      <c r="I3098"/>
      <c r="J3098"/>
      <c r="K3098"/>
    </row>
    <row r="3099" spans="1:11" ht="14.5" x14ac:dyDescent="0.35">
      <c r="A3099"/>
      <c r="B3099"/>
      <c r="C3099"/>
      <c r="D3099"/>
      <c r="E3099"/>
      <c r="F3099"/>
      <c r="G3099"/>
      <c r="H3099"/>
      <c r="I3099"/>
      <c r="J3099"/>
      <c r="K3099"/>
    </row>
    <row r="3100" spans="1:11" ht="14.5" x14ac:dyDescent="0.35">
      <c r="A3100"/>
      <c r="B3100"/>
      <c r="C3100"/>
      <c r="D3100"/>
      <c r="E3100"/>
      <c r="F3100"/>
      <c r="G3100"/>
      <c r="H3100"/>
      <c r="I3100"/>
      <c r="J3100"/>
      <c r="K3100"/>
    </row>
    <row r="3101" spans="1:11" ht="14.5" x14ac:dyDescent="0.35">
      <c r="A3101"/>
      <c r="B3101"/>
      <c r="C3101"/>
      <c r="D3101"/>
      <c r="E3101"/>
      <c r="F3101"/>
      <c r="G3101"/>
      <c r="H3101"/>
      <c r="I3101"/>
      <c r="J3101"/>
      <c r="K3101"/>
    </row>
    <row r="3102" spans="1:11" ht="14.5" x14ac:dyDescent="0.35">
      <c r="A3102"/>
      <c r="B3102"/>
      <c r="C3102"/>
      <c r="D3102"/>
      <c r="E3102"/>
      <c r="F3102"/>
      <c r="G3102"/>
      <c r="H3102"/>
      <c r="I3102"/>
      <c r="J3102"/>
      <c r="K3102"/>
    </row>
    <row r="3103" spans="1:11" ht="14.5" x14ac:dyDescent="0.35">
      <c r="A3103"/>
      <c r="B3103"/>
      <c r="C3103"/>
      <c r="D3103"/>
      <c r="E3103"/>
      <c r="F3103"/>
      <c r="G3103"/>
      <c r="H3103"/>
      <c r="I3103"/>
      <c r="J3103"/>
      <c r="K3103"/>
    </row>
    <row r="3104" spans="1:11" ht="14.5" x14ac:dyDescent="0.35">
      <c r="A3104"/>
      <c r="B3104"/>
      <c r="C3104"/>
      <c r="D3104"/>
      <c r="E3104"/>
      <c r="F3104"/>
      <c r="G3104"/>
      <c r="H3104"/>
      <c r="I3104"/>
      <c r="J3104"/>
      <c r="K3104"/>
    </row>
    <row r="3105" spans="1:11" ht="14.5" x14ac:dyDescent="0.35">
      <c r="A3105"/>
      <c r="B3105"/>
      <c r="C3105"/>
      <c r="D3105"/>
      <c r="E3105"/>
      <c r="F3105"/>
      <c r="G3105"/>
      <c r="H3105"/>
      <c r="I3105"/>
      <c r="J3105"/>
      <c r="K3105"/>
    </row>
    <row r="3106" spans="1:11" ht="14.5" x14ac:dyDescent="0.35">
      <c r="A3106"/>
      <c r="B3106"/>
      <c r="C3106"/>
      <c r="D3106"/>
      <c r="E3106"/>
      <c r="F3106"/>
      <c r="G3106"/>
      <c r="H3106"/>
      <c r="I3106"/>
      <c r="J3106"/>
      <c r="K3106"/>
    </row>
    <row r="3107" spans="1:11" ht="14.5" x14ac:dyDescent="0.35">
      <c r="A3107"/>
      <c r="B3107"/>
      <c r="C3107"/>
      <c r="D3107"/>
      <c r="E3107"/>
      <c r="F3107"/>
      <c r="G3107"/>
      <c r="H3107"/>
      <c r="I3107"/>
      <c r="J3107"/>
      <c r="K3107"/>
    </row>
    <row r="3108" spans="1:11" ht="14.5" x14ac:dyDescent="0.35">
      <c r="A3108"/>
      <c r="B3108"/>
      <c r="C3108"/>
      <c r="D3108"/>
      <c r="E3108"/>
      <c r="F3108"/>
      <c r="G3108"/>
      <c r="H3108"/>
      <c r="I3108"/>
      <c r="J3108"/>
      <c r="K3108"/>
    </row>
    <row r="3109" spans="1:11" ht="14.5" x14ac:dyDescent="0.35">
      <c r="A3109"/>
      <c r="B3109"/>
      <c r="C3109"/>
      <c r="D3109"/>
      <c r="E3109"/>
      <c r="F3109"/>
      <c r="G3109"/>
      <c r="H3109"/>
      <c r="I3109"/>
      <c r="J3109"/>
      <c r="K3109"/>
    </row>
    <row r="3110" spans="1:11" ht="14.5" x14ac:dyDescent="0.35">
      <c r="A3110"/>
      <c r="B3110"/>
      <c r="C3110"/>
      <c r="D3110"/>
      <c r="E3110"/>
      <c r="F3110"/>
      <c r="G3110"/>
      <c r="H3110"/>
      <c r="I3110"/>
      <c r="J3110"/>
      <c r="K3110"/>
    </row>
    <row r="3111" spans="1:11" ht="14.5" x14ac:dyDescent="0.35">
      <c r="A3111"/>
      <c r="B3111"/>
      <c r="C3111"/>
      <c r="D3111"/>
      <c r="E3111"/>
      <c r="F3111"/>
      <c r="G3111"/>
      <c r="H3111"/>
      <c r="I3111"/>
      <c r="J3111"/>
      <c r="K3111"/>
    </row>
    <row r="3112" spans="1:11" ht="14.5" x14ac:dyDescent="0.35">
      <c r="A3112"/>
      <c r="B3112"/>
      <c r="C3112"/>
      <c r="D3112"/>
      <c r="E3112"/>
      <c r="F3112"/>
      <c r="G3112"/>
      <c r="H3112"/>
      <c r="I3112"/>
      <c r="J3112"/>
      <c r="K3112"/>
    </row>
    <row r="3113" spans="1:11" ht="14.5" x14ac:dyDescent="0.35">
      <c r="A3113"/>
      <c r="B3113"/>
      <c r="C3113"/>
      <c r="D3113"/>
      <c r="E3113"/>
      <c r="F3113"/>
      <c r="G3113"/>
      <c r="H3113"/>
      <c r="I3113"/>
      <c r="J3113"/>
      <c r="K3113"/>
    </row>
    <row r="3114" spans="1:11" ht="14.5" x14ac:dyDescent="0.35">
      <c r="A3114"/>
      <c r="B3114"/>
      <c r="C3114"/>
      <c r="D3114"/>
      <c r="E3114"/>
      <c r="F3114"/>
      <c r="G3114"/>
      <c r="H3114"/>
      <c r="I3114"/>
      <c r="J3114"/>
      <c r="K3114"/>
    </row>
    <row r="3115" spans="1:11" ht="14.5" x14ac:dyDescent="0.35">
      <c r="A3115"/>
      <c r="B3115"/>
      <c r="C3115"/>
      <c r="D3115"/>
      <c r="E3115"/>
      <c r="F3115"/>
      <c r="G3115"/>
      <c r="H3115"/>
      <c r="I3115"/>
      <c r="J3115"/>
      <c r="K3115"/>
    </row>
    <row r="3116" spans="1:11" ht="14.5" x14ac:dyDescent="0.35">
      <c r="A3116"/>
      <c r="B3116"/>
      <c r="C3116"/>
      <c r="D3116"/>
      <c r="E3116"/>
      <c r="F3116"/>
      <c r="G3116"/>
      <c r="H3116"/>
      <c r="I3116"/>
      <c r="J3116"/>
      <c r="K3116"/>
    </row>
    <row r="3117" spans="1:11" ht="14.5" x14ac:dyDescent="0.35">
      <c r="A3117"/>
      <c r="B3117"/>
      <c r="C3117"/>
      <c r="D3117"/>
      <c r="E3117"/>
      <c r="F3117"/>
      <c r="G3117"/>
      <c r="H3117"/>
      <c r="I3117"/>
      <c r="J3117"/>
      <c r="K3117"/>
    </row>
    <row r="3118" spans="1:11" ht="14.5" x14ac:dyDescent="0.35">
      <c r="A3118"/>
      <c r="B3118"/>
      <c r="C3118"/>
      <c r="D3118"/>
      <c r="E3118"/>
      <c r="F3118"/>
      <c r="G3118"/>
      <c r="H3118"/>
      <c r="I3118"/>
      <c r="J3118"/>
      <c r="K3118"/>
    </row>
    <row r="3119" spans="1:11" ht="14.5" x14ac:dyDescent="0.35">
      <c r="A3119"/>
      <c r="B3119"/>
      <c r="C3119"/>
      <c r="D3119"/>
      <c r="E3119"/>
      <c r="F3119"/>
      <c r="G3119"/>
      <c r="H3119"/>
      <c r="I3119"/>
      <c r="J3119"/>
      <c r="K3119"/>
    </row>
    <row r="3120" spans="1:11" ht="14.5" x14ac:dyDescent="0.35">
      <c r="A3120"/>
      <c r="B3120"/>
      <c r="C3120"/>
      <c r="D3120"/>
      <c r="E3120"/>
      <c r="F3120"/>
      <c r="G3120"/>
      <c r="H3120"/>
      <c r="I3120"/>
      <c r="J3120"/>
      <c r="K3120"/>
    </row>
    <row r="3121" spans="1:11" ht="14.5" x14ac:dyDescent="0.35">
      <c r="A3121"/>
      <c r="B3121"/>
      <c r="C3121"/>
      <c r="D3121"/>
      <c r="E3121"/>
      <c r="F3121"/>
      <c r="G3121"/>
      <c r="H3121"/>
      <c r="I3121"/>
      <c r="J3121"/>
      <c r="K3121"/>
    </row>
    <row r="3122" spans="1:11" ht="14.5" x14ac:dyDescent="0.35">
      <c r="A3122"/>
      <c r="B3122"/>
      <c r="C3122"/>
      <c r="D3122"/>
      <c r="E3122"/>
      <c r="F3122"/>
      <c r="G3122"/>
      <c r="H3122"/>
      <c r="I3122"/>
      <c r="J3122"/>
      <c r="K3122"/>
    </row>
    <row r="3123" spans="1:11" ht="14.5" x14ac:dyDescent="0.35">
      <c r="A3123"/>
      <c r="B3123"/>
      <c r="C3123"/>
      <c r="D3123"/>
      <c r="E3123"/>
      <c r="F3123"/>
      <c r="G3123"/>
      <c r="H3123"/>
      <c r="I3123"/>
      <c r="J3123"/>
      <c r="K3123"/>
    </row>
    <row r="3124" spans="1:11" ht="14.5" x14ac:dyDescent="0.35">
      <c r="A3124"/>
      <c r="B3124"/>
      <c r="C3124"/>
      <c r="D3124"/>
      <c r="E3124"/>
      <c r="F3124"/>
      <c r="G3124"/>
      <c r="H3124"/>
      <c r="I3124"/>
      <c r="J3124"/>
      <c r="K3124"/>
    </row>
    <row r="3125" spans="1:11" ht="14.5" x14ac:dyDescent="0.35">
      <c r="A3125"/>
      <c r="B3125"/>
      <c r="C3125"/>
      <c r="D3125"/>
      <c r="E3125"/>
      <c r="F3125"/>
      <c r="G3125"/>
      <c r="H3125"/>
      <c r="I3125"/>
      <c r="J3125"/>
      <c r="K3125"/>
    </row>
    <row r="3126" spans="1:11" ht="14.5" x14ac:dyDescent="0.35">
      <c r="A3126"/>
      <c r="B3126"/>
      <c r="C3126"/>
      <c r="D3126"/>
      <c r="E3126"/>
      <c r="F3126"/>
      <c r="G3126"/>
      <c r="H3126"/>
      <c r="I3126"/>
      <c r="J3126"/>
      <c r="K3126"/>
    </row>
    <row r="3127" spans="1:11" ht="14.5" x14ac:dyDescent="0.35">
      <c r="A3127"/>
      <c r="B3127"/>
      <c r="C3127"/>
      <c r="D3127"/>
      <c r="E3127"/>
      <c r="F3127"/>
      <c r="G3127"/>
      <c r="H3127"/>
      <c r="I3127"/>
      <c r="J3127"/>
      <c r="K3127"/>
    </row>
    <row r="3128" spans="1:11" ht="14.5" x14ac:dyDescent="0.35">
      <c r="A3128"/>
      <c r="B3128"/>
      <c r="C3128"/>
      <c r="D3128"/>
      <c r="E3128"/>
      <c r="F3128"/>
      <c r="G3128"/>
      <c r="H3128"/>
      <c r="I3128"/>
      <c r="J3128"/>
      <c r="K3128"/>
    </row>
    <row r="3129" spans="1:11" ht="14.5" x14ac:dyDescent="0.35">
      <c r="A3129"/>
      <c r="B3129"/>
      <c r="C3129"/>
      <c r="D3129"/>
      <c r="E3129"/>
      <c r="F3129"/>
      <c r="G3129"/>
      <c r="H3129"/>
      <c r="I3129"/>
      <c r="J3129"/>
      <c r="K3129"/>
    </row>
    <row r="3130" spans="1:11" ht="14.5" x14ac:dyDescent="0.35">
      <c r="A3130"/>
      <c r="B3130"/>
      <c r="C3130"/>
      <c r="D3130"/>
      <c r="E3130"/>
      <c r="F3130"/>
      <c r="G3130"/>
      <c r="H3130"/>
      <c r="I3130"/>
      <c r="J3130"/>
      <c r="K3130"/>
    </row>
    <row r="3131" spans="1:11" ht="14.5" x14ac:dyDescent="0.35">
      <c r="A3131"/>
      <c r="B3131"/>
      <c r="C3131"/>
      <c r="D3131"/>
      <c r="E3131"/>
      <c r="F3131"/>
      <c r="G3131"/>
      <c r="H3131"/>
      <c r="I3131"/>
      <c r="J3131"/>
      <c r="K3131"/>
    </row>
    <row r="3132" spans="1:11" ht="14.5" x14ac:dyDescent="0.35">
      <c r="A3132"/>
      <c r="B3132"/>
      <c r="C3132"/>
      <c r="D3132"/>
      <c r="E3132"/>
      <c r="F3132"/>
      <c r="G3132"/>
      <c r="H3132"/>
      <c r="I3132"/>
      <c r="J3132"/>
      <c r="K3132"/>
    </row>
    <row r="3133" spans="1:11" ht="14.5" x14ac:dyDescent="0.35">
      <c r="A3133"/>
      <c r="B3133"/>
      <c r="C3133"/>
      <c r="D3133"/>
      <c r="E3133"/>
      <c r="F3133"/>
      <c r="G3133"/>
      <c r="H3133"/>
      <c r="I3133"/>
      <c r="J3133"/>
      <c r="K3133"/>
    </row>
    <row r="3134" spans="1:11" ht="14.5" x14ac:dyDescent="0.35">
      <c r="A3134"/>
      <c r="B3134"/>
      <c r="C3134"/>
      <c r="D3134"/>
      <c r="E3134"/>
      <c r="F3134"/>
      <c r="G3134"/>
      <c r="H3134"/>
      <c r="I3134"/>
      <c r="J3134"/>
      <c r="K3134"/>
    </row>
    <row r="3135" spans="1:11" ht="14.5" x14ac:dyDescent="0.35">
      <c r="A3135"/>
      <c r="B3135"/>
      <c r="C3135"/>
      <c r="D3135"/>
      <c r="E3135"/>
      <c r="F3135"/>
      <c r="G3135"/>
      <c r="H3135"/>
      <c r="I3135"/>
      <c r="J3135"/>
      <c r="K3135"/>
    </row>
    <row r="3136" spans="1:11" ht="14.5" x14ac:dyDescent="0.35">
      <c r="A3136"/>
      <c r="B3136"/>
      <c r="C3136"/>
      <c r="D3136"/>
      <c r="E3136"/>
      <c r="F3136"/>
      <c r="G3136"/>
      <c r="H3136"/>
      <c r="I3136"/>
      <c r="J3136"/>
      <c r="K3136"/>
    </row>
    <row r="3137" spans="1:11" ht="14.5" x14ac:dyDescent="0.35">
      <c r="A3137"/>
      <c r="B3137"/>
      <c r="C3137"/>
      <c r="D3137"/>
      <c r="E3137"/>
      <c r="F3137"/>
      <c r="G3137"/>
      <c r="H3137"/>
      <c r="I3137"/>
      <c r="J3137"/>
      <c r="K3137"/>
    </row>
    <row r="3138" spans="1:11" ht="14.5" x14ac:dyDescent="0.35">
      <c r="A3138"/>
      <c r="B3138"/>
      <c r="C3138"/>
      <c r="D3138"/>
      <c r="E3138"/>
      <c r="F3138"/>
      <c r="G3138"/>
      <c r="H3138"/>
      <c r="I3138"/>
      <c r="J3138"/>
      <c r="K3138"/>
    </row>
    <row r="3139" spans="1:11" ht="14.5" x14ac:dyDescent="0.35">
      <c r="A3139"/>
      <c r="B3139"/>
      <c r="C3139"/>
      <c r="D3139"/>
      <c r="E3139"/>
      <c r="F3139"/>
      <c r="G3139"/>
      <c r="H3139"/>
      <c r="I3139"/>
      <c r="J3139"/>
      <c r="K3139"/>
    </row>
    <row r="3140" spans="1:11" ht="14.5" x14ac:dyDescent="0.35">
      <c r="A3140"/>
      <c r="B3140"/>
      <c r="C3140"/>
      <c r="D3140"/>
      <c r="E3140"/>
      <c r="F3140"/>
      <c r="G3140"/>
      <c r="H3140"/>
      <c r="I3140"/>
      <c r="J3140"/>
      <c r="K3140"/>
    </row>
    <row r="3141" spans="1:11" ht="14.5" x14ac:dyDescent="0.35">
      <c r="A3141"/>
      <c r="B3141"/>
      <c r="C3141"/>
      <c r="D3141"/>
      <c r="E3141"/>
      <c r="F3141"/>
      <c r="G3141"/>
      <c r="H3141"/>
      <c r="I3141"/>
      <c r="J3141"/>
      <c r="K3141"/>
    </row>
    <row r="3142" spans="1:11" ht="14.5" x14ac:dyDescent="0.35">
      <c r="A3142"/>
      <c r="B3142"/>
      <c r="C3142"/>
      <c r="D3142"/>
      <c r="E3142"/>
      <c r="F3142"/>
      <c r="G3142"/>
      <c r="H3142"/>
      <c r="I3142"/>
      <c r="J3142"/>
      <c r="K3142"/>
    </row>
    <row r="3143" spans="1:11" ht="14.5" x14ac:dyDescent="0.35">
      <c r="A3143"/>
      <c r="B3143"/>
      <c r="C3143"/>
      <c r="D3143"/>
      <c r="E3143"/>
      <c r="F3143"/>
      <c r="G3143"/>
      <c r="H3143"/>
      <c r="I3143"/>
      <c r="J3143"/>
      <c r="K3143"/>
    </row>
    <row r="3144" spans="1:11" ht="14.5" x14ac:dyDescent="0.35">
      <c r="A3144"/>
      <c r="B3144"/>
      <c r="C3144"/>
      <c r="D3144"/>
      <c r="E3144"/>
      <c r="F3144"/>
      <c r="G3144"/>
      <c r="H3144"/>
      <c r="I3144"/>
      <c r="J3144"/>
      <c r="K3144"/>
    </row>
    <row r="3145" spans="1:11" ht="14.5" x14ac:dyDescent="0.35">
      <c r="A3145"/>
      <c r="B3145"/>
      <c r="C3145"/>
      <c r="D3145"/>
      <c r="E3145"/>
      <c r="F3145"/>
      <c r="G3145"/>
      <c r="H3145"/>
      <c r="I3145"/>
      <c r="J3145"/>
      <c r="K3145"/>
    </row>
    <row r="3146" spans="1:11" ht="14.5" x14ac:dyDescent="0.35">
      <c r="A3146"/>
      <c r="B3146"/>
      <c r="C3146"/>
      <c r="D3146"/>
      <c r="E3146"/>
      <c r="F3146"/>
      <c r="G3146"/>
      <c r="H3146"/>
      <c r="I3146"/>
      <c r="J3146"/>
      <c r="K3146"/>
    </row>
    <row r="3147" spans="1:11" ht="14.5" x14ac:dyDescent="0.35">
      <c r="A3147"/>
      <c r="B3147"/>
      <c r="C3147"/>
      <c r="D3147"/>
      <c r="E3147"/>
      <c r="F3147"/>
      <c r="G3147"/>
      <c r="H3147"/>
      <c r="I3147"/>
      <c r="J3147"/>
      <c r="K3147"/>
    </row>
    <row r="3148" spans="1:11" ht="14.5" x14ac:dyDescent="0.35">
      <c r="A3148"/>
      <c r="B3148"/>
      <c r="C3148"/>
      <c r="D3148"/>
      <c r="E3148"/>
      <c r="F3148"/>
      <c r="G3148"/>
      <c r="H3148"/>
      <c r="I3148"/>
      <c r="J3148"/>
      <c r="K3148"/>
    </row>
    <row r="3149" spans="1:11" ht="14.5" x14ac:dyDescent="0.35">
      <c r="A3149"/>
      <c r="B3149"/>
      <c r="C3149"/>
      <c r="D3149"/>
      <c r="E3149"/>
      <c r="F3149"/>
      <c r="G3149"/>
      <c r="H3149"/>
      <c r="I3149"/>
      <c r="J3149"/>
      <c r="K3149"/>
    </row>
    <row r="3150" spans="1:11" ht="14.5" x14ac:dyDescent="0.35">
      <c r="A3150"/>
      <c r="B3150"/>
      <c r="C3150"/>
      <c r="D3150"/>
      <c r="E3150"/>
      <c r="F3150"/>
      <c r="G3150"/>
      <c r="H3150"/>
      <c r="I3150"/>
      <c r="J3150"/>
      <c r="K3150"/>
    </row>
    <row r="3151" spans="1:11" ht="14.5" x14ac:dyDescent="0.35">
      <c r="A3151"/>
      <c r="B3151"/>
      <c r="C3151"/>
      <c r="D3151"/>
      <c r="E3151"/>
      <c r="F3151"/>
      <c r="G3151"/>
      <c r="H3151"/>
      <c r="I3151"/>
      <c r="J3151"/>
      <c r="K3151"/>
    </row>
    <row r="3152" spans="1:11" ht="14.5" x14ac:dyDescent="0.35">
      <c r="A3152"/>
      <c r="B3152"/>
      <c r="C3152"/>
      <c r="D3152"/>
      <c r="E3152"/>
      <c r="F3152"/>
      <c r="G3152"/>
      <c r="H3152"/>
      <c r="I3152"/>
      <c r="J3152"/>
      <c r="K3152"/>
    </row>
    <row r="3153" spans="1:11" ht="14.5" x14ac:dyDescent="0.35">
      <c r="A3153"/>
      <c r="B3153"/>
      <c r="C3153"/>
      <c r="D3153"/>
      <c r="E3153"/>
      <c r="F3153"/>
      <c r="G3153"/>
      <c r="H3153"/>
      <c r="I3153"/>
      <c r="J3153"/>
      <c r="K3153"/>
    </row>
    <row r="3154" spans="1:11" ht="14.5" x14ac:dyDescent="0.35">
      <c r="A3154"/>
      <c r="B3154"/>
      <c r="C3154"/>
      <c r="D3154"/>
      <c r="E3154"/>
      <c r="F3154"/>
      <c r="G3154"/>
      <c r="H3154"/>
      <c r="I3154"/>
      <c r="J3154"/>
      <c r="K3154"/>
    </row>
    <row r="3155" spans="1:11" ht="14.5" x14ac:dyDescent="0.35">
      <c r="A3155"/>
      <c r="B3155"/>
      <c r="C3155"/>
      <c r="D3155"/>
      <c r="E3155"/>
      <c r="F3155"/>
      <c r="G3155"/>
      <c r="H3155"/>
      <c r="I3155"/>
      <c r="J3155"/>
      <c r="K3155"/>
    </row>
    <row r="3156" spans="1:11" ht="14.5" x14ac:dyDescent="0.35">
      <c r="A3156"/>
      <c r="B3156"/>
      <c r="C3156"/>
      <c r="D3156"/>
      <c r="E3156"/>
      <c r="F3156"/>
      <c r="G3156"/>
      <c r="H3156"/>
      <c r="I3156"/>
      <c r="J3156"/>
      <c r="K3156"/>
    </row>
    <row r="3157" spans="1:11" ht="14.5" x14ac:dyDescent="0.35">
      <c r="A3157"/>
      <c r="B3157"/>
      <c r="C3157"/>
      <c r="D3157"/>
      <c r="E3157"/>
      <c r="F3157"/>
      <c r="G3157"/>
      <c r="H3157"/>
      <c r="I3157"/>
      <c r="J3157"/>
      <c r="K3157"/>
    </row>
    <row r="3158" spans="1:11" ht="14.5" x14ac:dyDescent="0.35">
      <c r="A3158"/>
      <c r="B3158"/>
      <c r="C3158"/>
      <c r="D3158"/>
      <c r="E3158"/>
      <c r="F3158"/>
      <c r="G3158"/>
      <c r="H3158"/>
      <c r="I3158"/>
      <c r="J3158"/>
      <c r="K3158"/>
    </row>
    <row r="3159" spans="1:11" ht="14.5" x14ac:dyDescent="0.35">
      <c r="A3159"/>
      <c r="B3159"/>
      <c r="C3159"/>
      <c r="D3159"/>
      <c r="E3159"/>
      <c r="F3159"/>
      <c r="G3159"/>
      <c r="H3159"/>
      <c r="I3159"/>
      <c r="J3159"/>
      <c r="K3159"/>
    </row>
    <row r="3160" spans="1:11" ht="14.5" x14ac:dyDescent="0.35">
      <c r="A3160"/>
      <c r="B3160"/>
      <c r="C3160"/>
      <c r="D3160"/>
      <c r="E3160"/>
      <c r="F3160"/>
      <c r="G3160"/>
      <c r="H3160"/>
      <c r="I3160"/>
      <c r="J3160"/>
      <c r="K3160"/>
    </row>
    <row r="3161" spans="1:11" ht="14.5" x14ac:dyDescent="0.35">
      <c r="A3161"/>
      <c r="B3161"/>
      <c r="C3161"/>
      <c r="D3161"/>
      <c r="E3161"/>
      <c r="F3161"/>
      <c r="G3161"/>
      <c r="H3161"/>
      <c r="I3161"/>
      <c r="J3161"/>
      <c r="K3161"/>
    </row>
    <row r="3162" spans="1:11" ht="14.5" x14ac:dyDescent="0.35">
      <c r="A3162"/>
      <c r="B3162"/>
      <c r="C3162"/>
      <c r="D3162"/>
      <c r="E3162"/>
      <c r="F3162"/>
      <c r="G3162"/>
      <c r="H3162"/>
      <c r="I3162"/>
      <c r="J3162"/>
      <c r="K3162"/>
    </row>
    <row r="3163" spans="1:11" ht="14.5" x14ac:dyDescent="0.35">
      <c r="A3163"/>
      <c r="B3163"/>
      <c r="C3163"/>
      <c r="D3163"/>
      <c r="E3163"/>
      <c r="F3163"/>
      <c r="G3163"/>
      <c r="H3163"/>
      <c r="I3163"/>
      <c r="J3163"/>
      <c r="K3163"/>
    </row>
    <row r="3164" spans="1:11" ht="14.5" x14ac:dyDescent="0.35">
      <c r="A3164"/>
      <c r="B3164"/>
      <c r="C3164"/>
      <c r="D3164"/>
      <c r="E3164"/>
      <c r="F3164"/>
      <c r="G3164"/>
      <c r="H3164"/>
      <c r="I3164"/>
      <c r="J3164"/>
      <c r="K3164"/>
    </row>
    <row r="3165" spans="1:11" ht="14.5" x14ac:dyDescent="0.35">
      <c r="A3165"/>
      <c r="B3165"/>
      <c r="C3165"/>
      <c r="D3165"/>
      <c r="E3165"/>
      <c r="F3165"/>
      <c r="G3165"/>
      <c r="H3165"/>
      <c r="I3165"/>
      <c r="J3165"/>
      <c r="K3165"/>
    </row>
    <row r="3166" spans="1:11" ht="14.5" x14ac:dyDescent="0.35">
      <c r="A3166"/>
      <c r="B3166"/>
      <c r="C3166"/>
      <c r="D3166"/>
      <c r="E3166"/>
      <c r="F3166"/>
      <c r="G3166"/>
      <c r="H3166"/>
      <c r="I3166"/>
      <c r="J3166"/>
      <c r="K3166"/>
    </row>
    <row r="3167" spans="1:11" ht="14.5" x14ac:dyDescent="0.35">
      <c r="A3167"/>
      <c r="B3167"/>
      <c r="C3167"/>
      <c r="D3167"/>
      <c r="E3167"/>
      <c r="F3167"/>
      <c r="G3167"/>
      <c r="H3167"/>
      <c r="I3167"/>
      <c r="J3167"/>
      <c r="K3167"/>
    </row>
    <row r="3168" spans="1:11" ht="14.5" x14ac:dyDescent="0.35">
      <c r="A3168"/>
      <c r="B3168"/>
      <c r="C3168"/>
      <c r="D3168"/>
      <c r="E3168"/>
      <c r="F3168"/>
      <c r="G3168"/>
      <c r="H3168"/>
      <c r="I3168"/>
      <c r="J3168"/>
      <c r="K3168"/>
    </row>
    <row r="3169" spans="1:11" ht="14.5" x14ac:dyDescent="0.35">
      <c r="A3169"/>
      <c r="B3169"/>
      <c r="C3169"/>
      <c r="D3169"/>
      <c r="E3169"/>
      <c r="F3169"/>
      <c r="G3169"/>
      <c r="H3169"/>
      <c r="I3169"/>
      <c r="J3169"/>
      <c r="K3169"/>
    </row>
    <row r="3170" spans="1:11" ht="14.5" x14ac:dyDescent="0.35">
      <c r="A3170"/>
      <c r="B3170"/>
      <c r="C3170"/>
      <c r="D3170"/>
      <c r="E3170"/>
      <c r="F3170"/>
      <c r="G3170"/>
      <c r="H3170"/>
      <c r="I3170"/>
      <c r="J3170"/>
      <c r="K3170"/>
    </row>
    <row r="3171" spans="1:11" ht="14.5" x14ac:dyDescent="0.35">
      <c r="A3171"/>
      <c r="B3171"/>
      <c r="C3171"/>
      <c r="D3171"/>
      <c r="E3171"/>
      <c r="F3171"/>
      <c r="G3171"/>
      <c r="H3171"/>
      <c r="I3171"/>
      <c r="J3171"/>
      <c r="K3171"/>
    </row>
    <row r="3172" spans="1:11" ht="14.5" x14ac:dyDescent="0.35">
      <c r="A3172"/>
      <c r="B3172"/>
      <c r="C3172"/>
      <c r="D3172"/>
      <c r="E3172"/>
      <c r="F3172"/>
      <c r="G3172"/>
      <c r="H3172"/>
      <c r="I3172"/>
      <c r="J3172"/>
      <c r="K3172"/>
    </row>
    <row r="3173" spans="1:11" ht="14.5" x14ac:dyDescent="0.35">
      <c r="A3173"/>
      <c r="B3173"/>
      <c r="C3173"/>
      <c r="D3173"/>
      <c r="E3173"/>
      <c r="F3173"/>
      <c r="G3173"/>
      <c r="H3173"/>
      <c r="I3173"/>
      <c r="J3173"/>
      <c r="K3173"/>
    </row>
    <row r="3174" spans="1:11" ht="14.5" x14ac:dyDescent="0.35">
      <c r="A3174"/>
      <c r="B3174"/>
      <c r="C3174"/>
      <c r="D3174"/>
      <c r="E3174"/>
      <c r="F3174"/>
      <c r="G3174"/>
      <c r="H3174"/>
      <c r="I3174"/>
      <c r="J3174"/>
      <c r="K3174"/>
    </row>
    <row r="3175" spans="1:11" ht="14.5" x14ac:dyDescent="0.35">
      <c r="A3175"/>
      <c r="B3175"/>
      <c r="C3175"/>
      <c r="D3175"/>
      <c r="E3175"/>
      <c r="F3175"/>
      <c r="G3175"/>
      <c r="H3175"/>
      <c r="I3175"/>
      <c r="J3175"/>
      <c r="K3175"/>
    </row>
    <row r="3176" spans="1:11" ht="14.5" x14ac:dyDescent="0.35">
      <c r="A3176"/>
      <c r="B3176"/>
      <c r="C3176"/>
      <c r="D3176"/>
      <c r="E3176"/>
      <c r="F3176"/>
      <c r="G3176"/>
      <c r="H3176"/>
      <c r="I3176"/>
      <c r="J3176"/>
      <c r="K3176"/>
    </row>
    <row r="3177" spans="1:11" ht="14.5" x14ac:dyDescent="0.35">
      <c r="A3177"/>
      <c r="B3177"/>
      <c r="C3177"/>
      <c r="D3177"/>
      <c r="E3177"/>
      <c r="F3177"/>
      <c r="G3177"/>
      <c r="H3177"/>
      <c r="I3177"/>
      <c r="J3177"/>
      <c r="K3177"/>
    </row>
    <row r="3178" spans="1:11" ht="14.5" x14ac:dyDescent="0.35">
      <c r="A3178"/>
      <c r="B3178"/>
      <c r="C3178"/>
      <c r="D3178"/>
      <c r="E3178"/>
      <c r="F3178"/>
      <c r="G3178"/>
      <c r="H3178"/>
      <c r="I3178"/>
      <c r="J3178"/>
      <c r="K3178"/>
    </row>
    <row r="3179" spans="1:11" ht="14.5" x14ac:dyDescent="0.35">
      <c r="A3179"/>
      <c r="B3179"/>
      <c r="C3179"/>
      <c r="D3179"/>
      <c r="E3179"/>
      <c r="F3179"/>
      <c r="G3179"/>
      <c r="H3179"/>
      <c r="I3179"/>
      <c r="J3179"/>
      <c r="K3179"/>
    </row>
    <row r="3180" spans="1:11" ht="14.5" x14ac:dyDescent="0.35">
      <c r="A3180"/>
      <c r="B3180"/>
      <c r="C3180"/>
      <c r="D3180"/>
      <c r="E3180"/>
      <c r="F3180"/>
      <c r="G3180"/>
      <c r="H3180"/>
      <c r="I3180"/>
      <c r="J3180"/>
      <c r="K3180"/>
    </row>
    <row r="3181" spans="1:11" ht="14.5" x14ac:dyDescent="0.35">
      <c r="A3181"/>
      <c r="B3181"/>
      <c r="C3181"/>
      <c r="D3181"/>
      <c r="E3181"/>
      <c r="F3181"/>
      <c r="G3181"/>
      <c r="H3181"/>
      <c r="I3181"/>
      <c r="J3181"/>
      <c r="K3181"/>
    </row>
    <row r="3182" spans="1:11" ht="14.5" x14ac:dyDescent="0.35">
      <c r="A3182"/>
      <c r="B3182"/>
      <c r="C3182"/>
      <c r="D3182"/>
      <c r="E3182"/>
      <c r="F3182"/>
      <c r="G3182"/>
      <c r="H3182"/>
      <c r="I3182"/>
      <c r="J3182"/>
      <c r="K3182"/>
    </row>
    <row r="3183" spans="1:11" ht="14.5" x14ac:dyDescent="0.35">
      <c r="A3183"/>
      <c r="B3183"/>
      <c r="C3183"/>
      <c r="D3183"/>
      <c r="E3183"/>
      <c r="F3183"/>
      <c r="G3183"/>
      <c r="H3183"/>
      <c r="I3183"/>
      <c r="J3183"/>
      <c r="K3183"/>
    </row>
    <row r="3184" spans="1:11" ht="14.5" x14ac:dyDescent="0.35">
      <c r="A3184"/>
      <c r="B3184"/>
      <c r="C3184"/>
      <c r="D3184"/>
      <c r="E3184"/>
      <c r="F3184"/>
      <c r="G3184"/>
      <c r="H3184"/>
      <c r="I3184"/>
      <c r="J3184"/>
      <c r="K3184"/>
    </row>
    <row r="3185" spans="1:11" ht="14.5" x14ac:dyDescent="0.35">
      <c r="A3185"/>
      <c r="B3185"/>
      <c r="C3185"/>
      <c r="D3185"/>
      <c r="E3185"/>
      <c r="F3185"/>
      <c r="G3185"/>
      <c r="H3185"/>
      <c r="I3185"/>
      <c r="J3185"/>
      <c r="K3185"/>
    </row>
    <row r="3186" spans="1:11" ht="14.5" x14ac:dyDescent="0.35">
      <c r="A3186"/>
      <c r="B3186"/>
      <c r="C3186"/>
      <c r="D3186"/>
      <c r="E3186"/>
      <c r="F3186"/>
      <c r="G3186"/>
      <c r="H3186"/>
      <c r="I3186"/>
      <c r="J3186"/>
      <c r="K3186"/>
    </row>
    <row r="3187" spans="1:11" ht="14.5" x14ac:dyDescent="0.35">
      <c r="A3187"/>
      <c r="B3187"/>
      <c r="C3187"/>
      <c r="D3187"/>
      <c r="E3187"/>
      <c r="F3187"/>
      <c r="G3187"/>
      <c r="H3187"/>
      <c r="I3187"/>
      <c r="J3187"/>
      <c r="K3187"/>
    </row>
    <row r="3188" spans="1:11" ht="14.5" x14ac:dyDescent="0.35">
      <c r="A3188"/>
      <c r="B3188"/>
      <c r="C3188"/>
      <c r="D3188"/>
      <c r="E3188"/>
      <c r="F3188"/>
      <c r="G3188"/>
      <c r="H3188"/>
      <c r="I3188"/>
      <c r="J3188"/>
      <c r="K3188"/>
    </row>
    <row r="3189" spans="1:11" ht="14.5" x14ac:dyDescent="0.35">
      <c r="A3189"/>
      <c r="B3189"/>
      <c r="C3189"/>
      <c r="D3189"/>
      <c r="E3189"/>
      <c r="F3189"/>
      <c r="G3189"/>
      <c r="H3189"/>
      <c r="I3189"/>
      <c r="J3189"/>
      <c r="K3189"/>
    </row>
    <row r="3190" spans="1:11" ht="14.5" x14ac:dyDescent="0.35">
      <c r="A3190"/>
      <c r="B3190"/>
      <c r="C3190"/>
      <c r="D3190"/>
      <c r="E3190"/>
      <c r="F3190"/>
      <c r="G3190"/>
      <c r="H3190"/>
      <c r="I3190"/>
      <c r="J3190"/>
      <c r="K3190"/>
    </row>
    <row r="3191" spans="1:11" ht="14.5" x14ac:dyDescent="0.35">
      <c r="A3191"/>
      <c r="B3191"/>
      <c r="C3191"/>
      <c r="D3191"/>
      <c r="E3191"/>
      <c r="F3191"/>
      <c r="G3191"/>
      <c r="H3191"/>
      <c r="I3191"/>
      <c r="J3191"/>
      <c r="K3191"/>
    </row>
    <row r="3192" spans="1:11" ht="14.5" x14ac:dyDescent="0.35">
      <c r="A3192"/>
      <c r="B3192"/>
      <c r="C3192"/>
      <c r="D3192"/>
      <c r="E3192"/>
      <c r="F3192"/>
      <c r="G3192"/>
      <c r="H3192"/>
      <c r="I3192"/>
      <c r="J3192"/>
      <c r="K3192"/>
    </row>
    <row r="3193" spans="1:11" ht="14.5" x14ac:dyDescent="0.35">
      <c r="A3193"/>
      <c r="B3193"/>
      <c r="C3193"/>
      <c r="D3193"/>
      <c r="E3193"/>
      <c r="F3193"/>
      <c r="G3193"/>
      <c r="H3193"/>
      <c r="I3193"/>
      <c r="J3193"/>
      <c r="K3193"/>
    </row>
    <row r="3194" spans="1:11" ht="14.5" x14ac:dyDescent="0.35">
      <c r="A3194"/>
      <c r="B3194"/>
      <c r="C3194"/>
      <c r="D3194"/>
      <c r="E3194"/>
      <c r="F3194"/>
      <c r="G3194"/>
      <c r="H3194"/>
      <c r="I3194"/>
      <c r="J3194"/>
      <c r="K3194"/>
    </row>
    <row r="3195" spans="1:11" ht="14.5" x14ac:dyDescent="0.35">
      <c r="A3195"/>
      <c r="B3195"/>
      <c r="C3195"/>
      <c r="D3195"/>
      <c r="E3195"/>
      <c r="F3195"/>
      <c r="G3195"/>
      <c r="H3195"/>
      <c r="I3195"/>
      <c r="J3195"/>
      <c r="K3195"/>
    </row>
    <row r="3196" spans="1:11" ht="14.5" x14ac:dyDescent="0.35">
      <c r="A3196"/>
      <c r="B3196"/>
      <c r="C3196"/>
      <c r="D3196"/>
      <c r="E3196"/>
      <c r="F3196"/>
      <c r="G3196"/>
      <c r="H3196"/>
      <c r="I3196"/>
      <c r="J3196"/>
      <c r="K3196"/>
    </row>
    <row r="3197" spans="1:11" ht="14.5" x14ac:dyDescent="0.35">
      <c r="A3197"/>
      <c r="B3197"/>
      <c r="C3197"/>
      <c r="D3197"/>
      <c r="E3197"/>
      <c r="F3197"/>
      <c r="G3197"/>
      <c r="H3197"/>
      <c r="I3197"/>
      <c r="J3197"/>
      <c r="K3197"/>
    </row>
    <row r="3198" spans="1:11" ht="14.5" x14ac:dyDescent="0.35">
      <c r="A3198"/>
      <c r="B3198"/>
      <c r="C3198"/>
      <c r="D3198"/>
      <c r="E3198"/>
      <c r="F3198"/>
      <c r="G3198"/>
      <c r="H3198"/>
      <c r="I3198"/>
      <c r="J3198"/>
      <c r="K3198"/>
    </row>
    <row r="3199" spans="1:11" ht="14.5" x14ac:dyDescent="0.35">
      <c r="A3199"/>
      <c r="B3199"/>
      <c r="C3199"/>
      <c r="D3199"/>
      <c r="E3199"/>
      <c r="F3199"/>
      <c r="G3199"/>
      <c r="H3199"/>
      <c r="I3199"/>
      <c r="J3199"/>
      <c r="K3199"/>
    </row>
    <row r="3200" spans="1:11" ht="14.5" x14ac:dyDescent="0.35">
      <c r="A3200"/>
      <c r="B3200"/>
      <c r="C3200"/>
      <c r="D3200"/>
      <c r="E3200"/>
      <c r="F3200"/>
      <c r="G3200"/>
      <c r="H3200"/>
      <c r="I3200"/>
      <c r="J3200"/>
      <c r="K3200"/>
    </row>
    <row r="3201" spans="1:11" ht="14.5" x14ac:dyDescent="0.35">
      <c r="A3201"/>
      <c r="B3201"/>
      <c r="C3201"/>
      <c r="D3201"/>
      <c r="E3201"/>
      <c r="F3201"/>
      <c r="G3201"/>
      <c r="H3201"/>
      <c r="I3201"/>
      <c r="J3201"/>
      <c r="K3201"/>
    </row>
    <row r="3202" spans="1:11" ht="14.5" x14ac:dyDescent="0.35">
      <c r="A3202"/>
      <c r="B3202"/>
      <c r="C3202"/>
      <c r="D3202"/>
      <c r="E3202"/>
      <c r="F3202"/>
      <c r="G3202"/>
      <c r="H3202"/>
      <c r="I3202"/>
      <c r="J3202"/>
      <c r="K3202"/>
    </row>
    <row r="3203" spans="1:11" ht="14.5" x14ac:dyDescent="0.35">
      <c r="A3203"/>
      <c r="B3203"/>
      <c r="C3203"/>
      <c r="D3203"/>
      <c r="E3203"/>
      <c r="F3203"/>
      <c r="G3203"/>
      <c r="H3203"/>
      <c r="I3203"/>
      <c r="J3203"/>
      <c r="K3203"/>
    </row>
    <row r="3204" spans="1:11" ht="14.5" x14ac:dyDescent="0.35">
      <c r="A3204"/>
      <c r="B3204"/>
      <c r="C3204"/>
      <c r="D3204"/>
      <c r="E3204"/>
      <c r="F3204"/>
      <c r="G3204"/>
      <c r="H3204"/>
      <c r="I3204"/>
      <c r="J3204"/>
      <c r="K3204"/>
    </row>
    <row r="3205" spans="1:11" ht="14.5" x14ac:dyDescent="0.35">
      <c r="A3205"/>
      <c r="B3205"/>
      <c r="C3205"/>
      <c r="D3205"/>
      <c r="E3205"/>
      <c r="F3205"/>
      <c r="G3205"/>
      <c r="H3205"/>
      <c r="I3205"/>
      <c r="J3205"/>
      <c r="K3205"/>
    </row>
    <row r="3206" spans="1:11" ht="14.5" x14ac:dyDescent="0.35">
      <c r="A3206"/>
      <c r="B3206"/>
      <c r="C3206"/>
      <c r="D3206"/>
      <c r="E3206"/>
      <c r="F3206"/>
      <c r="G3206"/>
      <c r="H3206"/>
      <c r="I3206"/>
      <c r="J3206"/>
      <c r="K3206"/>
    </row>
    <row r="3207" spans="1:11" ht="14.5" x14ac:dyDescent="0.35">
      <c r="A3207"/>
      <c r="B3207"/>
      <c r="C3207"/>
      <c r="D3207"/>
      <c r="E3207"/>
      <c r="F3207"/>
      <c r="G3207"/>
      <c r="H3207"/>
      <c r="I3207"/>
      <c r="J3207"/>
      <c r="K3207"/>
    </row>
    <row r="3208" spans="1:11" ht="14.5" x14ac:dyDescent="0.35">
      <c r="A3208"/>
      <c r="B3208"/>
      <c r="C3208"/>
      <c r="D3208"/>
      <c r="E3208"/>
      <c r="F3208"/>
      <c r="G3208"/>
      <c r="H3208"/>
      <c r="I3208"/>
      <c r="J3208"/>
      <c r="K3208"/>
    </row>
    <row r="3209" spans="1:11" ht="14.5" x14ac:dyDescent="0.35">
      <c r="A3209"/>
      <c r="B3209"/>
      <c r="C3209"/>
      <c r="D3209"/>
      <c r="E3209"/>
      <c r="F3209"/>
      <c r="G3209"/>
      <c r="H3209"/>
      <c r="I3209"/>
      <c r="J3209"/>
      <c r="K3209"/>
    </row>
    <row r="3210" spans="1:11" ht="14.5" x14ac:dyDescent="0.35">
      <c r="A3210"/>
      <c r="B3210"/>
      <c r="C3210"/>
      <c r="D3210"/>
      <c r="E3210"/>
      <c r="F3210"/>
      <c r="G3210"/>
      <c r="H3210"/>
      <c r="I3210"/>
      <c r="J3210"/>
      <c r="K3210"/>
    </row>
    <row r="3211" spans="1:11" ht="14.5" x14ac:dyDescent="0.35">
      <c r="A3211"/>
      <c r="B3211"/>
      <c r="C3211"/>
      <c r="D3211"/>
      <c r="E3211"/>
      <c r="F3211"/>
      <c r="G3211"/>
      <c r="H3211"/>
      <c r="I3211"/>
      <c r="J3211"/>
      <c r="K3211"/>
    </row>
    <row r="3212" spans="1:11" ht="14.5" x14ac:dyDescent="0.35">
      <c r="A3212"/>
      <c r="B3212"/>
      <c r="C3212"/>
      <c r="D3212"/>
      <c r="E3212"/>
      <c r="F3212"/>
      <c r="G3212"/>
      <c r="H3212"/>
      <c r="I3212"/>
      <c r="J3212"/>
      <c r="K3212"/>
    </row>
    <row r="3213" spans="1:11" ht="14.5" x14ac:dyDescent="0.35">
      <c r="A3213"/>
      <c r="B3213"/>
      <c r="C3213"/>
      <c r="D3213"/>
      <c r="E3213"/>
      <c r="F3213"/>
      <c r="G3213"/>
      <c r="H3213"/>
      <c r="I3213"/>
      <c r="J3213"/>
      <c r="K3213"/>
    </row>
    <row r="3214" spans="1:11" ht="14.5" x14ac:dyDescent="0.35">
      <c r="A3214"/>
      <c r="B3214"/>
      <c r="C3214"/>
      <c r="D3214"/>
      <c r="E3214"/>
      <c r="F3214"/>
      <c r="G3214"/>
      <c r="H3214"/>
      <c r="I3214"/>
      <c r="J3214"/>
      <c r="K3214"/>
    </row>
    <row r="3215" spans="1:11" ht="14.5" x14ac:dyDescent="0.35">
      <c r="A3215"/>
      <c r="B3215"/>
      <c r="C3215"/>
      <c r="D3215"/>
      <c r="E3215"/>
      <c r="F3215"/>
      <c r="G3215"/>
      <c r="H3215"/>
      <c r="I3215"/>
      <c r="J3215"/>
      <c r="K3215"/>
    </row>
    <row r="3216" spans="1:11" ht="14.5" x14ac:dyDescent="0.35">
      <c r="A3216"/>
      <c r="B3216"/>
      <c r="C3216"/>
      <c r="D3216"/>
      <c r="E3216"/>
      <c r="F3216"/>
      <c r="G3216"/>
      <c r="H3216"/>
      <c r="I3216"/>
      <c r="J3216"/>
      <c r="K3216"/>
    </row>
    <row r="3217" spans="1:11" ht="14.5" x14ac:dyDescent="0.35">
      <c r="A3217"/>
      <c r="B3217"/>
      <c r="C3217"/>
      <c r="D3217"/>
      <c r="E3217"/>
      <c r="F3217"/>
      <c r="G3217"/>
      <c r="H3217"/>
      <c r="I3217"/>
      <c r="J3217"/>
      <c r="K3217"/>
    </row>
    <row r="3218" spans="1:11" ht="14.5" x14ac:dyDescent="0.35">
      <c r="A3218"/>
      <c r="B3218"/>
      <c r="C3218"/>
      <c r="D3218"/>
      <c r="E3218"/>
      <c r="F3218"/>
      <c r="G3218"/>
      <c r="H3218"/>
      <c r="I3218"/>
      <c r="J3218"/>
      <c r="K3218"/>
    </row>
    <row r="3219" spans="1:11" ht="14.5" x14ac:dyDescent="0.35">
      <c r="A3219"/>
      <c r="B3219"/>
      <c r="C3219"/>
      <c r="D3219"/>
      <c r="E3219"/>
      <c r="F3219"/>
      <c r="G3219"/>
      <c r="H3219"/>
      <c r="I3219"/>
      <c r="J3219"/>
      <c r="K3219"/>
    </row>
    <row r="3220" spans="1:11" ht="14.5" x14ac:dyDescent="0.35">
      <c r="A3220"/>
      <c r="B3220"/>
      <c r="C3220"/>
      <c r="D3220"/>
      <c r="E3220"/>
      <c r="F3220"/>
      <c r="G3220"/>
      <c r="H3220"/>
      <c r="I3220"/>
      <c r="J3220"/>
      <c r="K3220"/>
    </row>
    <row r="3221" spans="1:11" ht="14.5" x14ac:dyDescent="0.35">
      <c r="A3221"/>
      <c r="B3221"/>
      <c r="C3221"/>
      <c r="D3221"/>
      <c r="E3221"/>
      <c r="F3221"/>
      <c r="G3221"/>
      <c r="H3221"/>
      <c r="I3221"/>
      <c r="J3221"/>
      <c r="K3221"/>
    </row>
    <row r="3222" spans="1:11" ht="14.5" x14ac:dyDescent="0.35">
      <c r="A3222"/>
      <c r="B3222"/>
      <c r="C3222"/>
      <c r="D3222"/>
      <c r="E3222"/>
      <c r="F3222"/>
      <c r="G3222"/>
      <c r="H3222"/>
      <c r="I3222"/>
      <c r="J3222"/>
      <c r="K3222"/>
    </row>
    <row r="3223" spans="1:11" ht="14.5" x14ac:dyDescent="0.35">
      <c r="A3223"/>
      <c r="B3223"/>
      <c r="C3223"/>
      <c r="D3223"/>
      <c r="E3223"/>
      <c r="F3223"/>
      <c r="G3223"/>
      <c r="H3223"/>
      <c r="I3223"/>
      <c r="J3223"/>
      <c r="K3223"/>
    </row>
    <row r="3224" spans="1:11" ht="14.5" x14ac:dyDescent="0.35">
      <c r="A3224"/>
      <c r="B3224"/>
      <c r="C3224"/>
      <c r="D3224"/>
      <c r="E3224"/>
      <c r="F3224"/>
      <c r="G3224"/>
      <c r="H3224"/>
      <c r="I3224"/>
      <c r="J3224"/>
      <c r="K3224"/>
    </row>
    <row r="3225" spans="1:11" ht="14.5" x14ac:dyDescent="0.35">
      <c r="A3225"/>
      <c r="B3225"/>
      <c r="C3225"/>
      <c r="D3225"/>
      <c r="E3225"/>
      <c r="F3225"/>
      <c r="G3225"/>
      <c r="H3225"/>
      <c r="I3225"/>
      <c r="J3225"/>
      <c r="K3225"/>
    </row>
    <row r="3226" spans="1:11" ht="14.5" x14ac:dyDescent="0.35">
      <c r="A3226"/>
      <c r="B3226"/>
      <c r="C3226"/>
      <c r="D3226"/>
      <c r="E3226"/>
      <c r="F3226"/>
      <c r="G3226"/>
      <c r="H3226"/>
      <c r="I3226"/>
      <c r="J3226"/>
      <c r="K3226"/>
    </row>
    <row r="3227" spans="1:11" ht="14.5" x14ac:dyDescent="0.35">
      <c r="A3227"/>
      <c r="B3227"/>
      <c r="C3227"/>
      <c r="D3227"/>
      <c r="E3227"/>
      <c r="F3227"/>
      <c r="G3227"/>
      <c r="H3227"/>
      <c r="I3227"/>
      <c r="J3227"/>
      <c r="K3227"/>
    </row>
    <row r="3228" spans="1:11" ht="14.5" x14ac:dyDescent="0.35">
      <c r="A3228"/>
      <c r="B3228"/>
      <c r="C3228"/>
      <c r="D3228"/>
      <c r="E3228"/>
      <c r="F3228"/>
      <c r="G3228"/>
      <c r="H3228"/>
      <c r="I3228"/>
      <c r="J3228"/>
      <c r="K3228"/>
    </row>
    <row r="3229" spans="1:11" ht="14.5" x14ac:dyDescent="0.35">
      <c r="A3229"/>
      <c r="B3229"/>
      <c r="C3229"/>
      <c r="D3229"/>
      <c r="E3229"/>
      <c r="F3229"/>
      <c r="G3229"/>
      <c r="H3229"/>
      <c r="I3229"/>
      <c r="J3229"/>
      <c r="K3229"/>
    </row>
    <row r="3230" spans="1:11" ht="14.5" x14ac:dyDescent="0.35">
      <c r="A3230"/>
      <c r="B3230"/>
      <c r="C3230"/>
      <c r="D3230"/>
      <c r="E3230"/>
      <c r="F3230"/>
      <c r="G3230"/>
      <c r="H3230"/>
      <c r="I3230"/>
      <c r="J3230"/>
      <c r="K3230"/>
    </row>
    <row r="3231" spans="1:11" ht="14.5" x14ac:dyDescent="0.35">
      <c r="A3231"/>
      <c r="B3231"/>
      <c r="C3231"/>
      <c r="D3231"/>
      <c r="E3231"/>
      <c r="F3231"/>
      <c r="G3231"/>
      <c r="H3231"/>
      <c r="I3231"/>
      <c r="J3231"/>
      <c r="K3231"/>
    </row>
    <row r="3232" spans="1:11" ht="14.5" x14ac:dyDescent="0.35">
      <c r="A3232"/>
      <c r="B3232"/>
      <c r="C3232"/>
      <c r="D3232"/>
      <c r="E3232"/>
      <c r="F3232"/>
      <c r="G3232"/>
      <c r="H3232"/>
      <c r="I3232"/>
      <c r="J3232"/>
      <c r="K3232"/>
    </row>
    <row r="3233" spans="1:11" ht="14.5" x14ac:dyDescent="0.35">
      <c r="A3233"/>
      <c r="B3233"/>
      <c r="C3233"/>
      <c r="D3233"/>
      <c r="E3233"/>
      <c r="F3233"/>
      <c r="G3233"/>
      <c r="H3233"/>
      <c r="I3233"/>
      <c r="J3233"/>
      <c r="K3233"/>
    </row>
    <row r="3234" spans="1:11" ht="14.5" x14ac:dyDescent="0.35">
      <c r="A3234"/>
      <c r="B3234"/>
      <c r="C3234"/>
      <c r="D3234"/>
      <c r="E3234"/>
      <c r="F3234"/>
      <c r="G3234"/>
      <c r="H3234"/>
      <c r="I3234"/>
      <c r="J3234"/>
      <c r="K3234"/>
    </row>
    <row r="3235" spans="1:11" ht="14.5" x14ac:dyDescent="0.35">
      <c r="A3235"/>
      <c r="B3235"/>
      <c r="C3235"/>
      <c r="D3235"/>
      <c r="E3235"/>
      <c r="F3235"/>
      <c r="G3235"/>
      <c r="H3235"/>
      <c r="I3235"/>
      <c r="J3235"/>
      <c r="K3235"/>
    </row>
    <row r="3236" spans="1:11" ht="14.5" x14ac:dyDescent="0.35">
      <c r="A3236"/>
      <c r="B3236"/>
      <c r="C3236"/>
      <c r="D3236"/>
      <c r="E3236"/>
      <c r="F3236"/>
      <c r="G3236"/>
      <c r="H3236"/>
      <c r="I3236"/>
      <c r="J3236"/>
      <c r="K3236"/>
    </row>
    <row r="3237" spans="1:11" ht="14.5" x14ac:dyDescent="0.35">
      <c r="A3237"/>
      <c r="B3237"/>
      <c r="C3237"/>
      <c r="D3237"/>
      <c r="E3237"/>
      <c r="F3237"/>
      <c r="G3237"/>
      <c r="H3237"/>
      <c r="I3237"/>
      <c r="J3237"/>
      <c r="K3237"/>
    </row>
    <row r="3238" spans="1:11" ht="14.5" x14ac:dyDescent="0.35">
      <c r="A3238"/>
      <c r="B3238"/>
      <c r="C3238"/>
      <c r="D3238"/>
      <c r="E3238"/>
      <c r="F3238"/>
      <c r="G3238"/>
      <c r="H3238"/>
      <c r="I3238"/>
      <c r="J3238"/>
      <c r="K3238"/>
    </row>
    <row r="3239" spans="1:11" ht="14.5" x14ac:dyDescent="0.35">
      <c r="A3239"/>
      <c r="B3239"/>
      <c r="C3239"/>
      <c r="D3239"/>
      <c r="E3239"/>
      <c r="F3239"/>
      <c r="G3239"/>
      <c r="H3239"/>
      <c r="I3239"/>
      <c r="J3239"/>
      <c r="K3239"/>
    </row>
    <row r="3240" spans="1:11" ht="14.5" x14ac:dyDescent="0.35">
      <c r="A3240"/>
      <c r="B3240"/>
      <c r="C3240"/>
      <c r="D3240"/>
      <c r="E3240"/>
      <c r="F3240"/>
      <c r="G3240"/>
      <c r="H3240"/>
      <c r="I3240"/>
      <c r="J3240"/>
      <c r="K3240"/>
    </row>
    <row r="3241" spans="1:11" ht="14.5" x14ac:dyDescent="0.35">
      <c r="A3241"/>
      <c r="B3241"/>
      <c r="C3241"/>
      <c r="D3241"/>
      <c r="E3241"/>
      <c r="F3241"/>
      <c r="G3241"/>
      <c r="H3241"/>
      <c r="I3241"/>
      <c r="J3241"/>
      <c r="K3241"/>
    </row>
    <row r="3242" spans="1:11" ht="14.5" x14ac:dyDescent="0.35">
      <c r="A3242"/>
      <c r="B3242"/>
      <c r="C3242"/>
      <c r="D3242"/>
      <c r="E3242"/>
      <c r="F3242"/>
      <c r="G3242"/>
      <c r="H3242"/>
      <c r="I3242"/>
      <c r="J3242"/>
      <c r="K3242"/>
    </row>
    <row r="3243" spans="1:11" ht="14.5" x14ac:dyDescent="0.35">
      <c r="A3243"/>
      <c r="B3243"/>
      <c r="C3243"/>
      <c r="D3243"/>
      <c r="E3243"/>
      <c r="F3243"/>
      <c r="G3243"/>
      <c r="H3243"/>
      <c r="I3243"/>
      <c r="J3243"/>
      <c r="K3243"/>
    </row>
    <row r="3244" spans="1:11" ht="14.5" x14ac:dyDescent="0.35">
      <c r="A3244"/>
      <c r="B3244"/>
      <c r="C3244"/>
      <c r="D3244"/>
      <c r="E3244"/>
      <c r="F3244"/>
      <c r="G3244"/>
      <c r="H3244"/>
      <c r="I3244"/>
      <c r="J3244"/>
      <c r="K3244"/>
    </row>
    <row r="3245" spans="1:11" ht="14.5" x14ac:dyDescent="0.35">
      <c r="A3245"/>
      <c r="B3245"/>
      <c r="C3245"/>
      <c r="D3245"/>
      <c r="E3245"/>
      <c r="F3245"/>
      <c r="G3245"/>
      <c r="H3245"/>
      <c r="I3245"/>
      <c r="J3245"/>
      <c r="K3245"/>
    </row>
    <row r="3246" spans="1:11" ht="14.5" x14ac:dyDescent="0.35">
      <c r="A3246"/>
      <c r="B3246"/>
      <c r="C3246"/>
      <c r="D3246"/>
      <c r="E3246"/>
      <c r="F3246"/>
      <c r="G3246"/>
      <c r="H3246"/>
      <c r="I3246"/>
      <c r="J3246"/>
      <c r="K3246"/>
    </row>
    <row r="3247" spans="1:11" ht="14.5" x14ac:dyDescent="0.35">
      <c r="A3247"/>
      <c r="B3247"/>
      <c r="C3247"/>
      <c r="D3247"/>
      <c r="E3247"/>
      <c r="F3247"/>
      <c r="G3247"/>
      <c r="H3247"/>
      <c r="I3247"/>
      <c r="J3247"/>
      <c r="K3247"/>
    </row>
    <row r="3248" spans="1:11" ht="14.5" x14ac:dyDescent="0.35">
      <c r="A3248"/>
      <c r="B3248"/>
      <c r="C3248"/>
      <c r="D3248"/>
      <c r="E3248"/>
      <c r="F3248"/>
      <c r="G3248"/>
      <c r="H3248"/>
      <c r="I3248"/>
      <c r="J3248"/>
      <c r="K3248"/>
    </row>
    <row r="3249" spans="1:11" ht="14.5" x14ac:dyDescent="0.35">
      <c r="A3249"/>
      <c r="B3249"/>
      <c r="C3249"/>
      <c r="D3249"/>
      <c r="E3249"/>
      <c r="F3249"/>
      <c r="G3249"/>
      <c r="H3249"/>
      <c r="I3249"/>
      <c r="J3249"/>
      <c r="K3249"/>
    </row>
    <row r="3250" spans="1:11" ht="14.5" x14ac:dyDescent="0.35">
      <c r="A3250"/>
      <c r="B3250"/>
      <c r="C3250"/>
      <c r="D3250"/>
      <c r="E3250"/>
      <c r="F3250"/>
      <c r="G3250"/>
      <c r="H3250"/>
      <c r="I3250"/>
      <c r="J3250"/>
      <c r="K3250"/>
    </row>
    <row r="3251" spans="1:11" ht="14.5" x14ac:dyDescent="0.35">
      <c r="A3251"/>
      <c r="B3251"/>
      <c r="C3251"/>
      <c r="D3251"/>
      <c r="E3251"/>
      <c r="F3251"/>
      <c r="G3251"/>
      <c r="H3251"/>
      <c r="I3251"/>
      <c r="J3251"/>
      <c r="K3251"/>
    </row>
    <row r="3252" spans="1:11" ht="14.5" x14ac:dyDescent="0.35">
      <c r="A3252"/>
      <c r="B3252"/>
      <c r="C3252"/>
      <c r="D3252"/>
      <c r="E3252"/>
      <c r="F3252"/>
      <c r="G3252"/>
      <c r="H3252"/>
      <c r="I3252"/>
      <c r="J3252"/>
      <c r="K3252"/>
    </row>
    <row r="3253" spans="1:11" ht="14.5" x14ac:dyDescent="0.35">
      <c r="A3253"/>
      <c r="B3253"/>
      <c r="C3253"/>
      <c r="D3253"/>
      <c r="E3253"/>
      <c r="F3253"/>
      <c r="G3253"/>
      <c r="H3253"/>
      <c r="I3253"/>
      <c r="J3253"/>
      <c r="K3253"/>
    </row>
    <row r="3254" spans="1:11" ht="14.5" x14ac:dyDescent="0.35">
      <c r="A3254"/>
      <c r="B3254"/>
      <c r="C3254"/>
      <c r="D3254"/>
      <c r="E3254"/>
      <c r="F3254"/>
      <c r="G3254"/>
      <c r="H3254"/>
      <c r="I3254"/>
      <c r="J3254"/>
      <c r="K3254"/>
    </row>
    <row r="3255" spans="1:11" ht="14.5" x14ac:dyDescent="0.35">
      <c r="A3255"/>
      <c r="B3255"/>
      <c r="C3255"/>
      <c r="D3255"/>
      <c r="E3255"/>
      <c r="F3255"/>
      <c r="G3255"/>
      <c r="H3255"/>
      <c r="I3255"/>
      <c r="J3255"/>
      <c r="K3255"/>
    </row>
    <row r="3256" spans="1:11" ht="14.5" x14ac:dyDescent="0.35">
      <c r="A3256"/>
      <c r="B3256"/>
      <c r="C3256"/>
      <c r="D3256"/>
      <c r="E3256"/>
      <c r="F3256"/>
      <c r="G3256"/>
      <c r="H3256"/>
      <c r="I3256"/>
      <c r="J3256"/>
      <c r="K3256"/>
    </row>
    <row r="3257" spans="1:11" ht="14.5" x14ac:dyDescent="0.35">
      <c r="A3257"/>
      <c r="B3257"/>
      <c r="C3257"/>
      <c r="D3257"/>
      <c r="E3257"/>
      <c r="F3257"/>
      <c r="G3257"/>
      <c r="H3257"/>
      <c r="I3257"/>
      <c r="J3257"/>
      <c r="K3257"/>
    </row>
    <row r="3258" spans="1:11" ht="14.5" x14ac:dyDescent="0.35">
      <c r="A3258"/>
      <c r="B3258"/>
      <c r="C3258"/>
      <c r="D3258"/>
      <c r="E3258"/>
      <c r="F3258"/>
      <c r="G3258"/>
      <c r="H3258"/>
      <c r="I3258"/>
      <c r="J3258"/>
      <c r="K3258"/>
    </row>
    <row r="3259" spans="1:11" ht="14.5" x14ac:dyDescent="0.35">
      <c r="A3259"/>
      <c r="B3259"/>
      <c r="C3259"/>
      <c r="D3259"/>
      <c r="E3259"/>
      <c r="F3259"/>
      <c r="G3259"/>
      <c r="H3259"/>
      <c r="I3259"/>
      <c r="J3259"/>
      <c r="K3259"/>
    </row>
    <row r="3260" spans="1:11" ht="14.5" x14ac:dyDescent="0.35">
      <c r="A3260"/>
      <c r="B3260"/>
      <c r="C3260"/>
      <c r="D3260"/>
      <c r="E3260"/>
      <c r="F3260"/>
      <c r="G3260"/>
      <c r="H3260"/>
      <c r="I3260"/>
      <c r="J3260"/>
      <c r="K3260"/>
    </row>
    <row r="3261" spans="1:11" ht="14.5" x14ac:dyDescent="0.35">
      <c r="A3261"/>
      <c r="B3261"/>
      <c r="C3261"/>
      <c r="D3261"/>
      <c r="E3261"/>
      <c r="F3261"/>
      <c r="G3261"/>
      <c r="H3261"/>
      <c r="I3261"/>
      <c r="J3261"/>
      <c r="K3261"/>
    </row>
    <row r="3262" spans="1:11" ht="14.5" x14ac:dyDescent="0.35">
      <c r="A3262"/>
      <c r="B3262"/>
      <c r="C3262"/>
      <c r="D3262"/>
      <c r="E3262"/>
      <c r="F3262"/>
      <c r="G3262"/>
      <c r="H3262"/>
      <c r="I3262"/>
      <c r="J3262"/>
      <c r="K3262"/>
    </row>
    <row r="3263" spans="1:11" ht="14.5" x14ac:dyDescent="0.35">
      <c r="A3263"/>
      <c r="B3263"/>
      <c r="C3263"/>
      <c r="D3263"/>
      <c r="E3263"/>
      <c r="F3263"/>
      <c r="G3263"/>
      <c r="H3263"/>
      <c r="I3263"/>
      <c r="J3263"/>
      <c r="K3263"/>
    </row>
    <row r="3264" spans="1:11" ht="14.5" x14ac:dyDescent="0.35">
      <c r="A3264"/>
      <c r="B3264"/>
      <c r="C3264"/>
      <c r="D3264"/>
      <c r="E3264"/>
      <c r="F3264"/>
      <c r="G3264"/>
      <c r="H3264"/>
      <c r="I3264"/>
      <c r="J3264"/>
      <c r="K3264"/>
    </row>
    <row r="3265" spans="1:11" ht="14.5" x14ac:dyDescent="0.35">
      <c r="A3265"/>
      <c r="B3265"/>
      <c r="C3265"/>
      <c r="D3265"/>
      <c r="E3265"/>
      <c r="F3265"/>
      <c r="G3265"/>
      <c r="H3265"/>
      <c r="I3265"/>
      <c r="J3265"/>
      <c r="K3265"/>
    </row>
    <row r="3266" spans="1:11" ht="14.5" x14ac:dyDescent="0.35">
      <c r="A3266"/>
      <c r="B3266"/>
      <c r="C3266"/>
      <c r="D3266"/>
      <c r="E3266"/>
      <c r="F3266"/>
      <c r="G3266"/>
      <c r="H3266"/>
      <c r="I3266"/>
      <c r="J3266"/>
      <c r="K3266"/>
    </row>
    <row r="3267" spans="1:11" ht="14.5" x14ac:dyDescent="0.35">
      <c r="A3267"/>
      <c r="B3267"/>
      <c r="C3267"/>
      <c r="D3267"/>
      <c r="E3267"/>
      <c r="F3267"/>
      <c r="G3267"/>
      <c r="H3267"/>
      <c r="I3267"/>
      <c r="J3267"/>
      <c r="K3267"/>
    </row>
    <row r="3268" spans="1:11" ht="14.5" x14ac:dyDescent="0.35">
      <c r="A3268"/>
      <c r="B3268"/>
      <c r="C3268"/>
      <c r="D3268"/>
      <c r="E3268"/>
      <c r="F3268"/>
      <c r="G3268"/>
      <c r="H3268"/>
      <c r="I3268"/>
      <c r="J3268"/>
      <c r="K3268"/>
    </row>
    <row r="3269" spans="1:11" ht="14.5" x14ac:dyDescent="0.35">
      <c r="A3269"/>
      <c r="B3269"/>
      <c r="C3269"/>
      <c r="D3269"/>
      <c r="E3269"/>
      <c r="F3269"/>
      <c r="G3269"/>
      <c r="H3269"/>
      <c r="I3269"/>
      <c r="J3269"/>
      <c r="K3269"/>
    </row>
    <row r="3270" spans="1:11" ht="14.5" x14ac:dyDescent="0.35">
      <c r="A3270"/>
      <c r="B3270"/>
      <c r="C3270"/>
      <c r="D3270"/>
      <c r="E3270"/>
      <c r="F3270"/>
      <c r="G3270"/>
      <c r="H3270"/>
      <c r="I3270"/>
      <c r="J3270"/>
      <c r="K3270"/>
    </row>
    <row r="3271" spans="1:11" ht="14.5" x14ac:dyDescent="0.35">
      <c r="A3271"/>
      <c r="B3271"/>
      <c r="C3271"/>
      <c r="D3271"/>
      <c r="E3271"/>
      <c r="F3271"/>
      <c r="G3271"/>
      <c r="H3271"/>
      <c r="I3271"/>
      <c r="J3271"/>
      <c r="K3271"/>
    </row>
    <row r="3272" spans="1:11" ht="14.5" x14ac:dyDescent="0.35">
      <c r="A3272"/>
      <c r="B3272"/>
      <c r="C3272"/>
      <c r="D3272"/>
      <c r="E3272"/>
      <c r="F3272"/>
      <c r="G3272"/>
      <c r="H3272"/>
      <c r="I3272"/>
      <c r="J3272"/>
      <c r="K3272"/>
    </row>
    <row r="3273" spans="1:11" ht="14.5" x14ac:dyDescent="0.35">
      <c r="A3273"/>
      <c r="B3273"/>
      <c r="C3273"/>
      <c r="D3273"/>
      <c r="E3273"/>
      <c r="F3273"/>
      <c r="G3273"/>
      <c r="H3273"/>
      <c r="I3273"/>
      <c r="J3273"/>
      <c r="K3273"/>
    </row>
    <row r="3274" spans="1:11" ht="14.5" x14ac:dyDescent="0.35">
      <c r="A3274"/>
      <c r="B3274"/>
      <c r="C3274"/>
      <c r="D3274"/>
      <c r="E3274"/>
      <c r="F3274"/>
      <c r="G3274"/>
      <c r="H3274"/>
      <c r="I3274"/>
      <c r="J3274"/>
      <c r="K3274"/>
    </row>
    <row r="3275" spans="1:11" ht="14.5" x14ac:dyDescent="0.35">
      <c r="A3275"/>
      <c r="B3275"/>
      <c r="C3275"/>
      <c r="D3275"/>
      <c r="E3275"/>
      <c r="F3275"/>
      <c r="G3275"/>
      <c r="H3275"/>
      <c r="I3275"/>
      <c r="J3275"/>
      <c r="K3275"/>
    </row>
    <row r="3276" spans="1:11" ht="14.5" x14ac:dyDescent="0.35">
      <c r="A3276"/>
      <c r="B3276"/>
      <c r="C3276"/>
      <c r="D3276"/>
      <c r="E3276"/>
      <c r="F3276"/>
      <c r="G3276"/>
      <c r="H3276"/>
      <c r="I3276"/>
      <c r="J3276"/>
      <c r="K3276"/>
    </row>
    <row r="3277" spans="1:11" ht="14.5" x14ac:dyDescent="0.35">
      <c r="A3277"/>
      <c r="B3277"/>
      <c r="C3277"/>
      <c r="D3277"/>
      <c r="E3277"/>
      <c r="F3277"/>
      <c r="G3277"/>
      <c r="H3277"/>
      <c r="I3277"/>
      <c r="J3277"/>
      <c r="K3277"/>
    </row>
    <row r="3278" spans="1:11" ht="14.5" x14ac:dyDescent="0.35">
      <c r="A3278"/>
      <c r="B3278"/>
      <c r="C3278"/>
      <c r="D3278"/>
      <c r="E3278"/>
      <c r="F3278"/>
      <c r="G3278"/>
      <c r="H3278"/>
      <c r="I3278"/>
      <c r="J3278"/>
      <c r="K3278"/>
    </row>
    <row r="3279" spans="1:11" ht="14.5" x14ac:dyDescent="0.35">
      <c r="A3279"/>
      <c r="B3279"/>
      <c r="C3279"/>
      <c r="D3279"/>
      <c r="E3279"/>
      <c r="F3279"/>
      <c r="G3279"/>
      <c r="H3279"/>
      <c r="I3279"/>
      <c r="J3279"/>
      <c r="K3279"/>
    </row>
    <row r="3280" spans="1:11" ht="14.5" x14ac:dyDescent="0.35">
      <c r="A3280"/>
      <c r="B3280"/>
      <c r="C3280"/>
      <c r="D3280"/>
      <c r="E3280"/>
      <c r="F3280"/>
      <c r="G3280"/>
      <c r="H3280"/>
      <c r="I3280"/>
      <c r="J3280"/>
      <c r="K3280"/>
    </row>
    <row r="3281" spans="1:11" ht="14.5" x14ac:dyDescent="0.35">
      <c r="A3281"/>
      <c r="B3281"/>
      <c r="C3281"/>
      <c r="D3281"/>
      <c r="E3281"/>
      <c r="F3281"/>
      <c r="G3281"/>
      <c r="H3281"/>
      <c r="I3281"/>
      <c r="J3281"/>
      <c r="K3281"/>
    </row>
    <row r="3282" spans="1:11" ht="14.5" x14ac:dyDescent="0.35">
      <c r="A3282"/>
      <c r="B3282"/>
      <c r="C3282"/>
      <c r="D3282"/>
      <c r="E3282"/>
      <c r="F3282"/>
      <c r="G3282"/>
      <c r="H3282"/>
      <c r="I3282"/>
      <c r="J3282"/>
      <c r="K3282"/>
    </row>
    <row r="3283" spans="1:11" ht="14.5" x14ac:dyDescent="0.35">
      <c r="A3283"/>
      <c r="B3283"/>
      <c r="C3283"/>
      <c r="D3283"/>
      <c r="E3283"/>
      <c r="F3283"/>
      <c r="G3283"/>
      <c r="H3283"/>
      <c r="I3283"/>
      <c r="J3283"/>
      <c r="K3283"/>
    </row>
    <row r="3284" spans="1:11" ht="14.5" x14ac:dyDescent="0.35">
      <c r="A3284"/>
      <c r="B3284"/>
      <c r="C3284"/>
      <c r="D3284"/>
      <c r="E3284"/>
      <c r="F3284"/>
      <c r="G3284"/>
      <c r="H3284"/>
      <c r="I3284"/>
      <c r="J3284"/>
      <c r="K3284"/>
    </row>
    <row r="3285" spans="1:11" ht="14.5" x14ac:dyDescent="0.35">
      <c r="A3285"/>
      <c r="B3285"/>
      <c r="C3285"/>
      <c r="D3285"/>
      <c r="E3285"/>
      <c r="F3285"/>
      <c r="G3285"/>
      <c r="H3285"/>
      <c r="I3285"/>
      <c r="J3285"/>
      <c r="K3285"/>
    </row>
    <row r="3286" spans="1:11" ht="14.5" x14ac:dyDescent="0.35">
      <c r="A3286"/>
      <c r="B3286"/>
      <c r="C3286"/>
      <c r="D3286"/>
      <c r="E3286"/>
      <c r="F3286"/>
      <c r="G3286"/>
      <c r="H3286"/>
      <c r="I3286"/>
      <c r="J3286"/>
      <c r="K3286"/>
    </row>
    <row r="3287" spans="1:11" ht="14.5" x14ac:dyDescent="0.35">
      <c r="A3287"/>
      <c r="B3287"/>
      <c r="C3287"/>
      <c r="D3287"/>
      <c r="E3287"/>
      <c r="F3287"/>
      <c r="G3287"/>
      <c r="H3287"/>
      <c r="I3287"/>
      <c r="J3287"/>
      <c r="K3287"/>
    </row>
    <row r="3288" spans="1:11" ht="14.5" x14ac:dyDescent="0.35">
      <c r="A3288"/>
      <c r="B3288"/>
      <c r="C3288"/>
      <c r="D3288"/>
      <c r="E3288"/>
      <c r="F3288"/>
      <c r="G3288"/>
      <c r="H3288"/>
      <c r="I3288"/>
      <c r="J3288"/>
      <c r="K3288"/>
    </row>
    <row r="3289" spans="1:11" ht="14.5" x14ac:dyDescent="0.35">
      <c r="A3289"/>
      <c r="B3289"/>
      <c r="C3289"/>
      <c r="D3289"/>
      <c r="E3289"/>
      <c r="F3289"/>
      <c r="G3289"/>
      <c r="H3289"/>
      <c r="I3289"/>
      <c r="J3289"/>
      <c r="K3289"/>
    </row>
    <row r="3290" spans="1:11" ht="14.5" x14ac:dyDescent="0.35">
      <c r="A3290"/>
      <c r="B3290"/>
      <c r="C3290"/>
      <c r="D3290"/>
      <c r="E3290"/>
      <c r="F3290"/>
      <c r="G3290"/>
      <c r="H3290"/>
      <c r="I3290"/>
      <c r="J3290"/>
      <c r="K3290"/>
    </row>
    <row r="3291" spans="1:11" ht="14.5" x14ac:dyDescent="0.35">
      <c r="A3291"/>
      <c r="B3291"/>
      <c r="C3291"/>
      <c r="D3291"/>
      <c r="E3291"/>
      <c r="F3291"/>
      <c r="G3291"/>
      <c r="H3291"/>
      <c r="I3291"/>
      <c r="J3291"/>
      <c r="K3291"/>
    </row>
    <row r="3292" spans="1:11" ht="14.5" x14ac:dyDescent="0.35">
      <c r="A3292"/>
      <c r="B3292"/>
      <c r="C3292"/>
      <c r="D3292"/>
      <c r="E3292"/>
      <c r="F3292"/>
      <c r="G3292"/>
      <c r="H3292"/>
      <c r="I3292"/>
      <c r="J3292"/>
      <c r="K3292"/>
    </row>
    <row r="3293" spans="1:11" ht="14.5" x14ac:dyDescent="0.35">
      <c r="A3293"/>
      <c r="B3293"/>
      <c r="C3293"/>
      <c r="D3293"/>
      <c r="E3293"/>
      <c r="F3293"/>
      <c r="G3293"/>
      <c r="H3293"/>
      <c r="I3293"/>
      <c r="J3293"/>
      <c r="K3293"/>
    </row>
    <row r="3294" spans="1:11" ht="14.5" x14ac:dyDescent="0.35">
      <c r="A3294"/>
      <c r="B3294"/>
      <c r="C3294"/>
      <c r="D3294"/>
      <c r="E3294"/>
      <c r="F3294"/>
      <c r="G3294"/>
      <c r="H3294"/>
      <c r="I3294"/>
      <c r="J3294"/>
      <c r="K3294"/>
    </row>
    <row r="3295" spans="1:11" ht="14.5" x14ac:dyDescent="0.35">
      <c r="A3295"/>
      <c r="B3295"/>
      <c r="C3295"/>
      <c r="D3295"/>
      <c r="E3295"/>
      <c r="F3295"/>
      <c r="G3295"/>
      <c r="H3295"/>
      <c r="I3295"/>
      <c r="J3295"/>
      <c r="K3295"/>
    </row>
    <row r="3296" spans="1:11" ht="14.5" x14ac:dyDescent="0.35">
      <c r="A3296"/>
      <c r="B3296"/>
      <c r="C3296"/>
      <c r="D3296"/>
      <c r="E3296"/>
      <c r="F3296"/>
      <c r="G3296"/>
      <c r="H3296"/>
      <c r="I3296"/>
      <c r="J3296"/>
      <c r="K3296"/>
    </row>
    <row r="3297" spans="1:11" ht="14.5" x14ac:dyDescent="0.35">
      <c r="A3297"/>
      <c r="B3297"/>
      <c r="C3297"/>
      <c r="D3297"/>
      <c r="E3297"/>
      <c r="F3297"/>
      <c r="G3297"/>
      <c r="H3297"/>
      <c r="I3297"/>
      <c r="J3297"/>
      <c r="K3297"/>
    </row>
    <row r="3298" spans="1:11" ht="14.5" x14ac:dyDescent="0.35">
      <c r="A3298"/>
      <c r="B3298"/>
      <c r="C3298"/>
      <c r="D3298"/>
      <c r="E3298"/>
      <c r="F3298"/>
      <c r="G3298"/>
      <c r="H3298"/>
      <c r="I3298"/>
      <c r="J3298"/>
      <c r="K3298"/>
    </row>
    <row r="3299" spans="1:11" ht="14.5" x14ac:dyDescent="0.35">
      <c r="A3299"/>
      <c r="B3299"/>
      <c r="C3299"/>
      <c r="D3299"/>
      <c r="E3299"/>
      <c r="F3299"/>
      <c r="G3299"/>
      <c r="H3299"/>
      <c r="I3299"/>
      <c r="J3299"/>
      <c r="K3299"/>
    </row>
    <row r="3300" spans="1:11" ht="14.5" x14ac:dyDescent="0.35">
      <c r="A3300"/>
      <c r="B3300"/>
      <c r="C3300"/>
      <c r="D3300"/>
      <c r="E3300"/>
      <c r="F3300"/>
      <c r="G3300"/>
      <c r="H3300"/>
      <c r="I3300"/>
      <c r="J3300"/>
      <c r="K3300"/>
    </row>
    <row r="3301" spans="1:11" ht="14.5" x14ac:dyDescent="0.35">
      <c r="A3301"/>
      <c r="B3301"/>
      <c r="C3301"/>
      <c r="D3301"/>
      <c r="E3301"/>
      <c r="F3301"/>
      <c r="G3301"/>
      <c r="H3301"/>
      <c r="I3301"/>
      <c r="J3301"/>
      <c r="K3301"/>
    </row>
    <row r="3302" spans="1:11" ht="14.5" x14ac:dyDescent="0.35">
      <c r="A3302"/>
      <c r="B3302"/>
      <c r="C3302"/>
      <c r="D3302"/>
      <c r="E3302"/>
      <c r="F3302"/>
      <c r="G3302"/>
      <c r="H3302"/>
      <c r="I3302"/>
      <c r="J3302"/>
      <c r="K3302"/>
    </row>
    <row r="3303" spans="1:11" ht="14.5" x14ac:dyDescent="0.35">
      <c r="A3303"/>
      <c r="B3303"/>
      <c r="C3303"/>
      <c r="D3303"/>
      <c r="E3303"/>
      <c r="F3303"/>
      <c r="G3303"/>
      <c r="H3303"/>
      <c r="I3303"/>
      <c r="J3303"/>
      <c r="K3303"/>
    </row>
    <row r="3304" spans="1:11" ht="14.5" x14ac:dyDescent="0.35">
      <c r="A3304"/>
      <c r="B3304"/>
      <c r="C3304"/>
      <c r="D3304"/>
      <c r="E3304"/>
      <c r="F3304"/>
      <c r="G3304"/>
      <c r="H3304"/>
      <c r="I3304"/>
      <c r="J3304"/>
      <c r="K3304"/>
    </row>
    <row r="3305" spans="1:11" ht="14.5" x14ac:dyDescent="0.35">
      <c r="A3305"/>
      <c r="B3305"/>
      <c r="C3305"/>
      <c r="D3305"/>
      <c r="E3305"/>
      <c r="F3305"/>
      <c r="G3305"/>
      <c r="H3305"/>
      <c r="I3305"/>
      <c r="J3305"/>
      <c r="K3305"/>
    </row>
    <row r="3306" spans="1:11" ht="14.5" x14ac:dyDescent="0.35">
      <c r="A3306"/>
      <c r="B3306"/>
      <c r="C3306"/>
      <c r="D3306"/>
      <c r="E3306"/>
      <c r="F3306"/>
      <c r="G3306"/>
      <c r="H3306"/>
      <c r="I3306"/>
      <c r="J3306"/>
      <c r="K3306"/>
    </row>
    <row r="3307" spans="1:11" ht="14.5" x14ac:dyDescent="0.35">
      <c r="A3307"/>
      <c r="B3307"/>
      <c r="C3307"/>
      <c r="D3307"/>
      <c r="E3307"/>
      <c r="F3307"/>
      <c r="G3307"/>
      <c r="H3307"/>
      <c r="I3307"/>
      <c r="J3307"/>
      <c r="K3307"/>
    </row>
    <row r="3308" spans="1:11" ht="14.5" x14ac:dyDescent="0.35">
      <c r="A3308"/>
      <c r="B3308"/>
      <c r="C3308"/>
      <c r="D3308"/>
      <c r="E3308"/>
      <c r="F3308"/>
      <c r="G3308"/>
      <c r="H3308"/>
      <c r="I3308"/>
      <c r="J3308"/>
      <c r="K3308"/>
    </row>
    <row r="3309" spans="1:11" ht="14.5" x14ac:dyDescent="0.35">
      <c r="A3309"/>
      <c r="B3309"/>
      <c r="C3309"/>
      <c r="D3309"/>
      <c r="E3309"/>
      <c r="F3309"/>
      <c r="G3309"/>
      <c r="H3309"/>
      <c r="I3309"/>
      <c r="J3309"/>
      <c r="K3309"/>
    </row>
    <row r="3310" spans="1:11" ht="14.5" x14ac:dyDescent="0.35">
      <c r="A3310"/>
      <c r="B3310"/>
      <c r="C3310"/>
      <c r="D3310"/>
      <c r="E3310"/>
      <c r="F3310"/>
      <c r="G3310"/>
      <c r="H3310"/>
      <c r="I3310"/>
      <c r="J3310"/>
      <c r="K3310"/>
    </row>
    <row r="3311" spans="1:11" ht="14.5" x14ac:dyDescent="0.35">
      <c r="A3311"/>
      <c r="B3311"/>
      <c r="C3311"/>
      <c r="D3311"/>
      <c r="E3311"/>
      <c r="F3311"/>
      <c r="G3311"/>
      <c r="H3311"/>
      <c r="I3311"/>
      <c r="J3311"/>
      <c r="K3311"/>
    </row>
    <row r="3312" spans="1:11" ht="14.5" x14ac:dyDescent="0.35">
      <c r="A3312"/>
      <c r="B3312"/>
      <c r="C3312"/>
      <c r="D3312"/>
      <c r="E3312"/>
      <c r="F3312"/>
      <c r="G3312"/>
      <c r="H3312"/>
      <c r="I3312"/>
      <c r="J3312"/>
      <c r="K3312"/>
    </row>
    <row r="3313" spans="1:11" ht="14.5" x14ac:dyDescent="0.35">
      <c r="A3313"/>
      <c r="B3313"/>
      <c r="C3313"/>
      <c r="D3313"/>
      <c r="E3313"/>
      <c r="F3313"/>
      <c r="G3313"/>
      <c r="H3313"/>
      <c r="I3313"/>
      <c r="J3313"/>
      <c r="K3313"/>
    </row>
    <row r="3314" spans="1:11" ht="14.5" x14ac:dyDescent="0.35">
      <c r="A3314"/>
      <c r="B3314"/>
      <c r="C3314"/>
      <c r="D3314"/>
      <c r="E3314"/>
      <c r="F3314"/>
      <c r="G3314"/>
      <c r="H3314"/>
      <c r="I3314"/>
      <c r="J3314"/>
      <c r="K3314"/>
    </row>
    <row r="3315" spans="1:11" ht="14.5" x14ac:dyDescent="0.35">
      <c r="A3315"/>
      <c r="B3315"/>
      <c r="C3315"/>
      <c r="D3315"/>
      <c r="E3315"/>
      <c r="F3315"/>
      <c r="G3315"/>
      <c r="H3315"/>
      <c r="I3315"/>
      <c r="J3315"/>
      <c r="K3315"/>
    </row>
    <row r="3316" spans="1:11" ht="14.5" x14ac:dyDescent="0.35">
      <c r="A3316"/>
      <c r="B3316"/>
      <c r="C3316"/>
      <c r="D3316"/>
      <c r="E3316"/>
      <c r="F3316"/>
      <c r="G3316"/>
      <c r="H3316"/>
      <c r="I3316"/>
      <c r="J3316"/>
      <c r="K3316"/>
    </row>
    <row r="3317" spans="1:11" ht="14.5" x14ac:dyDescent="0.35">
      <c r="A3317"/>
      <c r="B3317"/>
      <c r="C3317"/>
      <c r="D3317"/>
      <c r="E3317"/>
      <c r="F3317"/>
      <c r="G3317"/>
      <c r="H3317"/>
      <c r="I3317"/>
      <c r="J3317"/>
      <c r="K3317"/>
    </row>
    <row r="3318" spans="1:11" ht="14.5" x14ac:dyDescent="0.35">
      <c r="A3318"/>
      <c r="B3318"/>
      <c r="C3318"/>
      <c r="D3318"/>
      <c r="E3318"/>
      <c r="F3318"/>
      <c r="G3318"/>
      <c r="H3318"/>
      <c r="I3318"/>
      <c r="J3318"/>
      <c r="K3318"/>
    </row>
    <row r="3319" spans="1:11" ht="14.5" x14ac:dyDescent="0.35">
      <c r="A3319"/>
      <c r="B3319"/>
      <c r="C3319"/>
      <c r="D3319"/>
      <c r="E3319"/>
      <c r="F3319"/>
      <c r="G3319"/>
      <c r="H3319"/>
      <c r="I3319"/>
      <c r="J3319"/>
      <c r="K3319"/>
    </row>
    <row r="3320" spans="1:11" ht="14.5" x14ac:dyDescent="0.35">
      <c r="A3320"/>
      <c r="B3320"/>
      <c r="C3320"/>
      <c r="D3320"/>
      <c r="E3320"/>
      <c r="F3320"/>
      <c r="G3320"/>
      <c r="H3320"/>
      <c r="I3320"/>
      <c r="J3320"/>
      <c r="K3320"/>
    </row>
    <row r="3321" spans="1:11" ht="14.5" x14ac:dyDescent="0.35">
      <c r="A3321"/>
      <c r="B3321"/>
      <c r="C3321"/>
      <c r="D3321"/>
      <c r="E3321"/>
      <c r="F3321"/>
      <c r="G3321"/>
      <c r="H3321"/>
      <c r="I3321"/>
      <c r="J3321"/>
      <c r="K3321"/>
    </row>
    <row r="3322" spans="1:11" ht="14.5" x14ac:dyDescent="0.35">
      <c r="A3322"/>
      <c r="B3322"/>
      <c r="C3322"/>
      <c r="D3322"/>
      <c r="E3322"/>
      <c r="F3322"/>
      <c r="G3322"/>
      <c r="H3322"/>
      <c r="I3322"/>
      <c r="J3322"/>
      <c r="K3322"/>
    </row>
    <row r="3323" spans="1:11" ht="14.5" x14ac:dyDescent="0.35">
      <c r="A3323"/>
      <c r="B3323"/>
      <c r="C3323"/>
      <c r="D3323"/>
      <c r="E3323"/>
      <c r="F3323"/>
      <c r="G3323"/>
      <c r="H3323"/>
      <c r="I3323"/>
      <c r="J3323"/>
      <c r="K3323"/>
    </row>
    <row r="3324" spans="1:11" ht="14.5" x14ac:dyDescent="0.35">
      <c r="A3324"/>
      <c r="B3324"/>
      <c r="C3324"/>
      <c r="D3324"/>
      <c r="E3324"/>
      <c r="F3324"/>
      <c r="G3324"/>
      <c r="H3324"/>
      <c r="I3324"/>
      <c r="J3324"/>
      <c r="K3324"/>
    </row>
    <row r="3325" spans="1:11" ht="14.5" x14ac:dyDescent="0.35">
      <c r="A3325"/>
      <c r="B3325"/>
      <c r="C3325"/>
      <c r="D3325"/>
      <c r="E3325"/>
      <c r="F3325"/>
      <c r="G3325"/>
      <c r="H3325"/>
      <c r="I3325"/>
      <c r="J3325"/>
      <c r="K3325"/>
    </row>
    <row r="3326" spans="1:11" ht="14.5" x14ac:dyDescent="0.35">
      <c r="A3326"/>
      <c r="B3326"/>
      <c r="C3326"/>
      <c r="D3326"/>
      <c r="E3326"/>
      <c r="F3326"/>
      <c r="G3326"/>
      <c r="H3326"/>
      <c r="I3326"/>
      <c r="J3326"/>
      <c r="K3326"/>
    </row>
    <row r="3327" spans="1:11" ht="14.5" x14ac:dyDescent="0.35">
      <c r="A3327"/>
      <c r="B3327"/>
      <c r="C3327"/>
      <c r="D3327"/>
      <c r="E3327"/>
      <c r="F3327"/>
      <c r="G3327"/>
      <c r="H3327"/>
      <c r="I3327"/>
      <c r="J3327"/>
      <c r="K3327"/>
    </row>
    <row r="3328" spans="1:11" ht="14.5" x14ac:dyDescent="0.35">
      <c r="A3328"/>
      <c r="B3328"/>
      <c r="C3328"/>
      <c r="D3328"/>
      <c r="E3328"/>
      <c r="F3328"/>
      <c r="G3328"/>
      <c r="H3328"/>
      <c r="I3328"/>
      <c r="J3328"/>
      <c r="K3328"/>
    </row>
    <row r="3329" spans="1:11" ht="14.5" x14ac:dyDescent="0.35">
      <c r="A3329"/>
      <c r="B3329"/>
      <c r="C3329"/>
      <c r="D3329"/>
      <c r="E3329"/>
      <c r="F3329"/>
      <c r="G3329"/>
      <c r="H3329"/>
      <c r="I3329"/>
      <c r="J3329"/>
      <c r="K3329"/>
    </row>
    <row r="3330" spans="1:11" ht="14.5" x14ac:dyDescent="0.35">
      <c r="A3330"/>
      <c r="B3330"/>
      <c r="C3330"/>
      <c r="D3330"/>
      <c r="E3330"/>
      <c r="F3330"/>
      <c r="G3330"/>
      <c r="H3330"/>
      <c r="I3330"/>
      <c r="J3330"/>
      <c r="K3330"/>
    </row>
    <row r="3331" spans="1:11" ht="14.5" x14ac:dyDescent="0.35">
      <c r="A3331"/>
      <c r="B3331"/>
      <c r="C3331"/>
      <c r="D3331"/>
      <c r="E3331"/>
      <c r="F3331"/>
      <c r="G3331"/>
      <c r="H3331"/>
      <c r="I3331"/>
      <c r="J3331"/>
      <c r="K3331"/>
    </row>
    <row r="3332" spans="1:11" ht="14.5" x14ac:dyDescent="0.35">
      <c r="A3332"/>
      <c r="B3332"/>
      <c r="C3332"/>
      <c r="D3332"/>
      <c r="E3332"/>
      <c r="F3332"/>
      <c r="G3332"/>
      <c r="H3332"/>
      <c r="I3332"/>
      <c r="J3332"/>
      <c r="K3332"/>
    </row>
    <row r="3333" spans="1:11" ht="14.5" x14ac:dyDescent="0.35">
      <c r="A3333"/>
      <c r="B3333"/>
      <c r="C3333"/>
      <c r="D3333"/>
      <c r="E3333"/>
      <c r="F3333"/>
      <c r="G3333"/>
      <c r="H3333"/>
      <c r="I3333"/>
      <c r="J3333"/>
      <c r="K3333"/>
    </row>
    <row r="3334" spans="1:11" ht="14.5" x14ac:dyDescent="0.35">
      <c r="A3334"/>
      <c r="B3334"/>
      <c r="C3334"/>
      <c r="D3334"/>
      <c r="E3334"/>
      <c r="F3334"/>
      <c r="G3334"/>
      <c r="H3334"/>
      <c r="I3334"/>
      <c r="J3334"/>
      <c r="K3334"/>
    </row>
    <row r="3335" spans="1:11" ht="14.5" x14ac:dyDescent="0.35">
      <c r="A3335"/>
      <c r="B3335"/>
      <c r="C3335"/>
      <c r="D3335"/>
      <c r="E3335"/>
      <c r="F3335"/>
      <c r="G3335"/>
      <c r="H3335"/>
      <c r="I3335"/>
      <c r="J3335"/>
      <c r="K3335"/>
    </row>
    <row r="3336" spans="1:11" ht="14.5" x14ac:dyDescent="0.35">
      <c r="A3336"/>
      <c r="B3336"/>
      <c r="C3336"/>
      <c r="D3336"/>
      <c r="E3336"/>
      <c r="F3336"/>
      <c r="G3336"/>
      <c r="H3336"/>
      <c r="I3336"/>
      <c r="J3336"/>
      <c r="K3336"/>
    </row>
    <row r="3337" spans="1:11" ht="14.5" x14ac:dyDescent="0.35">
      <c r="A3337"/>
      <c r="B3337"/>
      <c r="C3337"/>
      <c r="D3337"/>
      <c r="E3337"/>
      <c r="F3337"/>
      <c r="G3337"/>
      <c r="H3337"/>
      <c r="I3337"/>
      <c r="J3337"/>
      <c r="K3337"/>
    </row>
    <row r="3338" spans="1:11" ht="14.5" x14ac:dyDescent="0.35">
      <c r="A3338"/>
      <c r="B3338"/>
      <c r="C3338"/>
      <c r="D3338"/>
      <c r="E3338"/>
      <c r="F3338"/>
      <c r="G3338"/>
      <c r="H3338"/>
      <c r="I3338"/>
      <c r="J3338"/>
      <c r="K3338"/>
    </row>
    <row r="3339" spans="1:11" ht="14.5" x14ac:dyDescent="0.35">
      <c r="A3339"/>
      <c r="B3339"/>
      <c r="C3339"/>
      <c r="D3339"/>
      <c r="E3339"/>
      <c r="F3339"/>
      <c r="G3339"/>
      <c r="H3339"/>
      <c r="I3339"/>
      <c r="J3339"/>
      <c r="K3339"/>
    </row>
    <row r="3340" spans="1:11" ht="14.5" x14ac:dyDescent="0.35">
      <c r="A3340"/>
      <c r="B3340"/>
      <c r="C3340"/>
      <c r="D3340"/>
      <c r="E3340"/>
      <c r="F3340"/>
      <c r="G3340"/>
      <c r="H3340"/>
      <c r="I3340"/>
      <c r="J3340"/>
      <c r="K3340"/>
    </row>
    <row r="3341" spans="1:11" ht="14.5" x14ac:dyDescent="0.35">
      <c r="A3341"/>
      <c r="B3341"/>
      <c r="C3341"/>
      <c r="D3341"/>
      <c r="E3341"/>
      <c r="F3341"/>
      <c r="G3341"/>
      <c r="H3341"/>
      <c r="I3341"/>
      <c r="J3341"/>
      <c r="K3341"/>
    </row>
    <row r="3342" spans="1:11" ht="14.5" x14ac:dyDescent="0.35">
      <c r="A3342"/>
      <c r="B3342"/>
      <c r="C3342"/>
      <c r="D3342"/>
      <c r="E3342"/>
      <c r="F3342"/>
      <c r="G3342"/>
      <c r="H3342"/>
      <c r="I3342"/>
      <c r="J3342"/>
      <c r="K3342"/>
    </row>
    <row r="3343" spans="1:11" ht="14.5" x14ac:dyDescent="0.35">
      <c r="A3343"/>
      <c r="B3343"/>
      <c r="C3343"/>
      <c r="D3343"/>
      <c r="E3343"/>
      <c r="F3343"/>
      <c r="G3343"/>
      <c r="H3343"/>
      <c r="I3343"/>
      <c r="J3343"/>
      <c r="K3343"/>
    </row>
    <row r="3344" spans="1:11" ht="14.5" x14ac:dyDescent="0.35">
      <c r="A3344"/>
      <c r="B3344"/>
      <c r="C3344"/>
      <c r="D3344"/>
      <c r="E3344"/>
      <c r="F3344"/>
      <c r="G3344"/>
      <c r="H3344"/>
      <c r="I3344"/>
      <c r="J3344"/>
      <c r="K3344"/>
    </row>
    <row r="3345" spans="1:11" ht="14.5" x14ac:dyDescent="0.35">
      <c r="A3345"/>
      <c r="B3345"/>
      <c r="C3345"/>
      <c r="D3345"/>
      <c r="E3345"/>
      <c r="F3345"/>
      <c r="G3345"/>
      <c r="H3345"/>
      <c r="I3345"/>
      <c r="J3345"/>
      <c r="K3345"/>
    </row>
    <row r="3346" spans="1:11" ht="14.5" x14ac:dyDescent="0.35">
      <c r="A3346"/>
      <c r="B3346"/>
      <c r="C3346"/>
      <c r="D3346"/>
      <c r="E3346"/>
      <c r="F3346"/>
      <c r="G3346"/>
      <c r="H3346"/>
      <c r="I3346"/>
      <c r="J3346"/>
      <c r="K3346"/>
    </row>
    <row r="3347" spans="1:11" ht="14.5" x14ac:dyDescent="0.35">
      <c r="A3347"/>
      <c r="B3347"/>
      <c r="C3347"/>
      <c r="D3347"/>
      <c r="E3347"/>
      <c r="F3347"/>
      <c r="G3347"/>
      <c r="H3347"/>
      <c r="I3347"/>
      <c r="J3347"/>
      <c r="K3347"/>
    </row>
    <row r="3348" spans="1:11" ht="14.5" x14ac:dyDescent="0.35">
      <c r="A3348"/>
      <c r="B3348"/>
      <c r="C3348"/>
      <c r="D3348"/>
      <c r="E3348"/>
      <c r="F3348"/>
      <c r="G3348"/>
      <c r="H3348"/>
      <c r="I3348"/>
      <c r="J3348"/>
      <c r="K3348"/>
    </row>
    <row r="3349" spans="1:11" ht="14.5" x14ac:dyDescent="0.35">
      <c r="A3349"/>
      <c r="B3349"/>
      <c r="C3349"/>
      <c r="D3349"/>
      <c r="E3349"/>
      <c r="F3349"/>
      <c r="G3349"/>
      <c r="H3349"/>
      <c r="I3349"/>
      <c r="J3349"/>
      <c r="K3349"/>
    </row>
    <row r="3350" spans="1:11" ht="14.5" x14ac:dyDescent="0.35">
      <c r="A3350"/>
      <c r="B3350"/>
      <c r="C3350"/>
      <c r="D3350"/>
      <c r="E3350"/>
      <c r="F3350"/>
      <c r="G3350"/>
      <c r="H3350"/>
      <c r="I3350"/>
      <c r="J3350"/>
      <c r="K3350"/>
    </row>
    <row r="3351" spans="1:11" ht="14.5" x14ac:dyDescent="0.35">
      <c r="A3351"/>
      <c r="B3351"/>
      <c r="C3351"/>
      <c r="D3351"/>
      <c r="E3351"/>
      <c r="F3351"/>
      <c r="G3351"/>
      <c r="H3351"/>
      <c r="I3351"/>
      <c r="J3351"/>
      <c r="K3351"/>
    </row>
    <row r="3352" spans="1:11" ht="14.5" x14ac:dyDescent="0.35">
      <c r="A3352"/>
      <c r="B3352"/>
      <c r="C3352"/>
      <c r="D3352"/>
      <c r="E3352"/>
      <c r="F3352"/>
      <c r="G3352"/>
      <c r="H3352"/>
      <c r="I3352"/>
      <c r="J3352"/>
      <c r="K3352"/>
    </row>
    <row r="3353" spans="1:11" ht="14.5" x14ac:dyDescent="0.35">
      <c r="A3353"/>
      <c r="B3353"/>
      <c r="C3353"/>
      <c r="D3353"/>
      <c r="E3353"/>
      <c r="F3353"/>
      <c r="G3353"/>
      <c r="H3353"/>
      <c r="I3353"/>
      <c r="J3353"/>
      <c r="K3353"/>
    </row>
    <row r="3354" spans="1:11" ht="14.5" x14ac:dyDescent="0.35">
      <c r="A3354"/>
      <c r="B3354"/>
      <c r="C3354"/>
      <c r="D3354"/>
      <c r="E3354"/>
      <c r="F3354"/>
      <c r="G3354"/>
      <c r="H3354"/>
      <c r="I3354"/>
      <c r="J3354"/>
      <c r="K3354"/>
    </row>
    <row r="3355" spans="1:11" ht="14.5" x14ac:dyDescent="0.35">
      <c r="A3355"/>
      <c r="B3355"/>
      <c r="C3355"/>
      <c r="D3355"/>
      <c r="E3355"/>
      <c r="F3355"/>
      <c r="G3355"/>
      <c r="H3355"/>
      <c r="I3355"/>
      <c r="J3355"/>
      <c r="K3355"/>
    </row>
    <row r="3356" spans="1:11" ht="14.5" x14ac:dyDescent="0.35">
      <c r="A3356"/>
      <c r="B3356"/>
      <c r="C3356"/>
      <c r="D3356"/>
      <c r="E3356"/>
      <c r="F3356"/>
      <c r="G3356"/>
      <c r="H3356"/>
      <c r="I3356"/>
      <c r="J3356"/>
      <c r="K3356"/>
    </row>
    <row r="3357" spans="1:11" ht="14.5" x14ac:dyDescent="0.35">
      <c r="A3357"/>
      <c r="B3357"/>
      <c r="C3357"/>
      <c r="D3357"/>
      <c r="E3357"/>
      <c r="F3357"/>
      <c r="G3357"/>
      <c r="H3357"/>
      <c r="I3357"/>
      <c r="J3357"/>
      <c r="K3357"/>
    </row>
    <row r="3358" spans="1:11" ht="14.5" x14ac:dyDescent="0.35">
      <c r="A3358"/>
      <c r="B3358"/>
      <c r="C3358"/>
      <c r="D3358"/>
      <c r="E3358"/>
      <c r="F3358"/>
      <c r="G3358"/>
      <c r="H3358"/>
      <c r="I3358"/>
      <c r="J3358"/>
      <c r="K3358"/>
    </row>
    <row r="3359" spans="1:11" ht="14.5" x14ac:dyDescent="0.35">
      <c r="A3359"/>
      <c r="B3359"/>
      <c r="C3359"/>
      <c r="D3359"/>
      <c r="E3359"/>
      <c r="F3359"/>
      <c r="G3359"/>
      <c r="H3359"/>
      <c r="I3359"/>
      <c r="J3359"/>
      <c r="K3359"/>
    </row>
    <row r="3360" spans="1:11" ht="14.5" x14ac:dyDescent="0.35">
      <c r="A3360"/>
      <c r="B3360"/>
      <c r="C3360"/>
      <c r="D3360"/>
      <c r="E3360"/>
      <c r="F3360"/>
      <c r="G3360"/>
      <c r="H3360"/>
      <c r="I3360"/>
      <c r="J3360"/>
      <c r="K3360"/>
    </row>
    <row r="3361" spans="1:11" ht="14.5" x14ac:dyDescent="0.35">
      <c r="A3361"/>
      <c r="B3361"/>
      <c r="C3361"/>
      <c r="D3361"/>
      <c r="E3361"/>
      <c r="F3361"/>
      <c r="G3361"/>
      <c r="H3361"/>
      <c r="I3361"/>
      <c r="J3361"/>
      <c r="K3361"/>
    </row>
    <row r="3362" spans="1:11" ht="14.5" x14ac:dyDescent="0.35">
      <c r="A3362"/>
      <c r="B3362"/>
      <c r="C3362"/>
      <c r="D3362"/>
      <c r="E3362"/>
      <c r="F3362"/>
      <c r="G3362"/>
      <c r="H3362"/>
      <c r="I3362"/>
      <c r="J3362"/>
      <c r="K3362"/>
    </row>
    <row r="3363" spans="1:11" ht="14.5" x14ac:dyDescent="0.35">
      <c r="A3363"/>
      <c r="B3363"/>
      <c r="C3363"/>
      <c r="D3363"/>
      <c r="E3363"/>
      <c r="F3363"/>
      <c r="G3363"/>
      <c r="H3363"/>
      <c r="I3363"/>
      <c r="J3363"/>
      <c r="K3363"/>
    </row>
    <row r="3364" spans="1:11" ht="14.5" x14ac:dyDescent="0.35">
      <c r="A3364"/>
      <c r="B3364"/>
      <c r="C3364"/>
      <c r="D3364"/>
      <c r="E3364"/>
      <c r="F3364"/>
      <c r="G3364"/>
      <c r="H3364"/>
      <c r="I3364"/>
      <c r="J3364"/>
      <c r="K3364"/>
    </row>
    <row r="3365" spans="1:11" ht="14.5" x14ac:dyDescent="0.35">
      <c r="A3365"/>
      <c r="B3365"/>
      <c r="C3365"/>
      <c r="D3365"/>
      <c r="E3365"/>
      <c r="F3365"/>
      <c r="G3365"/>
      <c r="H3365"/>
      <c r="I3365"/>
      <c r="J3365"/>
      <c r="K3365"/>
    </row>
    <row r="3366" spans="1:11" ht="14.5" x14ac:dyDescent="0.35">
      <c r="A3366"/>
      <c r="B3366"/>
      <c r="C3366"/>
      <c r="D3366"/>
      <c r="E3366"/>
      <c r="F3366"/>
      <c r="G3366"/>
      <c r="H3366"/>
      <c r="I3366"/>
      <c r="J3366"/>
      <c r="K3366"/>
    </row>
    <row r="3367" spans="1:11" ht="14.5" x14ac:dyDescent="0.35">
      <c r="A3367"/>
      <c r="B3367"/>
      <c r="C3367"/>
      <c r="D3367"/>
      <c r="E3367"/>
      <c r="F3367"/>
      <c r="G3367"/>
      <c r="H3367"/>
      <c r="I3367"/>
      <c r="J3367"/>
      <c r="K3367"/>
    </row>
    <row r="3368" spans="1:11" ht="14.5" x14ac:dyDescent="0.35">
      <c r="A3368"/>
      <c r="B3368"/>
      <c r="C3368"/>
      <c r="D3368"/>
      <c r="E3368"/>
      <c r="F3368"/>
      <c r="G3368"/>
      <c r="H3368"/>
      <c r="I3368"/>
      <c r="J3368"/>
      <c r="K3368"/>
    </row>
    <row r="3369" spans="1:11" ht="14.5" x14ac:dyDescent="0.35">
      <c r="A3369"/>
      <c r="B3369"/>
      <c r="C3369"/>
      <c r="D3369"/>
      <c r="E3369"/>
      <c r="F3369"/>
      <c r="G3369"/>
      <c r="H3369"/>
      <c r="I3369"/>
      <c r="J3369"/>
      <c r="K3369"/>
    </row>
    <row r="3370" spans="1:11" ht="14.5" x14ac:dyDescent="0.35">
      <c r="A3370"/>
      <c r="B3370"/>
      <c r="C3370"/>
      <c r="D3370"/>
      <c r="E3370"/>
      <c r="F3370"/>
      <c r="G3370"/>
      <c r="H3370"/>
      <c r="I3370"/>
      <c r="J3370"/>
      <c r="K3370"/>
    </row>
    <row r="3371" spans="1:11" ht="14.5" x14ac:dyDescent="0.35">
      <c r="A3371"/>
      <c r="B3371"/>
      <c r="C3371"/>
      <c r="D3371"/>
      <c r="E3371"/>
      <c r="F3371"/>
      <c r="G3371"/>
      <c r="H3371"/>
      <c r="I3371"/>
      <c r="J3371"/>
      <c r="K3371"/>
    </row>
    <row r="3372" spans="1:11" ht="14.5" x14ac:dyDescent="0.35">
      <c r="A3372"/>
      <c r="B3372"/>
      <c r="C3372"/>
      <c r="D3372"/>
      <c r="E3372"/>
      <c r="F3372"/>
      <c r="G3372"/>
      <c r="H3372"/>
      <c r="I3372"/>
      <c r="J3372"/>
      <c r="K3372"/>
    </row>
    <row r="3373" spans="1:11" ht="14.5" x14ac:dyDescent="0.35">
      <c r="A3373"/>
      <c r="B3373"/>
      <c r="C3373"/>
      <c r="D3373"/>
      <c r="E3373"/>
      <c r="F3373"/>
      <c r="G3373"/>
      <c r="H3373"/>
      <c r="I3373"/>
      <c r="J3373"/>
      <c r="K3373"/>
    </row>
    <row r="3374" spans="1:11" ht="14.5" x14ac:dyDescent="0.35">
      <c r="A3374"/>
      <c r="B3374"/>
      <c r="C3374"/>
      <c r="D3374"/>
      <c r="E3374"/>
      <c r="F3374"/>
      <c r="G3374"/>
      <c r="H3374"/>
      <c r="I3374"/>
      <c r="J3374"/>
      <c r="K3374"/>
    </row>
    <row r="3375" spans="1:11" ht="14.5" x14ac:dyDescent="0.35">
      <c r="A3375"/>
      <c r="B3375"/>
      <c r="C3375"/>
      <c r="D3375"/>
      <c r="E3375"/>
      <c r="F3375"/>
      <c r="G3375"/>
      <c r="H3375"/>
      <c r="I3375"/>
      <c r="J3375"/>
      <c r="K3375"/>
    </row>
    <row r="3376" spans="1:11" ht="14.5" x14ac:dyDescent="0.35">
      <c r="A3376"/>
      <c r="B3376"/>
      <c r="C3376"/>
      <c r="D3376"/>
      <c r="E3376"/>
      <c r="F3376"/>
      <c r="G3376"/>
      <c r="H3376"/>
      <c r="I3376"/>
      <c r="J3376"/>
      <c r="K3376"/>
    </row>
    <row r="3377" spans="1:11" ht="14.5" x14ac:dyDescent="0.35">
      <c r="A3377"/>
      <c r="B3377"/>
      <c r="C3377"/>
      <c r="D3377"/>
      <c r="E3377"/>
      <c r="F3377"/>
      <c r="G3377"/>
      <c r="H3377"/>
      <c r="I3377"/>
      <c r="J3377"/>
      <c r="K3377"/>
    </row>
    <row r="3378" spans="1:11" ht="14.5" x14ac:dyDescent="0.35">
      <c r="A3378"/>
      <c r="B3378"/>
      <c r="C3378"/>
      <c r="D3378"/>
      <c r="E3378"/>
      <c r="F3378"/>
      <c r="G3378"/>
      <c r="H3378"/>
      <c r="I3378"/>
      <c r="J3378"/>
      <c r="K3378"/>
    </row>
    <row r="3379" spans="1:11" ht="14.5" x14ac:dyDescent="0.35">
      <c r="A3379"/>
      <c r="B3379"/>
      <c r="C3379"/>
      <c r="D3379"/>
      <c r="E3379"/>
      <c r="F3379"/>
      <c r="G3379"/>
      <c r="H3379"/>
      <c r="I3379"/>
      <c r="J3379"/>
      <c r="K3379"/>
    </row>
    <row r="3380" spans="1:11" ht="14.5" x14ac:dyDescent="0.35">
      <c r="A3380"/>
      <c r="B3380"/>
      <c r="C3380"/>
      <c r="D3380"/>
      <c r="E3380"/>
      <c r="F3380"/>
      <c r="G3380"/>
      <c r="H3380"/>
      <c r="I3380"/>
      <c r="J3380"/>
      <c r="K3380"/>
    </row>
    <row r="3381" spans="1:11" ht="14.5" x14ac:dyDescent="0.35">
      <c r="A3381"/>
      <c r="B3381"/>
      <c r="C3381"/>
      <c r="D3381"/>
      <c r="E3381"/>
      <c r="F3381"/>
      <c r="G3381"/>
      <c r="H3381"/>
      <c r="I3381"/>
      <c r="J3381"/>
      <c r="K3381"/>
    </row>
    <row r="3382" spans="1:11" ht="14.5" x14ac:dyDescent="0.35">
      <c r="A3382"/>
      <c r="B3382"/>
      <c r="C3382"/>
      <c r="D3382"/>
      <c r="E3382"/>
      <c r="F3382"/>
      <c r="G3382"/>
      <c r="H3382"/>
      <c r="I3382"/>
      <c r="J3382"/>
      <c r="K3382"/>
    </row>
    <row r="3383" spans="1:11" ht="14.5" x14ac:dyDescent="0.35">
      <c r="A3383"/>
      <c r="B3383"/>
      <c r="C3383"/>
      <c r="D3383"/>
      <c r="E3383"/>
      <c r="F3383"/>
      <c r="G3383"/>
      <c r="H3383"/>
      <c r="I3383"/>
      <c r="J3383"/>
      <c r="K3383"/>
    </row>
    <row r="3384" spans="1:11" ht="14.5" x14ac:dyDescent="0.35">
      <c r="A3384"/>
      <c r="B3384"/>
      <c r="C3384"/>
      <c r="D3384"/>
      <c r="E3384"/>
      <c r="F3384"/>
      <c r="G3384"/>
      <c r="H3384"/>
      <c r="I3384"/>
      <c r="J3384"/>
      <c r="K3384"/>
    </row>
    <row r="3385" spans="1:11" ht="14.5" x14ac:dyDescent="0.35">
      <c r="A3385"/>
      <c r="B3385"/>
      <c r="C3385"/>
      <c r="D3385"/>
      <c r="E3385"/>
      <c r="F3385"/>
      <c r="G3385"/>
      <c r="H3385"/>
      <c r="I3385"/>
      <c r="J3385"/>
      <c r="K3385"/>
    </row>
    <row r="3386" spans="1:11" ht="14.5" x14ac:dyDescent="0.35">
      <c r="A3386"/>
      <c r="B3386"/>
      <c r="C3386"/>
      <c r="D3386"/>
      <c r="E3386"/>
      <c r="F3386"/>
      <c r="G3386"/>
      <c r="H3386"/>
      <c r="I3386"/>
      <c r="J3386"/>
      <c r="K3386"/>
    </row>
    <row r="3387" spans="1:11" ht="14.5" x14ac:dyDescent="0.35">
      <c r="A3387"/>
      <c r="B3387"/>
      <c r="C3387"/>
      <c r="D3387"/>
      <c r="E3387"/>
      <c r="F3387"/>
      <c r="G3387"/>
      <c r="H3387"/>
      <c r="I3387"/>
      <c r="J3387"/>
      <c r="K3387"/>
    </row>
    <row r="3388" spans="1:11" ht="14.5" x14ac:dyDescent="0.35">
      <c r="A3388"/>
      <c r="B3388"/>
      <c r="C3388"/>
      <c r="D3388"/>
      <c r="E3388"/>
      <c r="F3388"/>
      <c r="G3388"/>
      <c r="H3388"/>
      <c r="I3388"/>
      <c r="J3388"/>
      <c r="K3388"/>
    </row>
    <row r="3389" spans="1:11" ht="14.5" x14ac:dyDescent="0.35">
      <c r="A3389"/>
      <c r="B3389"/>
      <c r="C3389"/>
      <c r="D3389"/>
      <c r="E3389"/>
      <c r="F3389"/>
      <c r="G3389"/>
      <c r="H3389"/>
      <c r="I3389"/>
      <c r="J3389"/>
      <c r="K3389"/>
    </row>
    <row r="3390" spans="1:11" ht="14.5" x14ac:dyDescent="0.35">
      <c r="A3390"/>
      <c r="B3390"/>
      <c r="C3390"/>
      <c r="D3390"/>
      <c r="E3390"/>
      <c r="F3390"/>
      <c r="G3390"/>
      <c r="H3390"/>
      <c r="I3390"/>
      <c r="J3390"/>
      <c r="K3390"/>
    </row>
    <row r="3391" spans="1:11" ht="14.5" x14ac:dyDescent="0.35">
      <c r="A3391"/>
      <c r="B3391"/>
      <c r="C3391"/>
      <c r="D3391"/>
      <c r="E3391"/>
      <c r="F3391"/>
      <c r="G3391"/>
      <c r="H3391"/>
      <c r="I3391"/>
      <c r="J3391"/>
      <c r="K3391"/>
    </row>
    <row r="3392" spans="1:11" ht="14.5" x14ac:dyDescent="0.35">
      <c r="A3392"/>
      <c r="B3392"/>
      <c r="C3392"/>
      <c r="D3392"/>
      <c r="E3392"/>
      <c r="F3392"/>
      <c r="G3392"/>
      <c r="H3392"/>
      <c r="I3392"/>
      <c r="J3392"/>
      <c r="K3392"/>
    </row>
    <row r="3393" spans="1:11" ht="14.5" x14ac:dyDescent="0.35">
      <c r="A3393"/>
      <c r="B3393"/>
      <c r="C3393"/>
      <c r="D3393"/>
      <c r="E3393"/>
      <c r="F3393"/>
      <c r="G3393"/>
      <c r="H3393"/>
      <c r="I3393"/>
      <c r="J3393"/>
      <c r="K3393"/>
    </row>
    <row r="3394" spans="1:11" ht="14.5" x14ac:dyDescent="0.35">
      <c r="A3394"/>
      <c r="B3394"/>
      <c r="C3394"/>
      <c r="D3394"/>
      <c r="E3394"/>
      <c r="F3394"/>
      <c r="G3394"/>
      <c r="H3394"/>
      <c r="I3394"/>
      <c r="J3394"/>
      <c r="K3394"/>
    </row>
    <row r="3395" spans="1:11" ht="14.5" x14ac:dyDescent="0.35">
      <c r="A3395"/>
      <c r="B3395"/>
      <c r="C3395"/>
      <c r="D3395"/>
      <c r="E3395"/>
      <c r="F3395"/>
      <c r="G3395"/>
      <c r="H3395"/>
      <c r="I3395"/>
      <c r="J3395"/>
      <c r="K3395"/>
    </row>
    <row r="3396" spans="1:11" ht="14.5" x14ac:dyDescent="0.35">
      <c r="A3396"/>
      <c r="B3396"/>
      <c r="C3396"/>
      <c r="D3396"/>
      <c r="E3396"/>
      <c r="F3396"/>
      <c r="G3396"/>
      <c r="H3396"/>
      <c r="I3396"/>
      <c r="J3396"/>
      <c r="K3396"/>
    </row>
    <row r="3397" spans="1:11" ht="14.5" x14ac:dyDescent="0.35">
      <c r="A3397"/>
      <c r="B3397"/>
      <c r="C3397"/>
      <c r="D3397"/>
      <c r="E3397"/>
      <c r="F3397"/>
      <c r="G3397"/>
      <c r="H3397"/>
      <c r="I3397"/>
      <c r="J3397"/>
      <c r="K3397"/>
    </row>
    <row r="3398" spans="1:11" ht="14.5" x14ac:dyDescent="0.35">
      <c r="A3398"/>
      <c r="B3398"/>
      <c r="C3398"/>
      <c r="D3398"/>
      <c r="E3398"/>
      <c r="F3398"/>
      <c r="G3398"/>
      <c r="H3398"/>
      <c r="I3398"/>
      <c r="J3398"/>
      <c r="K3398"/>
    </row>
    <row r="3399" spans="1:11" ht="14.5" x14ac:dyDescent="0.35">
      <c r="A3399"/>
      <c r="B3399"/>
      <c r="C3399"/>
      <c r="D3399"/>
      <c r="E3399"/>
      <c r="F3399"/>
      <c r="G3399"/>
      <c r="H3399"/>
      <c r="I3399"/>
      <c r="J3399"/>
      <c r="K3399"/>
    </row>
    <row r="3400" spans="1:11" ht="14.5" x14ac:dyDescent="0.35">
      <c r="A3400"/>
      <c r="B3400"/>
      <c r="C3400"/>
      <c r="D3400"/>
      <c r="E3400"/>
      <c r="F3400"/>
      <c r="G3400"/>
      <c r="H3400"/>
      <c r="I3400"/>
      <c r="J3400"/>
      <c r="K3400"/>
    </row>
    <row r="3401" spans="1:11" ht="14.5" x14ac:dyDescent="0.35">
      <c r="A3401"/>
      <c r="B3401"/>
      <c r="C3401"/>
      <c r="D3401"/>
      <c r="E3401"/>
      <c r="F3401"/>
      <c r="G3401"/>
      <c r="H3401"/>
      <c r="I3401"/>
      <c r="J3401"/>
      <c r="K3401"/>
    </row>
    <row r="3402" spans="1:11" ht="14.5" x14ac:dyDescent="0.35">
      <c r="A3402"/>
      <c r="B3402"/>
      <c r="C3402"/>
      <c r="D3402"/>
      <c r="E3402"/>
      <c r="F3402"/>
      <c r="G3402"/>
      <c r="H3402"/>
      <c r="I3402"/>
      <c r="J3402"/>
      <c r="K3402"/>
    </row>
    <row r="3403" spans="1:11" ht="14.5" x14ac:dyDescent="0.35">
      <c r="A3403"/>
      <c r="B3403"/>
      <c r="C3403"/>
      <c r="D3403"/>
      <c r="E3403"/>
      <c r="F3403"/>
      <c r="G3403"/>
      <c r="H3403"/>
      <c r="I3403"/>
      <c r="J3403"/>
      <c r="K3403"/>
    </row>
    <row r="3404" spans="1:11" ht="14.5" x14ac:dyDescent="0.35">
      <c r="A3404"/>
      <c r="B3404"/>
      <c r="C3404"/>
      <c r="D3404"/>
      <c r="E3404"/>
      <c r="F3404"/>
      <c r="G3404"/>
      <c r="H3404"/>
      <c r="I3404"/>
      <c r="J3404"/>
      <c r="K3404"/>
    </row>
    <row r="3405" spans="1:11" ht="14.5" x14ac:dyDescent="0.35">
      <c r="A3405"/>
      <c r="B3405"/>
      <c r="C3405"/>
      <c r="D3405"/>
      <c r="E3405"/>
      <c r="F3405"/>
      <c r="G3405"/>
      <c r="H3405"/>
      <c r="I3405"/>
      <c r="J3405"/>
      <c r="K3405"/>
    </row>
    <row r="3406" spans="1:11" ht="14.5" x14ac:dyDescent="0.35">
      <c r="A3406"/>
      <c r="B3406"/>
      <c r="C3406"/>
      <c r="D3406"/>
      <c r="E3406"/>
      <c r="F3406"/>
      <c r="G3406"/>
      <c r="H3406"/>
      <c r="I3406"/>
      <c r="J3406"/>
      <c r="K3406"/>
    </row>
    <row r="3407" spans="1:11" ht="14.5" x14ac:dyDescent="0.35">
      <c r="A3407"/>
      <c r="B3407"/>
      <c r="C3407"/>
      <c r="D3407"/>
      <c r="E3407"/>
      <c r="F3407"/>
      <c r="G3407"/>
      <c r="H3407"/>
      <c r="I3407"/>
      <c r="J3407"/>
      <c r="K3407"/>
    </row>
    <row r="3408" spans="1:11" ht="14.5" x14ac:dyDescent="0.35">
      <c r="A3408"/>
      <c r="B3408"/>
      <c r="C3408"/>
      <c r="D3408"/>
      <c r="E3408"/>
      <c r="F3408"/>
      <c r="G3408"/>
      <c r="H3408"/>
      <c r="I3408"/>
      <c r="J3408"/>
      <c r="K3408"/>
    </row>
    <row r="3409" spans="1:11" ht="14.5" x14ac:dyDescent="0.35">
      <c r="A3409"/>
      <c r="B3409"/>
      <c r="C3409"/>
      <c r="D3409"/>
      <c r="E3409"/>
      <c r="F3409"/>
      <c r="G3409"/>
      <c r="H3409"/>
      <c r="I3409"/>
      <c r="J3409"/>
      <c r="K3409"/>
    </row>
    <row r="3410" spans="1:11" ht="14.5" x14ac:dyDescent="0.35">
      <c r="A3410"/>
      <c r="B3410"/>
      <c r="C3410"/>
      <c r="D3410"/>
      <c r="E3410"/>
      <c r="F3410"/>
      <c r="G3410"/>
      <c r="H3410"/>
      <c r="I3410"/>
      <c r="J3410"/>
      <c r="K3410"/>
    </row>
    <row r="3411" spans="1:11" ht="14.5" x14ac:dyDescent="0.35">
      <c r="A3411"/>
      <c r="B3411"/>
      <c r="C3411"/>
      <c r="D3411"/>
      <c r="E3411"/>
      <c r="F3411"/>
      <c r="G3411"/>
      <c r="H3411"/>
      <c r="I3411"/>
      <c r="J3411"/>
      <c r="K3411"/>
    </row>
    <row r="3412" spans="1:11" ht="14.5" x14ac:dyDescent="0.35">
      <c r="A3412"/>
      <c r="B3412"/>
      <c r="C3412"/>
      <c r="D3412"/>
      <c r="E3412"/>
      <c r="F3412"/>
      <c r="G3412"/>
      <c r="H3412"/>
      <c r="I3412"/>
      <c r="J3412"/>
      <c r="K3412"/>
    </row>
    <row r="3413" spans="1:11" ht="14.5" x14ac:dyDescent="0.35">
      <c r="A3413"/>
      <c r="B3413"/>
      <c r="C3413"/>
      <c r="D3413"/>
      <c r="E3413"/>
      <c r="F3413"/>
      <c r="G3413"/>
      <c r="H3413"/>
      <c r="I3413"/>
      <c r="J3413"/>
      <c r="K3413"/>
    </row>
    <row r="3414" spans="1:11" ht="14.5" x14ac:dyDescent="0.35">
      <c r="A3414"/>
      <c r="B3414"/>
      <c r="C3414"/>
      <c r="D3414"/>
      <c r="E3414"/>
      <c r="F3414"/>
      <c r="G3414"/>
      <c r="H3414"/>
      <c r="I3414"/>
      <c r="J3414"/>
      <c r="K3414"/>
    </row>
    <row r="3415" spans="1:11" ht="14.5" x14ac:dyDescent="0.35">
      <c r="A3415"/>
      <c r="B3415"/>
      <c r="C3415"/>
      <c r="D3415"/>
      <c r="E3415"/>
      <c r="F3415"/>
      <c r="G3415"/>
      <c r="H3415"/>
      <c r="I3415"/>
      <c r="J3415"/>
      <c r="K3415"/>
    </row>
    <row r="3416" spans="1:11" ht="14.5" x14ac:dyDescent="0.35">
      <c r="A3416"/>
      <c r="B3416"/>
      <c r="C3416"/>
      <c r="D3416"/>
      <c r="E3416"/>
      <c r="F3416"/>
      <c r="G3416"/>
      <c r="H3416"/>
      <c r="I3416"/>
      <c r="J3416"/>
      <c r="K3416"/>
    </row>
    <row r="3417" spans="1:11" ht="14.5" x14ac:dyDescent="0.35">
      <c r="A3417"/>
      <c r="B3417"/>
      <c r="C3417"/>
      <c r="D3417"/>
      <c r="E3417"/>
      <c r="F3417"/>
      <c r="G3417"/>
      <c r="H3417"/>
      <c r="I3417"/>
      <c r="J3417"/>
      <c r="K3417"/>
    </row>
    <row r="3418" spans="1:11" ht="14.5" x14ac:dyDescent="0.35">
      <c r="A3418"/>
      <c r="B3418"/>
      <c r="C3418"/>
      <c r="D3418"/>
      <c r="E3418"/>
      <c r="F3418"/>
      <c r="G3418"/>
      <c r="H3418"/>
      <c r="I3418"/>
      <c r="J3418"/>
      <c r="K3418"/>
    </row>
    <row r="3419" spans="1:11" ht="14.5" x14ac:dyDescent="0.35">
      <c r="A3419"/>
      <c r="B3419"/>
      <c r="C3419"/>
      <c r="D3419"/>
      <c r="E3419"/>
      <c r="F3419"/>
      <c r="G3419"/>
      <c r="H3419"/>
      <c r="I3419"/>
      <c r="J3419"/>
      <c r="K3419"/>
    </row>
    <row r="3420" spans="1:11" ht="14.5" x14ac:dyDescent="0.35">
      <c r="A3420"/>
      <c r="B3420"/>
      <c r="C3420"/>
      <c r="D3420"/>
      <c r="E3420"/>
      <c r="F3420"/>
      <c r="G3420"/>
      <c r="H3420"/>
      <c r="I3420"/>
      <c r="J3420"/>
      <c r="K3420"/>
    </row>
    <row r="3421" spans="1:11" ht="14.5" x14ac:dyDescent="0.35">
      <c r="A3421"/>
      <c r="B3421"/>
      <c r="C3421"/>
      <c r="D3421"/>
      <c r="E3421"/>
      <c r="F3421"/>
      <c r="G3421"/>
      <c r="H3421"/>
      <c r="I3421"/>
      <c r="J3421"/>
      <c r="K3421"/>
    </row>
    <row r="3422" spans="1:11" ht="14.5" x14ac:dyDescent="0.35">
      <c r="A3422"/>
      <c r="B3422"/>
      <c r="C3422"/>
      <c r="D3422"/>
      <c r="E3422"/>
      <c r="F3422"/>
      <c r="G3422"/>
      <c r="H3422"/>
      <c r="I3422"/>
      <c r="J3422"/>
      <c r="K3422"/>
    </row>
    <row r="3423" spans="1:11" ht="14.5" x14ac:dyDescent="0.35">
      <c r="A3423"/>
      <c r="B3423"/>
      <c r="C3423"/>
      <c r="D3423"/>
      <c r="E3423"/>
      <c r="F3423"/>
      <c r="G3423"/>
      <c r="H3423"/>
      <c r="I3423"/>
      <c r="J3423"/>
      <c r="K3423"/>
    </row>
    <row r="3424" spans="1:11" ht="14.5" x14ac:dyDescent="0.35">
      <c r="A3424"/>
      <c r="B3424"/>
      <c r="C3424"/>
      <c r="D3424"/>
      <c r="E3424"/>
      <c r="F3424"/>
      <c r="G3424"/>
      <c r="H3424"/>
      <c r="I3424"/>
      <c r="J3424"/>
      <c r="K3424"/>
    </row>
    <row r="3425" spans="1:11" ht="14.5" x14ac:dyDescent="0.35">
      <c r="A3425"/>
      <c r="B3425"/>
      <c r="C3425"/>
      <c r="D3425"/>
      <c r="E3425"/>
      <c r="F3425"/>
      <c r="G3425"/>
      <c r="H3425"/>
      <c r="I3425"/>
      <c r="J3425"/>
      <c r="K3425"/>
    </row>
    <row r="3426" spans="1:11" ht="14.5" x14ac:dyDescent="0.35">
      <c r="A3426"/>
      <c r="B3426"/>
      <c r="C3426"/>
      <c r="D3426"/>
      <c r="E3426"/>
      <c r="F3426"/>
      <c r="G3426"/>
      <c r="H3426"/>
      <c r="I3426"/>
      <c r="J3426"/>
      <c r="K3426"/>
    </row>
    <row r="3427" spans="1:11" ht="14.5" x14ac:dyDescent="0.35">
      <c r="A3427"/>
      <c r="B3427"/>
      <c r="C3427"/>
      <c r="D3427"/>
      <c r="E3427"/>
      <c r="F3427"/>
      <c r="G3427"/>
      <c r="H3427"/>
      <c r="I3427"/>
      <c r="J3427"/>
      <c r="K3427"/>
    </row>
    <row r="3428" spans="1:11" ht="14.5" x14ac:dyDescent="0.35">
      <c r="A3428"/>
      <c r="B3428"/>
      <c r="C3428"/>
      <c r="D3428"/>
      <c r="E3428"/>
      <c r="F3428"/>
      <c r="G3428"/>
      <c r="H3428"/>
      <c r="I3428"/>
      <c r="J3428"/>
      <c r="K3428"/>
    </row>
    <row r="3429" spans="1:11" ht="14.5" x14ac:dyDescent="0.35">
      <c r="A3429"/>
      <c r="B3429"/>
      <c r="C3429"/>
      <c r="D3429"/>
      <c r="E3429"/>
      <c r="F3429"/>
      <c r="G3429"/>
      <c r="H3429"/>
      <c r="I3429"/>
      <c r="J3429"/>
      <c r="K3429"/>
    </row>
    <row r="3430" spans="1:11" ht="14.5" x14ac:dyDescent="0.35">
      <c r="A3430"/>
      <c r="B3430"/>
      <c r="C3430"/>
      <c r="D3430"/>
      <c r="E3430"/>
      <c r="F3430"/>
      <c r="G3430"/>
      <c r="H3430"/>
      <c r="I3430"/>
      <c r="J3430"/>
      <c r="K3430"/>
    </row>
    <row r="3431" spans="1:11" ht="14.5" x14ac:dyDescent="0.35">
      <c r="A3431"/>
      <c r="B3431"/>
      <c r="C3431"/>
      <c r="D3431"/>
      <c r="E3431"/>
      <c r="F3431"/>
      <c r="G3431"/>
      <c r="H3431"/>
      <c r="I3431"/>
      <c r="J3431"/>
      <c r="K3431"/>
    </row>
    <row r="3432" spans="1:11" ht="14.5" x14ac:dyDescent="0.35">
      <c r="A3432"/>
      <c r="B3432"/>
      <c r="C3432"/>
      <c r="D3432"/>
      <c r="E3432"/>
      <c r="F3432"/>
      <c r="G3432"/>
      <c r="H3432"/>
      <c r="I3432"/>
      <c r="J3432"/>
      <c r="K3432"/>
    </row>
    <row r="3433" spans="1:11" ht="14.5" x14ac:dyDescent="0.35">
      <c r="A3433"/>
      <c r="B3433"/>
      <c r="C3433"/>
      <c r="D3433"/>
      <c r="E3433"/>
      <c r="F3433"/>
      <c r="G3433"/>
      <c r="H3433"/>
      <c r="I3433"/>
      <c r="J3433"/>
      <c r="K3433"/>
    </row>
    <row r="3434" spans="1:11" ht="14.5" x14ac:dyDescent="0.35">
      <c r="A3434"/>
      <c r="B3434"/>
      <c r="C3434"/>
      <c r="D3434"/>
      <c r="E3434"/>
      <c r="F3434"/>
      <c r="G3434"/>
      <c r="H3434"/>
      <c r="I3434"/>
      <c r="J3434"/>
      <c r="K3434"/>
    </row>
    <row r="3435" spans="1:11" ht="14.5" x14ac:dyDescent="0.35">
      <c r="A3435"/>
      <c r="B3435"/>
      <c r="C3435"/>
      <c r="D3435"/>
      <c r="E3435"/>
      <c r="F3435"/>
      <c r="G3435"/>
      <c r="H3435"/>
      <c r="I3435"/>
      <c r="J3435"/>
      <c r="K3435"/>
    </row>
    <row r="3436" spans="1:11" ht="14.5" x14ac:dyDescent="0.35">
      <c r="A3436"/>
      <c r="B3436"/>
      <c r="C3436"/>
      <c r="D3436"/>
      <c r="E3436"/>
      <c r="F3436"/>
      <c r="G3436"/>
      <c r="H3436"/>
      <c r="I3436"/>
      <c r="J3436"/>
      <c r="K3436"/>
    </row>
    <row r="3437" spans="1:11" ht="14.5" x14ac:dyDescent="0.35">
      <c r="A3437"/>
      <c r="B3437"/>
      <c r="C3437"/>
      <c r="D3437"/>
      <c r="E3437"/>
      <c r="F3437"/>
      <c r="G3437"/>
      <c r="H3437"/>
      <c r="I3437"/>
      <c r="J3437"/>
      <c r="K3437"/>
    </row>
    <row r="3438" spans="1:11" ht="14.5" x14ac:dyDescent="0.35">
      <c r="A3438"/>
      <c r="B3438"/>
      <c r="C3438"/>
      <c r="D3438"/>
      <c r="E3438"/>
      <c r="F3438"/>
      <c r="G3438"/>
      <c r="H3438"/>
      <c r="I3438"/>
      <c r="J3438"/>
      <c r="K3438"/>
    </row>
    <row r="3439" spans="1:11" ht="14.5" x14ac:dyDescent="0.35">
      <c r="A3439"/>
      <c r="B3439"/>
      <c r="C3439"/>
      <c r="D3439"/>
      <c r="E3439"/>
      <c r="F3439"/>
      <c r="G3439"/>
      <c r="H3439"/>
      <c r="I3439"/>
      <c r="J3439"/>
      <c r="K3439"/>
    </row>
    <row r="3440" spans="1:11" ht="14.5" x14ac:dyDescent="0.35">
      <c r="A3440"/>
      <c r="B3440"/>
      <c r="C3440"/>
      <c r="D3440"/>
      <c r="E3440"/>
      <c r="F3440"/>
      <c r="G3440"/>
      <c r="H3440"/>
      <c r="I3440"/>
      <c r="J3440"/>
      <c r="K3440"/>
    </row>
    <row r="3441" spans="1:11" ht="14.5" x14ac:dyDescent="0.35">
      <c r="A3441"/>
      <c r="B3441"/>
      <c r="C3441"/>
      <c r="D3441"/>
      <c r="E3441"/>
      <c r="F3441"/>
      <c r="G3441"/>
      <c r="H3441"/>
      <c r="I3441"/>
      <c r="J3441"/>
      <c r="K3441"/>
    </row>
    <row r="3442" spans="1:11" ht="14.5" x14ac:dyDescent="0.35">
      <c r="A3442"/>
      <c r="B3442"/>
      <c r="C3442"/>
      <c r="D3442"/>
      <c r="E3442"/>
      <c r="F3442"/>
      <c r="G3442"/>
      <c r="H3442"/>
      <c r="I3442"/>
      <c r="J3442"/>
      <c r="K3442"/>
    </row>
    <row r="3443" spans="1:11" ht="14.5" x14ac:dyDescent="0.35">
      <c r="A3443"/>
      <c r="B3443"/>
      <c r="C3443"/>
      <c r="D3443"/>
      <c r="E3443"/>
      <c r="F3443"/>
      <c r="G3443"/>
      <c r="H3443"/>
      <c r="I3443"/>
      <c r="J3443"/>
      <c r="K3443"/>
    </row>
    <row r="3444" spans="1:11" ht="14.5" x14ac:dyDescent="0.35">
      <c r="A3444"/>
      <c r="B3444"/>
      <c r="C3444"/>
      <c r="D3444"/>
      <c r="E3444"/>
      <c r="F3444"/>
      <c r="G3444"/>
      <c r="H3444"/>
      <c r="I3444"/>
      <c r="J3444"/>
      <c r="K3444"/>
    </row>
    <row r="3445" spans="1:11" ht="14.5" x14ac:dyDescent="0.35">
      <c r="A3445"/>
      <c r="B3445"/>
      <c r="C3445"/>
      <c r="D3445"/>
      <c r="E3445"/>
      <c r="F3445"/>
      <c r="G3445"/>
      <c r="H3445"/>
      <c r="I3445"/>
      <c r="J3445"/>
      <c r="K3445"/>
    </row>
    <row r="3446" spans="1:11" ht="14.5" x14ac:dyDescent="0.35">
      <c r="A3446"/>
      <c r="B3446"/>
      <c r="C3446"/>
      <c r="D3446"/>
      <c r="E3446"/>
      <c r="F3446"/>
      <c r="G3446"/>
      <c r="H3446"/>
      <c r="I3446"/>
      <c r="J3446"/>
      <c r="K3446"/>
    </row>
    <row r="3447" spans="1:11" ht="14.5" x14ac:dyDescent="0.35">
      <c r="A3447"/>
      <c r="B3447"/>
      <c r="C3447"/>
      <c r="D3447"/>
      <c r="E3447"/>
      <c r="F3447"/>
      <c r="G3447"/>
      <c r="H3447"/>
      <c r="I3447"/>
      <c r="J3447"/>
      <c r="K3447"/>
    </row>
    <row r="3448" spans="1:11" ht="14.5" x14ac:dyDescent="0.35">
      <c r="A3448"/>
      <c r="B3448"/>
      <c r="C3448"/>
      <c r="D3448"/>
      <c r="E3448"/>
      <c r="F3448"/>
      <c r="G3448"/>
      <c r="H3448"/>
      <c r="I3448"/>
      <c r="J3448"/>
      <c r="K3448"/>
    </row>
    <row r="3449" spans="1:11" ht="14.5" x14ac:dyDescent="0.35">
      <c r="A3449"/>
      <c r="B3449"/>
      <c r="C3449"/>
      <c r="D3449"/>
      <c r="E3449"/>
      <c r="F3449"/>
      <c r="G3449"/>
      <c r="H3449"/>
      <c r="I3449"/>
      <c r="J3449"/>
      <c r="K3449"/>
    </row>
    <row r="3450" spans="1:11" ht="14.5" x14ac:dyDescent="0.35">
      <c r="A3450"/>
      <c r="B3450"/>
      <c r="C3450"/>
      <c r="D3450"/>
      <c r="E3450"/>
      <c r="F3450"/>
      <c r="G3450"/>
      <c r="H3450"/>
      <c r="I3450"/>
      <c r="J3450"/>
      <c r="K3450"/>
    </row>
    <row r="3451" spans="1:11" ht="14.5" x14ac:dyDescent="0.35">
      <c r="A3451"/>
      <c r="B3451"/>
      <c r="C3451"/>
      <c r="D3451"/>
      <c r="E3451"/>
      <c r="F3451"/>
      <c r="G3451"/>
      <c r="H3451"/>
      <c r="I3451"/>
      <c r="J3451"/>
      <c r="K3451"/>
    </row>
    <row r="3452" spans="1:11" ht="14.5" x14ac:dyDescent="0.35">
      <c r="A3452"/>
      <c r="B3452"/>
      <c r="C3452"/>
      <c r="D3452"/>
      <c r="E3452"/>
      <c r="F3452"/>
      <c r="G3452"/>
      <c r="H3452"/>
      <c r="I3452"/>
      <c r="J3452"/>
      <c r="K3452"/>
    </row>
    <row r="3453" spans="1:11" ht="14.5" x14ac:dyDescent="0.35">
      <c r="A3453"/>
      <c r="B3453"/>
      <c r="C3453"/>
      <c r="D3453"/>
      <c r="E3453"/>
      <c r="F3453"/>
      <c r="G3453"/>
      <c r="H3453"/>
      <c r="I3453"/>
      <c r="J3453"/>
      <c r="K3453"/>
    </row>
    <row r="3454" spans="1:11" ht="14.5" x14ac:dyDescent="0.35">
      <c r="A3454"/>
      <c r="B3454"/>
      <c r="C3454"/>
      <c r="D3454"/>
      <c r="E3454"/>
      <c r="F3454"/>
      <c r="G3454"/>
      <c r="H3454"/>
      <c r="I3454"/>
      <c r="J3454"/>
      <c r="K3454"/>
    </row>
    <row r="3455" spans="1:11" ht="14.5" x14ac:dyDescent="0.35">
      <c r="A3455"/>
      <c r="B3455"/>
      <c r="C3455"/>
      <c r="D3455"/>
      <c r="E3455"/>
      <c r="F3455"/>
      <c r="G3455"/>
      <c r="H3455"/>
      <c r="I3455"/>
      <c r="J3455"/>
      <c r="K3455"/>
    </row>
    <row r="3456" spans="1:11" ht="14.5" x14ac:dyDescent="0.35">
      <c r="A3456"/>
      <c r="B3456"/>
      <c r="C3456"/>
      <c r="D3456"/>
      <c r="E3456"/>
      <c r="F3456"/>
      <c r="G3456"/>
      <c r="H3456"/>
      <c r="I3456"/>
      <c r="J3456"/>
      <c r="K3456"/>
    </row>
    <row r="3457" spans="1:11" ht="14.5" x14ac:dyDescent="0.35">
      <c r="A3457"/>
      <c r="B3457"/>
      <c r="C3457"/>
      <c r="D3457"/>
      <c r="E3457"/>
      <c r="F3457"/>
      <c r="G3457"/>
      <c r="H3457"/>
      <c r="I3457"/>
      <c r="J3457"/>
      <c r="K3457"/>
    </row>
    <row r="3458" spans="1:11" ht="14.5" x14ac:dyDescent="0.35">
      <c r="A3458"/>
      <c r="B3458"/>
      <c r="C3458"/>
      <c r="D3458"/>
      <c r="E3458"/>
      <c r="F3458"/>
      <c r="G3458"/>
      <c r="H3458"/>
      <c r="I3458"/>
      <c r="J3458"/>
      <c r="K3458"/>
    </row>
    <row r="3459" spans="1:11" ht="14.5" x14ac:dyDescent="0.35">
      <c r="A3459"/>
      <c r="B3459"/>
      <c r="C3459"/>
      <c r="D3459"/>
      <c r="E3459"/>
      <c r="F3459"/>
      <c r="G3459"/>
      <c r="H3459"/>
      <c r="I3459"/>
      <c r="J3459"/>
      <c r="K3459"/>
    </row>
    <row r="3460" spans="1:11" ht="14.5" x14ac:dyDescent="0.35">
      <c r="A3460"/>
      <c r="B3460"/>
      <c r="C3460"/>
      <c r="D3460"/>
      <c r="E3460"/>
      <c r="F3460"/>
      <c r="G3460"/>
      <c r="H3460"/>
      <c r="I3460"/>
      <c r="J3460"/>
      <c r="K3460"/>
    </row>
    <row r="3461" spans="1:11" ht="14.5" x14ac:dyDescent="0.35">
      <c r="A3461"/>
      <c r="B3461"/>
      <c r="C3461"/>
      <c r="D3461"/>
      <c r="E3461"/>
      <c r="F3461"/>
      <c r="G3461"/>
      <c r="H3461"/>
      <c r="I3461"/>
      <c r="J3461"/>
      <c r="K3461"/>
    </row>
    <row r="3462" spans="1:11" ht="14.5" x14ac:dyDescent="0.35">
      <c r="A3462"/>
      <c r="B3462"/>
      <c r="C3462"/>
      <c r="D3462"/>
      <c r="E3462"/>
      <c r="F3462"/>
      <c r="G3462"/>
      <c r="H3462"/>
      <c r="I3462"/>
      <c r="J3462"/>
      <c r="K3462"/>
    </row>
    <row r="3463" spans="1:11" ht="14.5" x14ac:dyDescent="0.35">
      <c r="A3463"/>
      <c r="B3463"/>
      <c r="C3463"/>
      <c r="D3463"/>
      <c r="E3463"/>
      <c r="F3463"/>
      <c r="G3463"/>
      <c r="H3463"/>
      <c r="I3463"/>
      <c r="J3463"/>
      <c r="K3463"/>
    </row>
    <row r="3464" spans="1:11" ht="14.5" x14ac:dyDescent="0.35">
      <c r="A3464"/>
      <c r="B3464"/>
      <c r="C3464"/>
      <c r="D3464"/>
      <c r="E3464"/>
      <c r="F3464"/>
      <c r="G3464"/>
      <c r="H3464"/>
      <c r="I3464"/>
      <c r="J3464"/>
      <c r="K3464"/>
    </row>
    <row r="3465" spans="1:11" ht="14.5" x14ac:dyDescent="0.35">
      <c r="A3465"/>
      <c r="B3465"/>
      <c r="C3465"/>
      <c r="D3465"/>
      <c r="E3465"/>
      <c r="F3465"/>
      <c r="G3465"/>
      <c r="H3465"/>
      <c r="I3465"/>
      <c r="J3465"/>
      <c r="K3465"/>
    </row>
    <row r="3466" spans="1:11" ht="14.5" x14ac:dyDescent="0.35">
      <c r="A3466"/>
      <c r="B3466"/>
      <c r="C3466"/>
      <c r="D3466"/>
      <c r="E3466"/>
      <c r="F3466"/>
      <c r="G3466"/>
      <c r="H3466"/>
      <c r="I3466"/>
      <c r="J3466"/>
      <c r="K3466"/>
    </row>
    <row r="3467" spans="1:11" ht="14.5" x14ac:dyDescent="0.35">
      <c r="A3467"/>
      <c r="B3467"/>
      <c r="C3467"/>
      <c r="D3467"/>
      <c r="E3467"/>
      <c r="F3467"/>
      <c r="G3467"/>
      <c r="H3467"/>
      <c r="I3467"/>
      <c r="J3467"/>
      <c r="K3467"/>
    </row>
    <row r="3468" spans="1:11" ht="14.5" x14ac:dyDescent="0.35">
      <c r="A3468"/>
      <c r="B3468"/>
      <c r="C3468"/>
      <c r="D3468"/>
      <c r="E3468"/>
      <c r="F3468"/>
      <c r="G3468"/>
      <c r="H3468"/>
      <c r="I3468"/>
      <c r="J3468"/>
      <c r="K3468"/>
    </row>
    <row r="3469" spans="1:11" ht="14.5" x14ac:dyDescent="0.35">
      <c r="A3469"/>
      <c r="B3469"/>
      <c r="C3469"/>
      <c r="D3469"/>
      <c r="E3469"/>
      <c r="F3469"/>
      <c r="G3469"/>
      <c r="H3469"/>
      <c r="I3469"/>
      <c r="J3469"/>
      <c r="K3469"/>
    </row>
    <row r="3470" spans="1:11" ht="14.5" x14ac:dyDescent="0.35">
      <c r="A3470"/>
      <c r="B3470"/>
      <c r="C3470"/>
      <c r="D3470"/>
      <c r="E3470"/>
      <c r="F3470"/>
      <c r="G3470"/>
      <c r="H3470"/>
      <c r="I3470"/>
      <c r="J3470"/>
      <c r="K3470"/>
    </row>
    <row r="3471" spans="1:11" ht="14.5" x14ac:dyDescent="0.35">
      <c r="A3471"/>
      <c r="B3471"/>
      <c r="C3471"/>
      <c r="D3471"/>
      <c r="E3471"/>
      <c r="F3471"/>
      <c r="G3471"/>
      <c r="H3471"/>
      <c r="I3471"/>
      <c r="J3471"/>
      <c r="K3471"/>
    </row>
    <row r="3472" spans="1:11" ht="14.5" x14ac:dyDescent="0.35">
      <c r="A3472"/>
      <c r="B3472"/>
      <c r="C3472"/>
      <c r="D3472"/>
      <c r="E3472"/>
      <c r="F3472"/>
      <c r="G3472"/>
      <c r="H3472"/>
      <c r="I3472"/>
      <c r="J3472"/>
      <c r="K3472"/>
    </row>
    <row r="3473" spans="1:11" ht="14.5" x14ac:dyDescent="0.35">
      <c r="A3473"/>
      <c r="B3473"/>
      <c r="C3473"/>
      <c r="D3473"/>
      <c r="E3473"/>
      <c r="F3473"/>
      <c r="G3473"/>
      <c r="H3473"/>
      <c r="I3473"/>
      <c r="J3473"/>
      <c r="K3473"/>
    </row>
    <row r="3474" spans="1:11" ht="14.5" x14ac:dyDescent="0.35">
      <c r="A3474"/>
      <c r="B3474"/>
      <c r="C3474"/>
      <c r="D3474"/>
      <c r="E3474"/>
      <c r="F3474"/>
      <c r="G3474"/>
      <c r="H3474"/>
      <c r="I3474"/>
      <c r="J3474"/>
      <c r="K3474"/>
    </row>
    <row r="3475" spans="1:11" ht="14.5" x14ac:dyDescent="0.35">
      <c r="A3475"/>
      <c r="B3475"/>
      <c r="C3475"/>
      <c r="D3475"/>
      <c r="E3475"/>
      <c r="F3475"/>
      <c r="G3475"/>
      <c r="H3475"/>
      <c r="I3475"/>
      <c r="J3475"/>
      <c r="K3475"/>
    </row>
    <row r="3476" spans="1:11" ht="14.5" x14ac:dyDescent="0.35">
      <c r="A3476"/>
      <c r="B3476"/>
      <c r="C3476"/>
      <c r="D3476"/>
      <c r="E3476"/>
      <c r="F3476"/>
      <c r="G3476"/>
      <c r="H3476"/>
      <c r="I3476"/>
      <c r="J3476"/>
      <c r="K3476"/>
    </row>
    <row r="3477" spans="1:11" ht="14.5" x14ac:dyDescent="0.35">
      <c r="A3477"/>
      <c r="B3477"/>
      <c r="C3477"/>
      <c r="D3477"/>
      <c r="E3477"/>
      <c r="F3477"/>
      <c r="G3477"/>
      <c r="H3477"/>
      <c r="I3477"/>
      <c r="J3477"/>
      <c r="K3477"/>
    </row>
    <row r="3478" spans="1:11" ht="14.5" x14ac:dyDescent="0.35">
      <c r="A3478"/>
      <c r="B3478"/>
      <c r="C3478"/>
      <c r="D3478"/>
      <c r="E3478"/>
      <c r="F3478"/>
      <c r="G3478"/>
      <c r="H3478"/>
      <c r="I3478"/>
      <c r="J3478"/>
      <c r="K3478"/>
    </row>
    <row r="3479" spans="1:11" ht="14.5" x14ac:dyDescent="0.35">
      <c r="A3479"/>
      <c r="B3479"/>
      <c r="C3479"/>
      <c r="D3479"/>
      <c r="E3479"/>
      <c r="F3479"/>
      <c r="G3479"/>
      <c r="H3479"/>
      <c r="I3479"/>
      <c r="J3479"/>
      <c r="K3479"/>
    </row>
    <row r="3480" spans="1:11" ht="14.5" x14ac:dyDescent="0.35">
      <c r="A3480"/>
      <c r="B3480"/>
      <c r="C3480"/>
      <c r="D3480"/>
      <c r="E3480"/>
      <c r="F3480"/>
      <c r="G3480"/>
      <c r="H3480"/>
      <c r="I3480"/>
      <c r="J3480"/>
      <c r="K3480"/>
    </row>
    <row r="3481" spans="1:11" ht="14.5" x14ac:dyDescent="0.35">
      <c r="A3481"/>
      <c r="B3481"/>
      <c r="C3481"/>
      <c r="D3481"/>
      <c r="E3481"/>
      <c r="F3481"/>
      <c r="G3481"/>
      <c r="H3481"/>
      <c r="I3481"/>
      <c r="J3481"/>
      <c r="K3481"/>
    </row>
    <row r="3482" spans="1:11" ht="14.5" x14ac:dyDescent="0.35">
      <c r="A3482"/>
      <c r="B3482"/>
      <c r="C3482"/>
      <c r="D3482"/>
      <c r="E3482"/>
      <c r="F3482"/>
      <c r="G3482"/>
      <c r="H3482"/>
      <c r="I3482"/>
      <c r="J3482"/>
      <c r="K3482"/>
    </row>
    <row r="3483" spans="1:11" ht="14.5" x14ac:dyDescent="0.35">
      <c r="A3483"/>
      <c r="B3483"/>
      <c r="C3483"/>
      <c r="D3483"/>
      <c r="E3483"/>
      <c r="F3483"/>
      <c r="G3483"/>
      <c r="H3483"/>
      <c r="I3483"/>
      <c r="J3483"/>
      <c r="K3483"/>
    </row>
    <row r="3484" spans="1:11" ht="14.5" x14ac:dyDescent="0.35">
      <c r="A3484"/>
      <c r="B3484"/>
      <c r="C3484"/>
      <c r="D3484"/>
      <c r="E3484"/>
      <c r="F3484"/>
      <c r="G3484"/>
      <c r="H3484"/>
      <c r="I3484"/>
      <c r="J3484"/>
      <c r="K3484"/>
    </row>
    <row r="3485" spans="1:11" ht="14.5" x14ac:dyDescent="0.35">
      <c r="A3485"/>
      <c r="B3485"/>
      <c r="C3485"/>
      <c r="D3485"/>
      <c r="E3485"/>
      <c r="F3485"/>
      <c r="G3485"/>
      <c r="H3485"/>
      <c r="I3485"/>
      <c r="J3485"/>
      <c r="K3485"/>
    </row>
    <row r="3486" spans="1:11" ht="14.5" x14ac:dyDescent="0.35">
      <c r="A3486"/>
      <c r="B3486"/>
      <c r="C3486"/>
      <c r="D3486"/>
      <c r="E3486"/>
      <c r="F3486"/>
      <c r="G3486"/>
      <c r="H3486"/>
      <c r="I3486"/>
      <c r="J3486"/>
      <c r="K3486"/>
    </row>
    <row r="3487" spans="1:11" ht="14.5" x14ac:dyDescent="0.35">
      <c r="A3487"/>
      <c r="B3487"/>
      <c r="C3487"/>
      <c r="D3487"/>
      <c r="E3487"/>
      <c r="F3487"/>
      <c r="G3487"/>
      <c r="H3487"/>
      <c r="I3487"/>
      <c r="J3487"/>
      <c r="K3487"/>
    </row>
    <row r="3488" spans="1:11" ht="14.5" x14ac:dyDescent="0.35">
      <c r="A3488"/>
      <c r="B3488"/>
      <c r="C3488"/>
      <c r="D3488"/>
      <c r="E3488"/>
      <c r="F3488"/>
      <c r="G3488"/>
      <c r="H3488"/>
      <c r="I3488"/>
      <c r="J3488"/>
      <c r="K3488"/>
    </row>
    <row r="3489" spans="1:11" ht="14.5" x14ac:dyDescent="0.35">
      <c r="A3489"/>
      <c r="B3489"/>
      <c r="C3489"/>
      <c r="D3489"/>
      <c r="E3489"/>
      <c r="F3489"/>
      <c r="G3489"/>
      <c r="H3489"/>
      <c r="I3489"/>
      <c r="J3489"/>
      <c r="K3489"/>
    </row>
    <row r="3490" spans="1:11" ht="14.5" x14ac:dyDescent="0.35">
      <c r="A3490"/>
      <c r="B3490"/>
      <c r="C3490"/>
      <c r="D3490"/>
      <c r="E3490"/>
      <c r="F3490"/>
      <c r="G3490"/>
      <c r="H3490"/>
      <c r="I3490"/>
      <c r="J3490"/>
      <c r="K3490"/>
    </row>
    <row r="3491" spans="1:11" ht="14.5" x14ac:dyDescent="0.35">
      <c r="A3491"/>
      <c r="B3491"/>
      <c r="C3491"/>
      <c r="D3491"/>
      <c r="E3491"/>
      <c r="F3491"/>
      <c r="G3491"/>
      <c r="H3491"/>
      <c r="I3491"/>
      <c r="J3491"/>
      <c r="K3491"/>
    </row>
  </sheetData>
  <pageMargins left="0.31496062992125984" right="0.31496062992125984" top="0.74803149606299213" bottom="0.55118110236220474" header="0.31496062992125984" footer="0.31496062992125984"/>
  <pageSetup paperSize="9" scale="98" fitToHeight="0" orientation="landscape" r:id="rId2"/>
  <headerFooter>
    <oddHeader>&amp;C&amp;"Arial Narrow,Negrita"&amp;14&amp;URELACION DE CONTRATOS MENORES AYUNTAMIENTO DE VALLADOLID POR AREAS - PRIMER TRIMESTRE EJERCICIO 2020
&amp;G</oddHeader>
    <oddFooter>&amp;R&amp;P / &amp;N</oddFooter>
  </headerFooter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62"/>
  <sheetViews>
    <sheetView view="pageLayout" zoomScaleNormal="100" workbookViewId="0"/>
  </sheetViews>
  <sheetFormatPr baseColWidth="10" defaultColWidth="36.54296875" defaultRowHeight="10.5" x14ac:dyDescent="0.35"/>
  <cols>
    <col min="1" max="1" width="47.54296875" style="15" bestFit="1" customWidth="1"/>
    <col min="2" max="13" width="9.26953125" style="15" customWidth="1"/>
    <col min="14" max="16384" width="36.54296875" style="15"/>
  </cols>
  <sheetData>
    <row r="1" spans="1:13" s="17" customFormat="1" ht="52.5" x14ac:dyDescent="0.35">
      <c r="A1" s="52" t="s">
        <v>3132</v>
      </c>
      <c r="B1" s="52" t="s">
        <v>488</v>
      </c>
      <c r="C1" s="52" t="s">
        <v>3135</v>
      </c>
      <c r="D1" s="52" t="s">
        <v>3136</v>
      </c>
      <c r="E1" s="52" t="s">
        <v>3137</v>
      </c>
      <c r="F1" s="52" t="s">
        <v>3111</v>
      </c>
      <c r="G1" s="52" t="s">
        <v>3138</v>
      </c>
      <c r="H1" s="52" t="s">
        <v>3139</v>
      </c>
      <c r="I1" s="52" t="s">
        <v>3140</v>
      </c>
      <c r="J1" s="52" t="s">
        <v>496</v>
      </c>
      <c r="K1" s="52" t="s">
        <v>3141</v>
      </c>
      <c r="L1" s="52" t="s">
        <v>3109</v>
      </c>
      <c r="M1" s="52" t="s">
        <v>676</v>
      </c>
    </row>
    <row r="2" spans="1:13" x14ac:dyDescent="0.35">
      <c r="A2" s="22" t="s">
        <v>2643</v>
      </c>
      <c r="B2" s="20"/>
      <c r="C2" s="20"/>
      <c r="D2" s="20"/>
      <c r="E2" s="20"/>
      <c r="F2" s="20"/>
      <c r="G2" s="20">
        <v>726</v>
      </c>
      <c r="H2" s="20"/>
      <c r="I2" s="20">
        <v>2323.1999999999998</v>
      </c>
      <c r="J2" s="20"/>
      <c r="K2" s="20"/>
      <c r="L2" s="20"/>
      <c r="M2" s="24">
        <f>SUM(Tabla2[[#This Row],[01. Alcaldía]:[11. Salud pública y seguridad ciudadana]])</f>
        <v>3049.2</v>
      </c>
    </row>
    <row r="3" spans="1:13" x14ac:dyDescent="0.35">
      <c r="A3" s="22" t="s">
        <v>417</v>
      </c>
      <c r="B3" s="20">
        <v>1999.63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4">
        <f>SUM(Tabla2[[#This Row],[01. Alcaldía]:[11. Salud pública y seguridad ciudadana]])</f>
        <v>1999.63</v>
      </c>
    </row>
    <row r="4" spans="1:13" x14ac:dyDescent="0.35">
      <c r="A4" s="22" t="s">
        <v>116</v>
      </c>
      <c r="B4" s="20"/>
      <c r="C4" s="20">
        <v>483.54</v>
      </c>
      <c r="D4" s="20"/>
      <c r="E4" s="20"/>
      <c r="F4" s="20"/>
      <c r="G4" s="20"/>
      <c r="H4" s="20"/>
      <c r="I4" s="20"/>
      <c r="J4" s="20"/>
      <c r="K4" s="20"/>
      <c r="L4" s="20"/>
      <c r="M4" s="24">
        <f>SUM(Tabla2[[#This Row],[01. Alcaldía]:[11. Salud pública y seguridad ciudadana]])</f>
        <v>483.54</v>
      </c>
    </row>
    <row r="5" spans="1:13" x14ac:dyDescent="0.35">
      <c r="A5" s="22" t="s">
        <v>129</v>
      </c>
      <c r="B5" s="20">
        <v>9275.67</v>
      </c>
      <c r="C5" s="20"/>
      <c r="D5" s="20"/>
      <c r="E5" s="20"/>
      <c r="F5" s="20"/>
      <c r="G5" s="20"/>
      <c r="H5" s="20"/>
      <c r="I5" s="20"/>
      <c r="J5" s="20"/>
      <c r="K5" s="20"/>
      <c r="L5" s="20"/>
      <c r="M5" s="24">
        <f>SUM(Tabla2[[#This Row],[01. Alcaldía]:[11. Salud pública y seguridad ciudadana]])</f>
        <v>9275.67</v>
      </c>
    </row>
    <row r="6" spans="1:13" x14ac:dyDescent="0.35">
      <c r="A6" s="22" t="s">
        <v>128</v>
      </c>
      <c r="B6" s="20">
        <v>10529.61</v>
      </c>
      <c r="C6" s="20"/>
      <c r="D6" s="20"/>
      <c r="E6" s="20"/>
      <c r="F6" s="20"/>
      <c r="G6" s="20"/>
      <c r="H6" s="20"/>
      <c r="I6" s="20"/>
      <c r="J6" s="20"/>
      <c r="K6" s="20"/>
      <c r="L6" s="20"/>
      <c r="M6" s="24">
        <f>SUM(Tabla2[[#This Row],[01. Alcaldía]:[11. Salud pública y seguridad ciudadana]])</f>
        <v>10529.61</v>
      </c>
    </row>
    <row r="7" spans="1:13" x14ac:dyDescent="0.35">
      <c r="A7" s="22" t="s">
        <v>1556</v>
      </c>
      <c r="B7" s="20"/>
      <c r="C7" s="20"/>
      <c r="D7" s="20"/>
      <c r="E7" s="20">
        <v>484</v>
      </c>
      <c r="F7" s="20"/>
      <c r="G7" s="20"/>
      <c r="H7" s="20"/>
      <c r="I7" s="20"/>
      <c r="J7" s="20"/>
      <c r="K7" s="20"/>
      <c r="L7" s="20"/>
      <c r="M7" s="24">
        <f>SUM(Tabla2[[#This Row],[01. Alcaldía]:[11. Salud pública y seguridad ciudadana]])</f>
        <v>484</v>
      </c>
    </row>
    <row r="8" spans="1:13" x14ac:dyDescent="0.35">
      <c r="A8" s="22" t="s">
        <v>3093</v>
      </c>
      <c r="B8" s="20"/>
      <c r="C8" s="20"/>
      <c r="D8" s="20"/>
      <c r="E8" s="20"/>
      <c r="F8" s="20">
        <v>6050</v>
      </c>
      <c r="G8" s="20"/>
      <c r="H8" s="20"/>
      <c r="I8" s="20"/>
      <c r="J8" s="20"/>
      <c r="K8" s="20"/>
      <c r="L8" s="20"/>
      <c r="M8" s="24">
        <f>SUM(Tabla2[[#This Row],[01. Alcaldía]:[11. Salud pública y seguridad ciudadana]])</f>
        <v>6050</v>
      </c>
    </row>
    <row r="9" spans="1:13" x14ac:dyDescent="0.35">
      <c r="A9" s="22" t="s">
        <v>177</v>
      </c>
      <c r="B9" s="20"/>
      <c r="C9" s="20"/>
      <c r="D9" s="20"/>
      <c r="E9" s="20"/>
      <c r="F9" s="20">
        <v>520</v>
      </c>
      <c r="G9" s="20"/>
      <c r="H9" s="20"/>
      <c r="I9" s="20"/>
      <c r="J9" s="20"/>
      <c r="K9" s="20"/>
      <c r="L9" s="20"/>
      <c r="M9" s="24">
        <f>SUM(Tabla2[[#This Row],[01. Alcaldía]:[11. Salud pública y seguridad ciudadana]])</f>
        <v>520</v>
      </c>
    </row>
    <row r="10" spans="1:13" x14ac:dyDescent="0.35">
      <c r="A10" s="22" t="s">
        <v>907</v>
      </c>
      <c r="B10" s="20"/>
      <c r="C10" s="20"/>
      <c r="D10" s="20"/>
      <c r="E10" s="20"/>
      <c r="F10" s="20"/>
      <c r="G10" s="20"/>
      <c r="H10" s="20">
        <v>3605.8</v>
      </c>
      <c r="I10" s="20"/>
      <c r="J10" s="20"/>
      <c r="K10" s="20"/>
      <c r="L10" s="20"/>
      <c r="M10" s="24">
        <f>SUM(Tabla2[[#This Row],[01. Alcaldía]:[11. Salud pública y seguridad ciudadana]])</f>
        <v>3605.8</v>
      </c>
    </row>
    <row r="11" spans="1:13" x14ac:dyDescent="0.35">
      <c r="A11" s="22" t="s">
        <v>439</v>
      </c>
      <c r="B11" s="20"/>
      <c r="C11" s="20"/>
      <c r="D11" s="20"/>
      <c r="E11" s="20"/>
      <c r="F11" s="20"/>
      <c r="G11" s="20">
        <v>293.76</v>
      </c>
      <c r="H11" s="20"/>
      <c r="I11" s="20"/>
      <c r="J11" s="20"/>
      <c r="K11" s="20"/>
      <c r="L11" s="20"/>
      <c r="M11" s="24">
        <f>SUM(Tabla2[[#This Row],[01. Alcaldía]:[11. Salud pública y seguridad ciudadana]])</f>
        <v>293.76</v>
      </c>
    </row>
    <row r="12" spans="1:13" x14ac:dyDescent="0.35">
      <c r="A12" s="22" t="s">
        <v>132</v>
      </c>
      <c r="B12" s="20"/>
      <c r="C12" s="20"/>
      <c r="D12" s="20">
        <v>440</v>
      </c>
      <c r="E12" s="20"/>
      <c r="F12" s="20"/>
      <c r="G12" s="20"/>
      <c r="H12" s="20"/>
      <c r="I12" s="20"/>
      <c r="J12" s="20"/>
      <c r="K12" s="20"/>
      <c r="L12" s="20"/>
      <c r="M12" s="24">
        <f>SUM(Tabla2[[#This Row],[01. Alcaldía]:[11. Salud pública y seguridad ciudadana]])</f>
        <v>440</v>
      </c>
    </row>
    <row r="13" spans="1:13" x14ac:dyDescent="0.35">
      <c r="A13" s="22" t="s">
        <v>2246</v>
      </c>
      <c r="B13" s="20"/>
      <c r="C13" s="20"/>
      <c r="D13" s="20"/>
      <c r="E13" s="20"/>
      <c r="F13" s="20"/>
      <c r="G13" s="20"/>
      <c r="H13" s="20"/>
      <c r="I13" s="20">
        <v>3630</v>
      </c>
      <c r="J13" s="20"/>
      <c r="K13" s="20"/>
      <c r="L13" s="20"/>
      <c r="M13" s="24">
        <f>SUM(Tabla2[[#This Row],[01. Alcaldía]:[11. Salud pública y seguridad ciudadana]])</f>
        <v>3630</v>
      </c>
    </row>
    <row r="14" spans="1:13" x14ac:dyDescent="0.35">
      <c r="A14" s="22" t="s">
        <v>454</v>
      </c>
      <c r="B14" s="20"/>
      <c r="C14" s="20"/>
      <c r="D14" s="20"/>
      <c r="E14" s="20"/>
      <c r="F14" s="20">
        <v>454.96</v>
      </c>
      <c r="G14" s="20"/>
      <c r="H14" s="20"/>
      <c r="I14" s="20"/>
      <c r="J14" s="20"/>
      <c r="K14" s="20"/>
      <c r="L14" s="20"/>
      <c r="M14" s="24">
        <f>SUM(Tabla2[[#This Row],[01. Alcaldía]:[11. Salud pública y seguridad ciudadana]])</f>
        <v>454.96</v>
      </c>
    </row>
    <row r="15" spans="1:13" x14ac:dyDescent="0.35">
      <c r="A15" s="22" t="s">
        <v>158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>
        <v>7247.9</v>
      </c>
      <c r="M15" s="24">
        <f>SUM(Tabla2[[#This Row],[01. Alcaldía]:[11. Salud pública y seguridad ciudadana]])</f>
        <v>7247.9</v>
      </c>
    </row>
    <row r="16" spans="1:13" x14ac:dyDescent="0.35">
      <c r="A16" s="22" t="s">
        <v>1714</v>
      </c>
      <c r="B16" s="20"/>
      <c r="C16" s="20"/>
      <c r="D16" s="20">
        <v>1936</v>
      </c>
      <c r="E16" s="20"/>
      <c r="F16" s="20"/>
      <c r="G16" s="20"/>
      <c r="H16" s="20"/>
      <c r="I16" s="20"/>
      <c r="J16" s="20"/>
      <c r="K16" s="20"/>
      <c r="L16" s="20"/>
      <c r="M16" s="24">
        <f>SUM(Tabla2[[#This Row],[01. Alcaldía]:[11. Salud pública y seguridad ciudadana]])</f>
        <v>1936</v>
      </c>
    </row>
    <row r="17" spans="1:13" x14ac:dyDescent="0.35">
      <c r="A17" s="22" t="s">
        <v>477</v>
      </c>
      <c r="B17" s="20"/>
      <c r="C17" s="20"/>
      <c r="D17" s="20">
        <v>1936</v>
      </c>
      <c r="E17" s="20"/>
      <c r="F17" s="20"/>
      <c r="G17" s="20"/>
      <c r="H17" s="20"/>
      <c r="I17" s="20"/>
      <c r="J17" s="20"/>
      <c r="K17" s="20"/>
      <c r="L17" s="20"/>
      <c r="M17" s="24">
        <f>SUM(Tabla2[[#This Row],[01. Alcaldía]:[11. Salud pública y seguridad ciudadana]])</f>
        <v>1936</v>
      </c>
    </row>
    <row r="18" spans="1:13" x14ac:dyDescent="0.35">
      <c r="A18" s="22" t="s">
        <v>143</v>
      </c>
      <c r="B18" s="20"/>
      <c r="C18" s="20"/>
      <c r="D18" s="20"/>
      <c r="E18" s="20"/>
      <c r="F18" s="20">
        <v>1947.37</v>
      </c>
      <c r="G18" s="20"/>
      <c r="H18" s="20"/>
      <c r="I18" s="20"/>
      <c r="J18" s="20"/>
      <c r="K18" s="20"/>
      <c r="L18" s="20"/>
      <c r="M18" s="24">
        <f>SUM(Tabla2[[#This Row],[01. Alcaldía]:[11. Salud pública y seguridad ciudadana]])</f>
        <v>1947.37</v>
      </c>
    </row>
    <row r="19" spans="1:13" x14ac:dyDescent="0.35">
      <c r="A19" s="22" t="s">
        <v>1815</v>
      </c>
      <c r="B19" s="20"/>
      <c r="C19" s="20"/>
      <c r="D19" s="20"/>
      <c r="E19" s="20">
        <v>7240.64</v>
      </c>
      <c r="F19" s="20"/>
      <c r="G19" s="20"/>
      <c r="H19" s="20"/>
      <c r="I19" s="20"/>
      <c r="J19" s="20"/>
      <c r="K19" s="20"/>
      <c r="L19" s="20"/>
      <c r="M19" s="24">
        <f>SUM(Tabla2[[#This Row],[01. Alcaldía]:[11. Salud pública y seguridad ciudadana]])</f>
        <v>7240.64</v>
      </c>
    </row>
    <row r="20" spans="1:13" x14ac:dyDescent="0.35">
      <c r="A20" s="22" t="s">
        <v>136</v>
      </c>
      <c r="B20" s="20"/>
      <c r="C20" s="20"/>
      <c r="D20" s="20">
        <v>1760</v>
      </c>
      <c r="E20" s="20"/>
      <c r="F20" s="20"/>
      <c r="G20" s="20"/>
      <c r="H20" s="20"/>
      <c r="I20" s="20"/>
      <c r="J20" s="20"/>
      <c r="K20" s="20"/>
      <c r="L20" s="20"/>
      <c r="M20" s="24">
        <f>SUM(Tabla2[[#This Row],[01. Alcaldía]:[11. Salud pública y seguridad ciudadana]])</f>
        <v>1760</v>
      </c>
    </row>
    <row r="21" spans="1:13" x14ac:dyDescent="0.35">
      <c r="A21" s="22" t="s">
        <v>764</v>
      </c>
      <c r="B21" s="20"/>
      <c r="C21" s="20"/>
      <c r="D21" s="20"/>
      <c r="E21" s="20"/>
      <c r="F21" s="20">
        <v>2165</v>
      </c>
      <c r="G21" s="20"/>
      <c r="H21" s="20"/>
      <c r="I21" s="20"/>
      <c r="J21" s="20"/>
      <c r="K21" s="20"/>
      <c r="L21" s="20">
        <v>445.5</v>
      </c>
      <c r="M21" s="24">
        <f>SUM(Tabla2[[#This Row],[01. Alcaldía]:[11. Salud pública y seguridad ciudadana]])</f>
        <v>2610.5</v>
      </c>
    </row>
    <row r="22" spans="1:13" x14ac:dyDescent="0.35">
      <c r="A22" s="22" t="s">
        <v>1303</v>
      </c>
      <c r="B22" s="20"/>
      <c r="C22" s="20"/>
      <c r="D22" s="20"/>
      <c r="E22" s="20">
        <v>13940</v>
      </c>
      <c r="F22" s="20"/>
      <c r="G22" s="20"/>
      <c r="H22" s="20"/>
      <c r="I22" s="20"/>
      <c r="J22" s="20"/>
      <c r="K22" s="20"/>
      <c r="L22" s="20"/>
      <c r="M22" s="24">
        <f>SUM(Tabla2[[#This Row],[01. Alcaldía]:[11. Salud pública y seguridad ciudadana]])</f>
        <v>13940</v>
      </c>
    </row>
    <row r="23" spans="1:13" x14ac:dyDescent="0.35">
      <c r="A23" s="22" t="s">
        <v>192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>
        <v>2000</v>
      </c>
      <c r="M23" s="24">
        <f>SUM(Tabla2[[#This Row],[01. Alcaldía]:[11. Salud pública y seguridad ciudadana]])</f>
        <v>2000</v>
      </c>
    </row>
    <row r="24" spans="1:13" x14ac:dyDescent="0.35">
      <c r="A24" s="22" t="s">
        <v>151</v>
      </c>
      <c r="B24" s="20"/>
      <c r="C24" s="20"/>
      <c r="D24" s="20"/>
      <c r="E24" s="20"/>
      <c r="F24" s="20"/>
      <c r="G24" s="20"/>
      <c r="H24" s="20">
        <v>2333.36</v>
      </c>
      <c r="I24" s="20"/>
      <c r="J24" s="20"/>
      <c r="K24" s="20"/>
      <c r="L24" s="20">
        <v>4518.63</v>
      </c>
      <c r="M24" s="24">
        <f>SUM(Tabla2[[#This Row],[01. Alcaldía]:[11. Salud pública y seguridad ciudadana]])</f>
        <v>6851.99</v>
      </c>
    </row>
    <row r="25" spans="1:13" x14ac:dyDescent="0.35">
      <c r="A25" s="22" t="s">
        <v>103</v>
      </c>
      <c r="B25" s="20"/>
      <c r="C25" s="20">
        <v>5304.6399999999994</v>
      </c>
      <c r="D25" s="20"/>
      <c r="E25" s="20">
        <v>2904</v>
      </c>
      <c r="F25" s="20"/>
      <c r="G25" s="20"/>
      <c r="H25" s="20"/>
      <c r="I25" s="20"/>
      <c r="J25" s="20"/>
      <c r="K25" s="20">
        <v>6706.8200000000006</v>
      </c>
      <c r="L25" s="20"/>
      <c r="M25" s="24">
        <f>SUM(Tabla2[[#This Row],[01. Alcaldía]:[11. Salud pública y seguridad ciudadana]])</f>
        <v>14915.46</v>
      </c>
    </row>
    <row r="26" spans="1:13" x14ac:dyDescent="0.35">
      <c r="A26" s="22" t="s">
        <v>1277</v>
      </c>
      <c r="B26" s="20"/>
      <c r="C26" s="20"/>
      <c r="D26" s="20"/>
      <c r="E26" s="20"/>
      <c r="F26" s="20"/>
      <c r="G26" s="20">
        <v>9758.57</v>
      </c>
      <c r="H26" s="20"/>
      <c r="I26" s="20"/>
      <c r="J26" s="20"/>
      <c r="K26" s="20"/>
      <c r="L26" s="20"/>
      <c r="M26" s="24">
        <f>SUM(Tabla2[[#This Row],[01. Alcaldía]:[11. Salud pública y seguridad ciudadana]])</f>
        <v>9758.57</v>
      </c>
    </row>
    <row r="27" spans="1:13" x14ac:dyDescent="0.35">
      <c r="A27" s="22" t="s">
        <v>1671</v>
      </c>
      <c r="B27" s="20"/>
      <c r="C27" s="20"/>
      <c r="D27" s="20">
        <v>400</v>
      </c>
      <c r="E27" s="20"/>
      <c r="F27" s="20"/>
      <c r="G27" s="20"/>
      <c r="H27" s="20"/>
      <c r="I27" s="20"/>
      <c r="J27" s="20"/>
      <c r="K27" s="20"/>
      <c r="L27" s="20"/>
      <c r="M27" s="24">
        <f>SUM(Tabla2[[#This Row],[01. Alcaldía]:[11. Salud pública y seguridad ciudadana]])</f>
        <v>400</v>
      </c>
    </row>
    <row r="28" spans="1:13" x14ac:dyDescent="0.35">
      <c r="A28" s="22" t="s">
        <v>154</v>
      </c>
      <c r="B28" s="20"/>
      <c r="C28" s="20"/>
      <c r="D28" s="20">
        <v>400</v>
      </c>
      <c r="E28" s="20"/>
      <c r="F28" s="20"/>
      <c r="G28" s="20"/>
      <c r="H28" s="20"/>
      <c r="I28" s="20"/>
      <c r="J28" s="20"/>
      <c r="K28" s="20">
        <v>400</v>
      </c>
      <c r="L28" s="20"/>
      <c r="M28" s="24">
        <f>SUM(Tabla2[[#This Row],[01. Alcaldía]:[11. Salud pública y seguridad ciudadana]])</f>
        <v>800</v>
      </c>
    </row>
    <row r="29" spans="1:13" x14ac:dyDescent="0.35">
      <c r="A29" s="22" t="s">
        <v>452</v>
      </c>
      <c r="B29" s="20"/>
      <c r="C29" s="20"/>
      <c r="D29" s="20">
        <v>400</v>
      </c>
      <c r="E29" s="20"/>
      <c r="F29" s="20"/>
      <c r="G29" s="20"/>
      <c r="H29" s="20"/>
      <c r="I29" s="20"/>
      <c r="J29" s="20"/>
      <c r="K29" s="20"/>
      <c r="L29" s="20"/>
      <c r="M29" s="24">
        <f>SUM(Tabla2[[#This Row],[01. Alcaldía]:[11. Salud pública y seguridad ciudadana]])</f>
        <v>400</v>
      </c>
    </row>
    <row r="30" spans="1:13" x14ac:dyDescent="0.35">
      <c r="A30" s="22" t="s">
        <v>752</v>
      </c>
      <c r="B30" s="20"/>
      <c r="C30" s="20"/>
      <c r="D30" s="20">
        <v>1600</v>
      </c>
      <c r="E30" s="20"/>
      <c r="F30" s="20"/>
      <c r="G30" s="20"/>
      <c r="H30" s="20"/>
      <c r="I30" s="20"/>
      <c r="J30" s="20"/>
      <c r="K30" s="20"/>
      <c r="L30" s="20"/>
      <c r="M30" s="24">
        <f>SUM(Tabla2[[#This Row],[01. Alcaldía]:[11. Salud pública y seguridad ciudadana]])</f>
        <v>1600</v>
      </c>
    </row>
    <row r="31" spans="1:13" x14ac:dyDescent="0.35">
      <c r="A31" s="22" t="s">
        <v>721</v>
      </c>
      <c r="B31" s="20"/>
      <c r="C31" s="20"/>
      <c r="D31" s="20">
        <v>800</v>
      </c>
      <c r="E31" s="20"/>
      <c r="F31" s="20"/>
      <c r="G31" s="20"/>
      <c r="H31" s="20"/>
      <c r="I31" s="20"/>
      <c r="J31" s="20"/>
      <c r="K31" s="20"/>
      <c r="L31" s="20"/>
      <c r="M31" s="24">
        <f>SUM(Tabla2[[#This Row],[01. Alcaldía]:[11. Salud pública y seguridad ciudadana]])</f>
        <v>800</v>
      </c>
    </row>
    <row r="32" spans="1:13" x14ac:dyDescent="0.35">
      <c r="A32" s="22" t="s">
        <v>1664</v>
      </c>
      <c r="B32" s="20"/>
      <c r="C32" s="20"/>
      <c r="D32" s="20">
        <v>600</v>
      </c>
      <c r="E32" s="20"/>
      <c r="F32" s="20">
        <v>1500</v>
      </c>
      <c r="G32" s="20"/>
      <c r="H32" s="20"/>
      <c r="I32" s="20"/>
      <c r="J32" s="20"/>
      <c r="K32" s="20"/>
      <c r="L32" s="20"/>
      <c r="M32" s="24">
        <f>SUM(Tabla2[[#This Row],[01. Alcaldía]:[11. Salud pública y seguridad ciudadana]])</f>
        <v>2100</v>
      </c>
    </row>
    <row r="33" spans="1:13" x14ac:dyDescent="0.35">
      <c r="A33" s="22" t="s">
        <v>766</v>
      </c>
      <c r="B33" s="20"/>
      <c r="C33" s="20"/>
      <c r="D33" s="20"/>
      <c r="E33" s="20"/>
      <c r="F33" s="20">
        <v>200</v>
      </c>
      <c r="G33" s="20"/>
      <c r="H33" s="20"/>
      <c r="I33" s="20"/>
      <c r="J33" s="20"/>
      <c r="K33" s="20"/>
      <c r="L33" s="20"/>
      <c r="M33" s="24">
        <f>SUM(Tabla2[[#This Row],[01. Alcaldía]:[11. Salud pública y seguridad ciudadana]])</f>
        <v>200</v>
      </c>
    </row>
    <row r="34" spans="1:13" x14ac:dyDescent="0.35">
      <c r="A34" s="22" t="s">
        <v>914</v>
      </c>
      <c r="B34" s="20"/>
      <c r="C34" s="20"/>
      <c r="D34" s="20"/>
      <c r="E34" s="20"/>
      <c r="F34" s="20">
        <v>1767.87</v>
      </c>
      <c r="G34" s="20"/>
      <c r="H34" s="20"/>
      <c r="I34" s="20"/>
      <c r="J34" s="20"/>
      <c r="K34" s="20"/>
      <c r="L34" s="20"/>
      <c r="M34" s="24">
        <f>SUM(Tabla2[[#This Row],[01. Alcaldía]:[11. Salud pública y seguridad ciudadana]])</f>
        <v>1767.87</v>
      </c>
    </row>
    <row r="35" spans="1:13" x14ac:dyDescent="0.35">
      <c r="A35" s="22" t="s">
        <v>729</v>
      </c>
      <c r="B35" s="20"/>
      <c r="C35" s="20"/>
      <c r="D35" s="20">
        <v>1936</v>
      </c>
      <c r="E35" s="20"/>
      <c r="F35" s="20"/>
      <c r="G35" s="20"/>
      <c r="H35" s="20"/>
      <c r="I35" s="20"/>
      <c r="J35" s="20"/>
      <c r="K35" s="20"/>
      <c r="L35" s="20"/>
      <c r="M35" s="24">
        <f>SUM(Tabla2[[#This Row],[01. Alcaldía]:[11. Salud pública y seguridad ciudadana]])</f>
        <v>1936</v>
      </c>
    </row>
    <row r="36" spans="1:13" x14ac:dyDescent="0.35">
      <c r="A36" s="22" t="s">
        <v>709</v>
      </c>
      <c r="B36" s="20"/>
      <c r="C36" s="20"/>
      <c r="D36" s="20">
        <v>400</v>
      </c>
      <c r="E36" s="20"/>
      <c r="F36" s="20"/>
      <c r="G36" s="20"/>
      <c r="H36" s="20"/>
      <c r="I36" s="20"/>
      <c r="J36" s="20"/>
      <c r="K36" s="20"/>
      <c r="L36" s="20"/>
      <c r="M36" s="24">
        <f>SUM(Tabla2[[#This Row],[01. Alcaldía]:[11. Salud pública y seguridad ciudadana]])</f>
        <v>400</v>
      </c>
    </row>
    <row r="37" spans="1:13" x14ac:dyDescent="0.35">
      <c r="A37" s="22" t="s">
        <v>705</v>
      </c>
      <c r="B37" s="20"/>
      <c r="C37" s="20"/>
      <c r="D37" s="20"/>
      <c r="E37" s="20"/>
      <c r="F37" s="20">
        <v>427.61</v>
      </c>
      <c r="G37" s="20"/>
      <c r="H37" s="20"/>
      <c r="I37" s="20"/>
      <c r="J37" s="20"/>
      <c r="K37" s="20"/>
      <c r="L37" s="20"/>
      <c r="M37" s="24">
        <f>SUM(Tabla2[[#This Row],[01. Alcaldía]:[11. Salud pública y seguridad ciudadana]])</f>
        <v>427.61</v>
      </c>
    </row>
    <row r="38" spans="1:13" x14ac:dyDescent="0.35">
      <c r="A38" s="22" t="s">
        <v>141</v>
      </c>
      <c r="B38" s="20"/>
      <c r="C38" s="20"/>
      <c r="D38" s="20">
        <v>800</v>
      </c>
      <c r="E38" s="20"/>
      <c r="F38" s="20"/>
      <c r="G38" s="20"/>
      <c r="H38" s="20"/>
      <c r="I38" s="20"/>
      <c r="J38" s="20"/>
      <c r="K38" s="20"/>
      <c r="L38" s="20"/>
      <c r="M38" s="24">
        <f>SUM(Tabla2[[#This Row],[01. Alcaldía]:[11. Salud pública y seguridad ciudadana]])</f>
        <v>800</v>
      </c>
    </row>
    <row r="39" spans="1:13" x14ac:dyDescent="0.35">
      <c r="A39" s="22" t="s">
        <v>165</v>
      </c>
      <c r="B39" s="20"/>
      <c r="C39" s="20"/>
      <c r="D39" s="20"/>
      <c r="E39" s="20"/>
      <c r="F39" s="20"/>
      <c r="G39" s="20">
        <v>499.68</v>
      </c>
      <c r="H39" s="20"/>
      <c r="I39" s="20"/>
      <c r="J39" s="20"/>
      <c r="K39" s="20"/>
      <c r="L39" s="20"/>
      <c r="M39" s="24">
        <f>SUM(Tabla2[[#This Row],[01. Alcaldía]:[11. Salud pública y seguridad ciudadana]])</f>
        <v>499.68</v>
      </c>
    </row>
    <row r="40" spans="1:13" x14ac:dyDescent="0.35">
      <c r="A40" s="22" t="s">
        <v>456</v>
      </c>
      <c r="B40" s="20"/>
      <c r="C40" s="20"/>
      <c r="D40" s="20"/>
      <c r="E40" s="20"/>
      <c r="F40" s="20"/>
      <c r="G40" s="20"/>
      <c r="H40" s="20"/>
      <c r="I40" s="20"/>
      <c r="J40" s="20"/>
      <c r="K40" s="20">
        <v>412.5</v>
      </c>
      <c r="L40" s="20"/>
      <c r="M40" s="24">
        <f>SUM(Tabla2[[#This Row],[01. Alcaldía]:[11. Salud pública y seguridad ciudadana]])</f>
        <v>412.5</v>
      </c>
    </row>
    <row r="41" spans="1:13" x14ac:dyDescent="0.35">
      <c r="A41" s="22" t="s">
        <v>470</v>
      </c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>
        <v>2885.9900000000002</v>
      </c>
      <c r="M41" s="24">
        <f>SUM(Tabla2[[#This Row],[01. Alcaldía]:[11. Salud pública y seguridad ciudadana]])</f>
        <v>2885.9900000000002</v>
      </c>
    </row>
    <row r="42" spans="1:13" x14ac:dyDescent="0.35">
      <c r="A42" s="22" t="s">
        <v>472</v>
      </c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>
        <v>2468.4</v>
      </c>
      <c r="M42" s="24">
        <f>SUM(Tabla2[[#This Row],[01. Alcaldía]:[11. Salud pública y seguridad ciudadana]])</f>
        <v>2468.4</v>
      </c>
    </row>
    <row r="43" spans="1:13" x14ac:dyDescent="0.35">
      <c r="A43" s="22" t="s">
        <v>464</v>
      </c>
      <c r="B43" s="20"/>
      <c r="C43" s="20"/>
      <c r="D43" s="20">
        <v>1020.97</v>
      </c>
      <c r="E43" s="20"/>
      <c r="F43" s="20"/>
      <c r="G43" s="20">
        <v>1500</v>
      </c>
      <c r="H43" s="20"/>
      <c r="I43" s="20"/>
      <c r="J43" s="20"/>
      <c r="K43" s="20"/>
      <c r="L43" s="20"/>
      <c r="M43" s="24">
        <f>SUM(Tabla2[[#This Row],[01. Alcaldía]:[11. Salud pública y seguridad ciudadana]])</f>
        <v>2520.9700000000003</v>
      </c>
    </row>
    <row r="44" spans="1:13" x14ac:dyDescent="0.35">
      <c r="A44" s="22" t="s">
        <v>2702</v>
      </c>
      <c r="B44" s="20"/>
      <c r="C44" s="20"/>
      <c r="D44" s="20"/>
      <c r="E44" s="20"/>
      <c r="F44" s="20"/>
      <c r="G44" s="20"/>
      <c r="H44" s="20">
        <v>2012.21</v>
      </c>
      <c r="I44" s="20"/>
      <c r="J44" s="20"/>
      <c r="K44" s="20"/>
      <c r="L44" s="20"/>
      <c r="M44" s="24">
        <f>SUM(Tabla2[[#This Row],[01. Alcaldía]:[11. Salud pública y seguridad ciudadana]])</f>
        <v>2012.21</v>
      </c>
    </row>
    <row r="45" spans="1:13" x14ac:dyDescent="0.35">
      <c r="A45" s="22" t="s">
        <v>410</v>
      </c>
      <c r="B45" s="20"/>
      <c r="C45" s="20"/>
      <c r="D45" s="20"/>
      <c r="E45" s="20"/>
      <c r="F45" s="20"/>
      <c r="G45" s="20"/>
      <c r="H45" s="20">
        <v>1500</v>
      </c>
      <c r="I45" s="20"/>
      <c r="J45" s="20"/>
      <c r="K45" s="20"/>
      <c r="L45" s="20"/>
      <c r="M45" s="24">
        <f>SUM(Tabla2[[#This Row],[01. Alcaldía]:[11. Salud pública y seguridad ciudadana]])</f>
        <v>1500</v>
      </c>
    </row>
    <row r="46" spans="1:13" x14ac:dyDescent="0.35">
      <c r="A46" s="22" t="s">
        <v>685</v>
      </c>
      <c r="B46" s="20"/>
      <c r="C46" s="20"/>
      <c r="D46" s="20"/>
      <c r="E46" s="20"/>
      <c r="F46" s="20">
        <v>17281.22</v>
      </c>
      <c r="G46" s="20"/>
      <c r="H46" s="20"/>
      <c r="I46" s="20"/>
      <c r="J46" s="20"/>
      <c r="K46" s="20"/>
      <c r="L46" s="20"/>
      <c r="M46" s="24">
        <f>SUM(Tabla2[[#This Row],[01. Alcaldía]:[11. Salud pública y seguridad ciudadana]])</f>
        <v>17281.22</v>
      </c>
    </row>
    <row r="47" spans="1:13" x14ac:dyDescent="0.35">
      <c r="A47" s="22" t="s">
        <v>3081</v>
      </c>
      <c r="B47" s="20"/>
      <c r="C47" s="20"/>
      <c r="D47" s="20"/>
      <c r="E47" s="20"/>
      <c r="F47" s="20"/>
      <c r="G47" s="20">
        <v>7260</v>
      </c>
      <c r="H47" s="20"/>
      <c r="I47" s="20"/>
      <c r="J47" s="20"/>
      <c r="K47" s="20"/>
      <c r="L47" s="20"/>
      <c r="M47" s="24">
        <f>SUM(Tabla2[[#This Row],[01. Alcaldía]:[11. Salud pública y seguridad ciudadana]])</f>
        <v>7260</v>
      </c>
    </row>
    <row r="48" spans="1:13" x14ac:dyDescent="0.35">
      <c r="A48" s="22" t="s">
        <v>159</v>
      </c>
      <c r="B48" s="20"/>
      <c r="C48" s="20"/>
      <c r="D48" s="20"/>
      <c r="E48" s="20"/>
      <c r="F48" s="20"/>
      <c r="G48" s="20">
        <v>19143.95</v>
      </c>
      <c r="H48" s="20"/>
      <c r="I48" s="20"/>
      <c r="J48" s="20"/>
      <c r="K48" s="20">
        <v>1500</v>
      </c>
      <c r="L48" s="20"/>
      <c r="M48" s="24">
        <f>SUM(Tabla2[[#This Row],[01. Alcaldía]:[11. Salud pública y seguridad ciudadana]])</f>
        <v>20643.95</v>
      </c>
    </row>
    <row r="49" spans="1:13" x14ac:dyDescent="0.35">
      <c r="A49" s="22" t="s">
        <v>399</v>
      </c>
      <c r="B49" s="20"/>
      <c r="C49" s="20"/>
      <c r="D49" s="20"/>
      <c r="E49" s="20"/>
      <c r="F49" s="20"/>
      <c r="G49" s="20"/>
      <c r="H49" s="20">
        <v>1133.67</v>
      </c>
      <c r="I49" s="20"/>
      <c r="J49" s="20"/>
      <c r="K49" s="20"/>
      <c r="L49" s="20"/>
      <c r="M49" s="24">
        <f>SUM(Tabla2[[#This Row],[01. Alcaldía]:[11. Salud pública y seguridad ciudadana]])</f>
        <v>1133.67</v>
      </c>
    </row>
    <row r="50" spans="1:13" x14ac:dyDescent="0.35">
      <c r="A50" s="22" t="s">
        <v>2289</v>
      </c>
      <c r="B50" s="20"/>
      <c r="C50" s="20"/>
      <c r="D50" s="20"/>
      <c r="E50" s="20"/>
      <c r="F50" s="20"/>
      <c r="G50" s="20"/>
      <c r="H50" s="20">
        <v>7169.25</v>
      </c>
      <c r="I50" s="20"/>
      <c r="J50" s="20"/>
      <c r="K50" s="20"/>
      <c r="L50" s="20"/>
      <c r="M50" s="24">
        <f>SUM(Tabla2[[#This Row],[01. Alcaldía]:[11. Salud pública y seguridad ciudadana]])</f>
        <v>7169.25</v>
      </c>
    </row>
    <row r="51" spans="1:13" x14ac:dyDescent="0.35">
      <c r="A51" s="22" t="s">
        <v>148</v>
      </c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>
        <v>7884.84</v>
      </c>
      <c r="M51" s="24">
        <f>SUM(Tabla2[[#This Row],[01. Alcaldía]:[11. Salud pública y seguridad ciudadana]])</f>
        <v>7884.84</v>
      </c>
    </row>
    <row r="52" spans="1:13" x14ac:dyDescent="0.35">
      <c r="A52" s="22" t="s">
        <v>438</v>
      </c>
      <c r="B52" s="20"/>
      <c r="C52" s="20"/>
      <c r="D52" s="20"/>
      <c r="E52" s="20"/>
      <c r="F52" s="20">
        <v>6435</v>
      </c>
      <c r="G52" s="20"/>
      <c r="H52" s="20"/>
      <c r="I52" s="20"/>
      <c r="J52" s="20"/>
      <c r="K52" s="20"/>
      <c r="L52" s="20"/>
      <c r="M52" s="24">
        <f>SUM(Tabla2[[#This Row],[01. Alcaldía]:[11. Salud pública y seguridad ciudadana]])</f>
        <v>6435</v>
      </c>
    </row>
    <row r="53" spans="1:13" x14ac:dyDescent="0.35">
      <c r="A53" s="22" t="s">
        <v>2449</v>
      </c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>
        <v>8950</v>
      </c>
      <c r="M53" s="24">
        <f>SUM(Tabla2[[#This Row],[01. Alcaldía]:[11. Salud pública y seguridad ciudadana]])</f>
        <v>8950</v>
      </c>
    </row>
    <row r="54" spans="1:13" x14ac:dyDescent="0.35">
      <c r="A54" s="22" t="s">
        <v>2972</v>
      </c>
      <c r="B54" s="20"/>
      <c r="C54" s="20"/>
      <c r="D54" s="20"/>
      <c r="E54" s="20">
        <v>2000</v>
      </c>
      <c r="F54" s="20"/>
      <c r="G54" s="20"/>
      <c r="H54" s="20"/>
      <c r="I54" s="20"/>
      <c r="J54" s="20"/>
      <c r="K54" s="20"/>
      <c r="L54" s="20"/>
      <c r="M54" s="24">
        <f>SUM(Tabla2[[#This Row],[01. Alcaldía]:[11. Salud pública y seguridad ciudadana]])</f>
        <v>2000</v>
      </c>
    </row>
    <row r="55" spans="1:13" x14ac:dyDescent="0.35">
      <c r="A55" s="22" t="s">
        <v>462</v>
      </c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>
        <v>2881.21</v>
      </c>
      <c r="M55" s="24">
        <f>SUM(Tabla2[[#This Row],[01. Alcaldía]:[11. Salud pública y seguridad ciudadana]])</f>
        <v>2881.21</v>
      </c>
    </row>
    <row r="56" spans="1:13" x14ac:dyDescent="0.35">
      <c r="A56" s="22" t="s">
        <v>744</v>
      </c>
      <c r="B56" s="20"/>
      <c r="C56" s="20"/>
      <c r="D56" s="20">
        <v>447.7</v>
      </c>
      <c r="E56" s="20"/>
      <c r="F56" s="20"/>
      <c r="G56" s="20"/>
      <c r="H56" s="20"/>
      <c r="I56" s="20"/>
      <c r="J56" s="20"/>
      <c r="K56" s="20"/>
      <c r="L56" s="20"/>
      <c r="M56" s="24">
        <f>SUM(Tabla2[[#This Row],[01. Alcaldía]:[11. Salud pública y seguridad ciudadana]])</f>
        <v>447.7</v>
      </c>
    </row>
    <row r="57" spans="1:13" x14ac:dyDescent="0.35">
      <c r="A57" s="22" t="s">
        <v>169</v>
      </c>
      <c r="B57" s="20"/>
      <c r="C57" s="20"/>
      <c r="D57" s="20"/>
      <c r="E57" s="20"/>
      <c r="F57" s="20"/>
      <c r="G57" s="20">
        <v>3500</v>
      </c>
      <c r="H57" s="20"/>
      <c r="I57" s="20"/>
      <c r="J57" s="20"/>
      <c r="K57" s="20">
        <v>10000</v>
      </c>
      <c r="L57" s="20"/>
      <c r="M57" s="24">
        <f>SUM(Tabla2[[#This Row],[01. Alcaldía]:[11. Salud pública y seguridad ciudadana]])</f>
        <v>13500</v>
      </c>
    </row>
    <row r="58" spans="1:13" x14ac:dyDescent="0.35">
      <c r="A58" s="22" t="s">
        <v>866</v>
      </c>
      <c r="B58" s="20"/>
      <c r="C58" s="20">
        <v>9496.59</v>
      </c>
      <c r="D58" s="20"/>
      <c r="E58" s="20"/>
      <c r="F58" s="20"/>
      <c r="G58" s="20"/>
      <c r="H58" s="20"/>
      <c r="I58" s="20"/>
      <c r="J58" s="20"/>
      <c r="K58" s="20"/>
      <c r="L58" s="20"/>
      <c r="M58" s="24">
        <f>SUM(Tabla2[[#This Row],[01. Alcaldía]:[11. Salud pública y seguridad ciudadana]])</f>
        <v>9496.59</v>
      </c>
    </row>
    <row r="59" spans="1:13" x14ac:dyDescent="0.35">
      <c r="A59" s="22" t="s">
        <v>724</v>
      </c>
      <c r="B59" s="20"/>
      <c r="C59" s="20"/>
      <c r="D59" s="20"/>
      <c r="E59" s="20">
        <v>1500</v>
      </c>
      <c r="F59" s="20"/>
      <c r="G59" s="20"/>
      <c r="H59" s="20"/>
      <c r="I59" s="20"/>
      <c r="J59" s="20"/>
      <c r="K59" s="20"/>
      <c r="L59" s="20"/>
      <c r="M59" s="24">
        <f>SUM(Tabla2[[#This Row],[01. Alcaldía]:[11. Salud pública y seguridad ciudadana]])</f>
        <v>1500</v>
      </c>
    </row>
    <row r="60" spans="1:13" x14ac:dyDescent="0.35">
      <c r="A60" s="22" t="s">
        <v>878</v>
      </c>
      <c r="B60" s="20"/>
      <c r="C60" s="20"/>
      <c r="D60" s="20"/>
      <c r="E60" s="20"/>
      <c r="F60" s="20"/>
      <c r="G60" s="20"/>
      <c r="H60" s="20"/>
      <c r="I60" s="20">
        <v>7260</v>
      </c>
      <c r="J60" s="20"/>
      <c r="K60" s="20"/>
      <c r="L60" s="20"/>
      <c r="M60" s="24">
        <f>SUM(Tabla2[[#This Row],[01. Alcaldía]:[11. Salud pública y seguridad ciudadana]])</f>
        <v>7260</v>
      </c>
    </row>
    <row r="61" spans="1:13" x14ac:dyDescent="0.35">
      <c r="A61" s="22" t="s">
        <v>458</v>
      </c>
      <c r="B61" s="20"/>
      <c r="C61" s="20">
        <v>1149.5</v>
      </c>
      <c r="D61" s="20"/>
      <c r="E61" s="20"/>
      <c r="F61" s="20"/>
      <c r="G61" s="20"/>
      <c r="H61" s="20"/>
      <c r="I61" s="20"/>
      <c r="J61" s="20"/>
      <c r="K61" s="20"/>
      <c r="L61" s="20"/>
      <c r="M61" s="24">
        <f>SUM(Tabla2[[#This Row],[01. Alcaldía]:[11. Salud pública y seguridad ciudadana]])</f>
        <v>1149.5</v>
      </c>
    </row>
    <row r="62" spans="1:13" x14ac:dyDescent="0.35">
      <c r="A62" s="22" t="s">
        <v>135</v>
      </c>
      <c r="B62" s="20"/>
      <c r="C62" s="20"/>
      <c r="D62" s="20"/>
      <c r="E62" s="20"/>
      <c r="F62" s="20"/>
      <c r="G62" s="20"/>
      <c r="H62" s="20"/>
      <c r="I62" s="20"/>
      <c r="J62" s="20">
        <v>1802</v>
      </c>
      <c r="K62" s="20"/>
      <c r="L62" s="20"/>
      <c r="M62" s="24">
        <f>SUM(Tabla2[[#This Row],[01. Alcaldía]:[11. Salud pública y seguridad ciudadana]])</f>
        <v>1802</v>
      </c>
    </row>
    <row r="63" spans="1:13" x14ac:dyDescent="0.35">
      <c r="A63" s="22" t="s">
        <v>113</v>
      </c>
      <c r="B63" s="20"/>
      <c r="C63" s="20"/>
      <c r="D63" s="20"/>
      <c r="E63" s="20"/>
      <c r="F63" s="20"/>
      <c r="G63" s="20"/>
      <c r="H63" s="20"/>
      <c r="I63" s="20"/>
      <c r="J63" s="20"/>
      <c r="K63" s="20">
        <v>4160</v>
      </c>
      <c r="L63" s="20"/>
      <c r="M63" s="24">
        <f>SUM(Tabla2[[#This Row],[01. Alcaldía]:[11. Salud pública y seguridad ciudadana]])</f>
        <v>4160</v>
      </c>
    </row>
    <row r="64" spans="1:13" x14ac:dyDescent="0.35">
      <c r="A64" s="22" t="s">
        <v>114</v>
      </c>
      <c r="B64" s="20"/>
      <c r="C64" s="20">
        <v>1851.7799999999997</v>
      </c>
      <c r="D64" s="20"/>
      <c r="E64" s="20">
        <v>1074.48</v>
      </c>
      <c r="F64" s="20"/>
      <c r="G64" s="20">
        <v>10021.17</v>
      </c>
      <c r="H64" s="20">
        <v>1100</v>
      </c>
      <c r="I64" s="20"/>
      <c r="J64" s="20"/>
      <c r="K64" s="20"/>
      <c r="L64" s="20">
        <v>8565.34</v>
      </c>
      <c r="M64" s="24">
        <f>SUM(Tabla2[[#This Row],[01. Alcaldía]:[11. Salud pública y seguridad ciudadana]])</f>
        <v>22612.77</v>
      </c>
    </row>
    <row r="65" spans="1:13" x14ac:dyDescent="0.35">
      <c r="A65" s="22" t="s">
        <v>704</v>
      </c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>
        <v>7000</v>
      </c>
      <c r="M65" s="24">
        <f>SUM(Tabla2[[#This Row],[01. Alcaldía]:[11. Salud pública y seguridad ciudadana]])</f>
        <v>7000</v>
      </c>
    </row>
    <row r="66" spans="1:13" x14ac:dyDescent="0.35">
      <c r="A66" s="22" t="s">
        <v>863</v>
      </c>
      <c r="B66" s="20"/>
      <c r="C66" s="20"/>
      <c r="D66" s="20"/>
      <c r="E66" s="20"/>
      <c r="F66" s="20"/>
      <c r="G66" s="20"/>
      <c r="H66" s="20">
        <v>260</v>
      </c>
      <c r="I66" s="20"/>
      <c r="J66" s="20"/>
      <c r="K66" s="20"/>
      <c r="L66" s="20"/>
      <c r="M66" s="24">
        <f>SUM(Tabla2[[#This Row],[01. Alcaldía]:[11. Salud pública y seguridad ciudadana]])</f>
        <v>260</v>
      </c>
    </row>
    <row r="67" spans="1:13" x14ac:dyDescent="0.35">
      <c r="A67" s="22" t="s">
        <v>788</v>
      </c>
      <c r="B67" s="20"/>
      <c r="C67" s="20">
        <v>139.76</v>
      </c>
      <c r="D67" s="20"/>
      <c r="E67" s="20"/>
      <c r="F67" s="20"/>
      <c r="G67" s="20"/>
      <c r="H67" s="20"/>
      <c r="I67" s="20">
        <v>1523.06</v>
      </c>
      <c r="J67" s="20"/>
      <c r="K67" s="20"/>
      <c r="L67" s="20"/>
      <c r="M67" s="24">
        <f>SUM(Tabla2[[#This Row],[01. Alcaldía]:[11. Salud pública y seguridad ciudadana]])</f>
        <v>1662.82</v>
      </c>
    </row>
    <row r="68" spans="1:13" x14ac:dyDescent="0.35">
      <c r="A68" s="22" t="s">
        <v>475</v>
      </c>
      <c r="B68" s="20"/>
      <c r="C68" s="20"/>
      <c r="D68" s="20"/>
      <c r="E68" s="20"/>
      <c r="F68" s="20"/>
      <c r="G68" s="20">
        <v>170</v>
      </c>
      <c r="H68" s="20"/>
      <c r="I68" s="20"/>
      <c r="J68" s="20"/>
      <c r="K68" s="20"/>
      <c r="L68" s="20"/>
      <c r="M68" s="24">
        <f>SUM(Tabla2[[#This Row],[01. Alcaldía]:[11. Salud pública y seguridad ciudadana]])</f>
        <v>170</v>
      </c>
    </row>
    <row r="69" spans="1:13" x14ac:dyDescent="0.35">
      <c r="A69" s="22" t="s">
        <v>775</v>
      </c>
      <c r="B69" s="20"/>
      <c r="C69" s="20"/>
      <c r="D69" s="20"/>
      <c r="E69" s="20">
        <v>7247.9</v>
      </c>
      <c r="F69" s="20"/>
      <c r="G69" s="20"/>
      <c r="H69" s="20"/>
      <c r="I69" s="20"/>
      <c r="J69" s="20"/>
      <c r="K69" s="20"/>
      <c r="L69" s="20"/>
      <c r="M69" s="24">
        <f>SUM(Tabla2[[#This Row],[01. Alcaldía]:[11. Salud pública y seguridad ciudadana]])</f>
        <v>7247.9</v>
      </c>
    </row>
    <row r="70" spans="1:13" x14ac:dyDescent="0.35">
      <c r="A70" s="22" t="s">
        <v>416</v>
      </c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>
        <v>1500</v>
      </c>
      <c r="M70" s="24">
        <f>SUM(Tabla2[[#This Row],[01. Alcaldía]:[11. Salud pública y seguridad ciudadana]])</f>
        <v>1500</v>
      </c>
    </row>
    <row r="71" spans="1:13" x14ac:dyDescent="0.35">
      <c r="A71" s="22" t="s">
        <v>746</v>
      </c>
      <c r="B71" s="20"/>
      <c r="C71" s="20"/>
      <c r="D71" s="20"/>
      <c r="E71" s="20"/>
      <c r="F71" s="20"/>
      <c r="G71" s="20"/>
      <c r="H71" s="20">
        <v>3000</v>
      </c>
      <c r="I71" s="20"/>
      <c r="J71" s="20"/>
      <c r="K71" s="20"/>
      <c r="L71" s="20"/>
      <c r="M71" s="24">
        <f>SUM(Tabla2[[#This Row],[01. Alcaldía]:[11. Salud pública y seguridad ciudadana]])</f>
        <v>3000</v>
      </c>
    </row>
    <row r="72" spans="1:13" x14ac:dyDescent="0.35">
      <c r="A72" s="22" t="s">
        <v>448</v>
      </c>
      <c r="B72" s="20"/>
      <c r="C72" s="20"/>
      <c r="D72" s="20">
        <v>800</v>
      </c>
      <c r="E72" s="20"/>
      <c r="F72" s="20"/>
      <c r="G72" s="20"/>
      <c r="H72" s="20"/>
      <c r="I72" s="20"/>
      <c r="J72" s="20"/>
      <c r="K72" s="20"/>
      <c r="L72" s="20"/>
      <c r="M72" s="24">
        <f>SUM(Tabla2[[#This Row],[01. Alcaldía]:[11. Salud pública y seguridad ciudadana]])</f>
        <v>800</v>
      </c>
    </row>
    <row r="73" spans="1:13" x14ac:dyDescent="0.35">
      <c r="A73" s="22" t="s">
        <v>125</v>
      </c>
      <c r="B73" s="20"/>
      <c r="C73" s="20"/>
      <c r="D73" s="20">
        <v>1905.85</v>
      </c>
      <c r="E73" s="20"/>
      <c r="F73" s="20"/>
      <c r="G73" s="20"/>
      <c r="H73" s="20"/>
      <c r="I73" s="20"/>
      <c r="J73" s="20"/>
      <c r="K73" s="20"/>
      <c r="L73" s="20"/>
      <c r="M73" s="24">
        <f>SUM(Tabla2[[#This Row],[01. Alcaldía]:[11. Salud pública y seguridad ciudadana]])</f>
        <v>1905.85</v>
      </c>
    </row>
    <row r="74" spans="1:13" x14ac:dyDescent="0.35">
      <c r="A74" s="22" t="s">
        <v>380</v>
      </c>
      <c r="B74" s="20"/>
      <c r="C74" s="20"/>
      <c r="D74" s="20"/>
      <c r="E74" s="20"/>
      <c r="F74" s="20"/>
      <c r="G74" s="20">
        <v>320.58999999999997</v>
      </c>
      <c r="H74" s="20"/>
      <c r="I74" s="20"/>
      <c r="J74" s="20"/>
      <c r="K74" s="20"/>
      <c r="L74" s="20"/>
      <c r="M74" s="24">
        <f>SUM(Tabla2[[#This Row],[01. Alcaldía]:[11. Salud pública y seguridad ciudadana]])</f>
        <v>320.58999999999997</v>
      </c>
    </row>
    <row r="75" spans="1:13" x14ac:dyDescent="0.35">
      <c r="A75" s="22" t="s">
        <v>190</v>
      </c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>
        <v>6000</v>
      </c>
      <c r="M75" s="24">
        <f>SUM(Tabla2[[#This Row],[01. Alcaldía]:[11. Salud pública y seguridad ciudadana]])</f>
        <v>6000</v>
      </c>
    </row>
    <row r="76" spans="1:13" x14ac:dyDescent="0.35">
      <c r="A76" s="22" t="s">
        <v>734</v>
      </c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>
        <v>5000</v>
      </c>
      <c r="M76" s="24">
        <f>SUM(Tabla2[[#This Row],[01. Alcaldía]:[11. Salud pública y seguridad ciudadana]])</f>
        <v>5000</v>
      </c>
    </row>
    <row r="77" spans="1:13" x14ac:dyDescent="0.35">
      <c r="A77" s="22" t="s">
        <v>149</v>
      </c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>
        <v>725</v>
      </c>
      <c r="M77" s="24">
        <f>SUM(Tabla2[[#This Row],[01. Alcaldía]:[11. Salud pública y seguridad ciudadana]])</f>
        <v>725</v>
      </c>
    </row>
    <row r="78" spans="1:13" x14ac:dyDescent="0.35">
      <c r="A78" s="22" t="s">
        <v>684</v>
      </c>
      <c r="B78" s="20"/>
      <c r="C78" s="20"/>
      <c r="D78" s="20"/>
      <c r="E78" s="20"/>
      <c r="F78" s="20"/>
      <c r="G78" s="20"/>
      <c r="H78" s="20"/>
      <c r="I78" s="20">
        <v>5172.8</v>
      </c>
      <c r="J78" s="20"/>
      <c r="K78" s="20"/>
      <c r="L78" s="20"/>
      <c r="M78" s="24">
        <f>SUM(Tabla2[[#This Row],[01. Alcaldía]:[11. Salud pública y seguridad ciudadana]])</f>
        <v>5172.8</v>
      </c>
    </row>
    <row r="79" spans="1:13" x14ac:dyDescent="0.35">
      <c r="A79" s="22" t="s">
        <v>288</v>
      </c>
      <c r="B79" s="20"/>
      <c r="C79" s="20">
        <v>3912</v>
      </c>
      <c r="D79" s="20"/>
      <c r="E79" s="20"/>
      <c r="F79" s="20"/>
      <c r="G79" s="20"/>
      <c r="H79" s="20"/>
      <c r="I79" s="20"/>
      <c r="J79" s="20">
        <v>1040.8900000000001</v>
      </c>
      <c r="K79" s="20"/>
      <c r="L79" s="20"/>
      <c r="M79" s="24">
        <f>SUM(Tabla2[[#This Row],[01. Alcaldía]:[11. Salud pública y seguridad ciudadana]])</f>
        <v>4952.8900000000003</v>
      </c>
    </row>
    <row r="80" spans="1:13" x14ac:dyDescent="0.35">
      <c r="A80" s="22" t="s">
        <v>130</v>
      </c>
      <c r="B80" s="20">
        <v>8349</v>
      </c>
      <c r="C80" s="20"/>
      <c r="D80" s="20"/>
      <c r="E80" s="20"/>
      <c r="F80" s="20"/>
      <c r="G80" s="20"/>
      <c r="H80" s="20"/>
      <c r="I80" s="20"/>
      <c r="J80" s="20">
        <v>4235</v>
      </c>
      <c r="K80" s="20">
        <v>2953.6</v>
      </c>
      <c r="L80" s="20"/>
      <c r="M80" s="24">
        <f>SUM(Tabla2[[#This Row],[01. Alcaldía]:[11. Salud pública y seguridad ciudadana]])</f>
        <v>15537.6</v>
      </c>
    </row>
    <row r="81" spans="1:13" x14ac:dyDescent="0.35">
      <c r="A81" s="22" t="s">
        <v>107</v>
      </c>
      <c r="B81" s="20"/>
      <c r="C81" s="20">
        <v>270.16000000000003</v>
      </c>
      <c r="D81" s="20"/>
      <c r="E81" s="20"/>
      <c r="F81" s="20"/>
      <c r="G81" s="20"/>
      <c r="H81" s="20"/>
      <c r="I81" s="20"/>
      <c r="J81" s="20"/>
      <c r="K81" s="20"/>
      <c r="L81" s="20"/>
      <c r="M81" s="24">
        <f>SUM(Tabla2[[#This Row],[01. Alcaldía]:[11. Salud pública y seguridad ciudadana]])</f>
        <v>270.16000000000003</v>
      </c>
    </row>
    <row r="82" spans="1:13" x14ac:dyDescent="0.35">
      <c r="A82" s="22" t="s">
        <v>352</v>
      </c>
      <c r="B82" s="20"/>
      <c r="C82" s="20"/>
      <c r="D82" s="20"/>
      <c r="E82" s="20"/>
      <c r="F82" s="20"/>
      <c r="G82" s="20"/>
      <c r="H82" s="20">
        <v>645.30999999999995</v>
      </c>
      <c r="I82" s="20"/>
      <c r="J82" s="20"/>
      <c r="K82" s="20"/>
      <c r="L82" s="20"/>
      <c r="M82" s="24">
        <f>SUM(Tabla2[[#This Row],[01. Alcaldía]:[11. Salud pública y seguridad ciudadana]])</f>
        <v>645.30999999999995</v>
      </c>
    </row>
    <row r="83" spans="1:13" x14ac:dyDescent="0.35">
      <c r="A83" s="22" t="s">
        <v>732</v>
      </c>
      <c r="B83" s="20"/>
      <c r="C83" s="20"/>
      <c r="D83" s="20"/>
      <c r="E83" s="20"/>
      <c r="F83" s="20"/>
      <c r="G83" s="20"/>
      <c r="H83" s="20">
        <v>700</v>
      </c>
      <c r="I83" s="20"/>
      <c r="J83" s="20"/>
      <c r="K83" s="20"/>
      <c r="L83" s="20"/>
      <c r="M83" s="24">
        <f>SUM(Tabla2[[#This Row],[01. Alcaldía]:[11. Salud pública y seguridad ciudadana]])</f>
        <v>700</v>
      </c>
    </row>
    <row r="84" spans="1:13" x14ac:dyDescent="0.35">
      <c r="A84" s="22" t="s">
        <v>2696</v>
      </c>
      <c r="B84" s="20"/>
      <c r="C84" s="20"/>
      <c r="D84" s="20"/>
      <c r="E84" s="20"/>
      <c r="F84" s="20"/>
      <c r="G84" s="20"/>
      <c r="H84" s="20">
        <v>3495.38</v>
      </c>
      <c r="I84" s="20"/>
      <c r="J84" s="20"/>
      <c r="K84" s="20"/>
      <c r="L84" s="20"/>
      <c r="M84" s="24">
        <f>SUM(Tabla2[[#This Row],[01. Alcaldía]:[11. Salud pública y seguridad ciudadana]])</f>
        <v>3495.38</v>
      </c>
    </row>
    <row r="85" spans="1:13" x14ac:dyDescent="0.35">
      <c r="A85" s="22" t="s">
        <v>2297</v>
      </c>
      <c r="B85" s="20"/>
      <c r="C85" s="20"/>
      <c r="D85" s="20"/>
      <c r="E85" s="20"/>
      <c r="F85" s="20"/>
      <c r="G85" s="20">
        <v>1990</v>
      </c>
      <c r="H85" s="20"/>
      <c r="I85" s="20"/>
      <c r="J85" s="20"/>
      <c r="K85" s="20"/>
      <c r="L85" s="20"/>
      <c r="M85" s="24">
        <f>SUM(Tabla2[[#This Row],[01. Alcaldía]:[11. Salud pública y seguridad ciudadana]])</f>
        <v>1990</v>
      </c>
    </row>
    <row r="86" spans="1:13" x14ac:dyDescent="0.35">
      <c r="A86" s="22" t="s">
        <v>700</v>
      </c>
      <c r="B86" s="20"/>
      <c r="C86" s="20"/>
      <c r="D86" s="20"/>
      <c r="E86" s="20"/>
      <c r="F86" s="20"/>
      <c r="G86" s="20"/>
      <c r="H86" s="20"/>
      <c r="I86" s="20">
        <v>2662</v>
      </c>
      <c r="J86" s="20"/>
      <c r="K86" s="20"/>
      <c r="L86" s="20"/>
      <c r="M86" s="24">
        <f>SUM(Tabla2[[#This Row],[01. Alcaldía]:[11. Salud pública y seguridad ciudadana]])</f>
        <v>2662</v>
      </c>
    </row>
    <row r="87" spans="1:13" x14ac:dyDescent="0.35">
      <c r="A87" s="22" t="s">
        <v>2834</v>
      </c>
      <c r="B87" s="20"/>
      <c r="C87" s="20"/>
      <c r="D87" s="20">
        <v>400</v>
      </c>
      <c r="E87" s="20"/>
      <c r="F87" s="20"/>
      <c r="G87" s="20"/>
      <c r="H87" s="20"/>
      <c r="I87" s="20"/>
      <c r="J87" s="20"/>
      <c r="K87" s="20"/>
      <c r="L87" s="20"/>
      <c r="M87" s="24">
        <f>SUM(Tabla2[[#This Row],[01. Alcaldía]:[11. Salud pública y seguridad ciudadana]])</f>
        <v>400</v>
      </c>
    </row>
    <row r="88" spans="1:13" x14ac:dyDescent="0.35">
      <c r="A88" s="22" t="s">
        <v>1692</v>
      </c>
      <c r="B88" s="20"/>
      <c r="C88" s="20"/>
      <c r="D88" s="20"/>
      <c r="E88" s="20"/>
      <c r="F88" s="20"/>
      <c r="G88" s="20">
        <v>600</v>
      </c>
      <c r="H88" s="20"/>
      <c r="I88" s="20"/>
      <c r="J88" s="20"/>
      <c r="K88" s="20"/>
      <c r="L88" s="20"/>
      <c r="M88" s="24">
        <f>SUM(Tabla2[[#This Row],[01. Alcaldía]:[11. Salud pública y seguridad ciudadana]])</f>
        <v>600</v>
      </c>
    </row>
    <row r="89" spans="1:13" x14ac:dyDescent="0.35">
      <c r="A89" s="22" t="s">
        <v>463</v>
      </c>
      <c r="B89" s="20"/>
      <c r="C89" s="20"/>
      <c r="D89" s="20"/>
      <c r="E89" s="20"/>
      <c r="F89" s="20"/>
      <c r="G89" s="20"/>
      <c r="H89" s="20">
        <v>952.27</v>
      </c>
      <c r="I89" s="20"/>
      <c r="J89" s="20"/>
      <c r="K89" s="20"/>
      <c r="L89" s="20"/>
      <c r="M89" s="24">
        <f>SUM(Tabla2[[#This Row],[01. Alcaldía]:[11. Salud pública y seguridad ciudadana]])</f>
        <v>952.27</v>
      </c>
    </row>
    <row r="90" spans="1:13" x14ac:dyDescent="0.35">
      <c r="A90" s="22" t="s">
        <v>893</v>
      </c>
      <c r="B90" s="20"/>
      <c r="C90" s="20"/>
      <c r="D90" s="20">
        <v>406.56</v>
      </c>
      <c r="E90" s="20"/>
      <c r="F90" s="20"/>
      <c r="G90" s="20">
        <v>7253.95</v>
      </c>
      <c r="H90" s="20"/>
      <c r="I90" s="20"/>
      <c r="J90" s="20"/>
      <c r="K90" s="20"/>
      <c r="L90" s="20"/>
      <c r="M90" s="24">
        <f>SUM(Tabla2[[#This Row],[01. Alcaldía]:[11. Salud pública y seguridad ciudadana]])</f>
        <v>7660.51</v>
      </c>
    </row>
    <row r="91" spans="1:13" x14ac:dyDescent="0.35">
      <c r="A91" s="22" t="s">
        <v>351</v>
      </c>
      <c r="B91" s="20"/>
      <c r="C91" s="20"/>
      <c r="D91" s="20"/>
      <c r="E91" s="20"/>
      <c r="F91" s="20"/>
      <c r="G91" s="20"/>
      <c r="H91" s="20">
        <v>5130.3999999999996</v>
      </c>
      <c r="I91" s="20"/>
      <c r="J91" s="20"/>
      <c r="K91" s="20"/>
      <c r="L91" s="20"/>
      <c r="M91" s="24">
        <f>SUM(Tabla2[[#This Row],[01. Alcaldía]:[11. Salud pública y seguridad ciudadana]])</f>
        <v>5130.3999999999996</v>
      </c>
    </row>
    <row r="92" spans="1:13" x14ac:dyDescent="0.35">
      <c r="A92" s="22" t="s">
        <v>2301</v>
      </c>
      <c r="B92" s="20"/>
      <c r="C92" s="20"/>
      <c r="D92" s="20"/>
      <c r="E92" s="20"/>
      <c r="F92" s="20"/>
      <c r="G92" s="20"/>
      <c r="H92" s="20">
        <v>7247.9</v>
      </c>
      <c r="I92" s="20"/>
      <c r="J92" s="20"/>
      <c r="K92" s="20"/>
      <c r="L92" s="20"/>
      <c r="M92" s="24">
        <f>SUM(Tabla2[[#This Row],[01. Alcaldía]:[11. Salud pública y seguridad ciudadana]])</f>
        <v>7247.9</v>
      </c>
    </row>
    <row r="93" spans="1:13" x14ac:dyDescent="0.35">
      <c r="A93" s="22" t="s">
        <v>2827</v>
      </c>
      <c r="B93" s="20"/>
      <c r="C93" s="20"/>
      <c r="D93" s="20">
        <v>350.9</v>
      </c>
      <c r="E93" s="20"/>
      <c r="F93" s="20"/>
      <c r="G93" s="20"/>
      <c r="H93" s="20"/>
      <c r="I93" s="20"/>
      <c r="J93" s="20"/>
      <c r="K93" s="20"/>
      <c r="L93" s="20"/>
      <c r="M93" s="24">
        <f>SUM(Tabla2[[#This Row],[01. Alcaldía]:[11. Salud pública y seguridad ciudadana]])</f>
        <v>350.9</v>
      </c>
    </row>
    <row r="94" spans="1:13" x14ac:dyDescent="0.35">
      <c r="A94" s="22" t="s">
        <v>930</v>
      </c>
      <c r="B94" s="20"/>
      <c r="C94" s="20"/>
      <c r="D94" s="20"/>
      <c r="E94" s="20"/>
      <c r="F94" s="20"/>
      <c r="G94" s="20"/>
      <c r="H94" s="20"/>
      <c r="I94" s="20">
        <v>3267</v>
      </c>
      <c r="J94" s="20"/>
      <c r="K94" s="20"/>
      <c r="L94" s="20"/>
      <c r="M94" s="24">
        <f>SUM(Tabla2[[#This Row],[01. Alcaldía]:[11. Salud pública y seguridad ciudadana]])</f>
        <v>3267</v>
      </c>
    </row>
    <row r="95" spans="1:13" x14ac:dyDescent="0.35">
      <c r="A95" s="22" t="s">
        <v>2366</v>
      </c>
      <c r="B95" s="20"/>
      <c r="C95" s="20"/>
      <c r="D95" s="20"/>
      <c r="E95" s="20"/>
      <c r="F95" s="20"/>
      <c r="G95" s="20"/>
      <c r="H95" s="20"/>
      <c r="I95" s="20">
        <v>1210</v>
      </c>
      <c r="J95" s="20"/>
      <c r="K95" s="20"/>
      <c r="L95" s="20"/>
      <c r="M95" s="24">
        <f>SUM(Tabla2[[#This Row],[01. Alcaldía]:[11. Salud pública y seguridad ciudadana]])</f>
        <v>1210</v>
      </c>
    </row>
    <row r="96" spans="1:13" x14ac:dyDescent="0.35">
      <c r="A96" s="22" t="s">
        <v>127</v>
      </c>
      <c r="B96" s="20">
        <v>16526.52</v>
      </c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4">
        <f>SUM(Tabla2[[#This Row],[01. Alcaldía]:[11. Salud pública y seguridad ciudadana]])</f>
        <v>16526.52</v>
      </c>
    </row>
    <row r="97" spans="1:13" x14ac:dyDescent="0.35">
      <c r="A97" s="22" t="s">
        <v>178</v>
      </c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>
        <v>1584</v>
      </c>
      <c r="M97" s="24">
        <f>SUM(Tabla2[[#This Row],[01. Alcaldía]:[11. Salud pública y seguridad ciudadana]])</f>
        <v>1584</v>
      </c>
    </row>
    <row r="98" spans="1:13" x14ac:dyDescent="0.35">
      <c r="A98" s="22" t="s">
        <v>156</v>
      </c>
      <c r="B98" s="20"/>
      <c r="C98" s="20"/>
      <c r="D98" s="20"/>
      <c r="E98" s="20"/>
      <c r="F98" s="20"/>
      <c r="G98" s="20">
        <v>495</v>
      </c>
      <c r="H98" s="20"/>
      <c r="I98" s="20"/>
      <c r="J98" s="20"/>
      <c r="K98" s="20"/>
      <c r="L98" s="20"/>
      <c r="M98" s="24">
        <f>SUM(Tabla2[[#This Row],[01. Alcaldía]:[11. Salud pública y seguridad ciudadana]])</f>
        <v>495</v>
      </c>
    </row>
    <row r="99" spans="1:13" x14ac:dyDescent="0.35">
      <c r="A99" s="22" t="s">
        <v>754</v>
      </c>
      <c r="B99" s="20"/>
      <c r="C99" s="20"/>
      <c r="D99" s="20"/>
      <c r="E99" s="20"/>
      <c r="F99" s="20"/>
      <c r="G99" s="20"/>
      <c r="H99" s="20"/>
      <c r="I99" s="20"/>
      <c r="J99" s="20">
        <v>4690.9299999999994</v>
      </c>
      <c r="K99" s="20"/>
      <c r="L99" s="20"/>
      <c r="M99" s="24">
        <f>SUM(Tabla2[[#This Row],[01. Alcaldía]:[11. Salud pública y seguridad ciudadana]])</f>
        <v>4690.9299999999994</v>
      </c>
    </row>
    <row r="100" spans="1:13" x14ac:dyDescent="0.35">
      <c r="A100" s="22" t="s">
        <v>723</v>
      </c>
      <c r="B100" s="20">
        <v>2323.1999999999998</v>
      </c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4">
        <f>SUM(Tabla2[[#This Row],[01. Alcaldía]:[11. Salud pública y seguridad ciudadana]])</f>
        <v>2323.1999999999998</v>
      </c>
    </row>
    <row r="101" spans="1:13" x14ac:dyDescent="0.35">
      <c r="A101" s="22" t="s">
        <v>383</v>
      </c>
      <c r="B101" s="20">
        <v>393.59</v>
      </c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4">
        <f>SUM(Tabla2[[#This Row],[01. Alcaldía]:[11. Salud pública y seguridad ciudadana]])</f>
        <v>393.59</v>
      </c>
    </row>
    <row r="102" spans="1:13" x14ac:dyDescent="0.35">
      <c r="A102" s="22" t="s">
        <v>2725</v>
      </c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>
        <v>6000</v>
      </c>
      <c r="M102" s="24">
        <f>SUM(Tabla2[[#This Row],[01. Alcaldía]:[11. Salud pública y seguridad ciudadana]])</f>
        <v>6000</v>
      </c>
    </row>
    <row r="103" spans="1:13" x14ac:dyDescent="0.35">
      <c r="A103" s="22" t="s">
        <v>2811</v>
      </c>
      <c r="B103" s="20"/>
      <c r="C103" s="20"/>
      <c r="D103" s="20"/>
      <c r="E103" s="20"/>
      <c r="F103" s="20"/>
      <c r="G103" s="20"/>
      <c r="H103" s="20"/>
      <c r="I103" s="20">
        <v>2032.8</v>
      </c>
      <c r="J103" s="20"/>
      <c r="K103" s="20"/>
      <c r="L103" s="20"/>
      <c r="M103" s="24">
        <f>SUM(Tabla2[[#This Row],[01. Alcaldía]:[11. Salud pública y seguridad ciudadana]])</f>
        <v>2032.8</v>
      </c>
    </row>
    <row r="104" spans="1:13" x14ac:dyDescent="0.35">
      <c r="A104" s="22" t="s">
        <v>731</v>
      </c>
      <c r="B104" s="20"/>
      <c r="C104" s="20"/>
      <c r="D104" s="20">
        <v>484</v>
      </c>
      <c r="E104" s="20"/>
      <c r="F104" s="20"/>
      <c r="G104" s="20"/>
      <c r="H104" s="20"/>
      <c r="I104" s="20"/>
      <c r="J104" s="20"/>
      <c r="K104" s="20"/>
      <c r="L104" s="20"/>
      <c r="M104" s="24">
        <f>SUM(Tabla2[[#This Row],[01. Alcaldía]:[11. Salud pública y seguridad ciudadana]])</f>
        <v>484</v>
      </c>
    </row>
    <row r="105" spans="1:13" x14ac:dyDescent="0.35">
      <c r="A105" s="22" t="s">
        <v>179</v>
      </c>
      <c r="B105" s="20"/>
      <c r="C105" s="20"/>
      <c r="D105" s="20"/>
      <c r="E105" s="20">
        <v>5942.3099999999995</v>
      </c>
      <c r="F105" s="20"/>
      <c r="G105" s="20"/>
      <c r="H105" s="20">
        <v>2199.35</v>
      </c>
      <c r="I105" s="20"/>
      <c r="J105" s="20"/>
      <c r="K105" s="20"/>
      <c r="L105" s="20">
        <v>2000</v>
      </c>
      <c r="M105" s="24">
        <f>SUM(Tabla2[[#This Row],[01. Alcaldía]:[11. Salud pública y seguridad ciudadana]])</f>
        <v>10141.66</v>
      </c>
    </row>
    <row r="106" spans="1:13" x14ac:dyDescent="0.35">
      <c r="A106" s="22" t="s">
        <v>98</v>
      </c>
      <c r="B106" s="20"/>
      <c r="C106" s="20"/>
      <c r="D106" s="20"/>
      <c r="E106" s="20"/>
      <c r="F106" s="20"/>
      <c r="G106" s="20"/>
      <c r="H106" s="20"/>
      <c r="I106" s="20"/>
      <c r="J106" s="20"/>
      <c r="K106" s="20">
        <v>4320</v>
      </c>
      <c r="L106" s="20"/>
      <c r="M106" s="24">
        <f>SUM(Tabla2[[#This Row],[01. Alcaldía]:[11. Salud pública y seguridad ciudadana]])</f>
        <v>4320</v>
      </c>
    </row>
    <row r="107" spans="1:13" x14ac:dyDescent="0.35">
      <c r="A107" s="22" t="s">
        <v>695</v>
      </c>
      <c r="B107" s="20"/>
      <c r="C107" s="20"/>
      <c r="D107" s="20"/>
      <c r="E107" s="20"/>
      <c r="F107" s="20"/>
      <c r="G107" s="20"/>
      <c r="H107" s="20"/>
      <c r="I107" s="20"/>
      <c r="J107" s="20"/>
      <c r="K107" s="20">
        <v>5800</v>
      </c>
      <c r="L107" s="20"/>
      <c r="M107" s="24">
        <f>SUM(Tabla2[[#This Row],[01. Alcaldía]:[11. Salud pública y seguridad ciudadana]])</f>
        <v>5800</v>
      </c>
    </row>
    <row r="108" spans="1:13" x14ac:dyDescent="0.35">
      <c r="A108" s="22" t="s">
        <v>184</v>
      </c>
      <c r="B108" s="20"/>
      <c r="C108" s="20"/>
      <c r="D108" s="20"/>
      <c r="E108" s="20"/>
      <c r="F108" s="20">
        <v>631.73</v>
      </c>
      <c r="G108" s="20"/>
      <c r="H108" s="20"/>
      <c r="I108" s="20"/>
      <c r="J108" s="20"/>
      <c r="K108" s="20"/>
      <c r="L108" s="20"/>
      <c r="M108" s="24">
        <f>SUM(Tabla2[[#This Row],[01. Alcaldía]:[11. Salud pública y seguridad ciudadana]])</f>
        <v>631.73</v>
      </c>
    </row>
    <row r="109" spans="1:13" x14ac:dyDescent="0.35">
      <c r="A109" s="22" t="s">
        <v>431</v>
      </c>
      <c r="B109" s="20"/>
      <c r="C109" s="20"/>
      <c r="D109" s="20"/>
      <c r="E109" s="20"/>
      <c r="F109" s="20">
        <v>1210</v>
      </c>
      <c r="G109" s="20">
        <v>600</v>
      </c>
      <c r="H109" s="20"/>
      <c r="I109" s="20"/>
      <c r="J109" s="20"/>
      <c r="K109" s="20"/>
      <c r="L109" s="20"/>
      <c r="M109" s="24">
        <f>SUM(Tabla2[[#This Row],[01. Alcaldía]:[11. Salud pública y seguridad ciudadana]])</f>
        <v>1810</v>
      </c>
    </row>
    <row r="110" spans="1:13" x14ac:dyDescent="0.35">
      <c r="A110" s="22" t="s">
        <v>687</v>
      </c>
      <c r="B110" s="20"/>
      <c r="C110" s="20">
        <v>8203.34</v>
      </c>
      <c r="D110" s="20"/>
      <c r="E110" s="20"/>
      <c r="F110" s="20"/>
      <c r="G110" s="20"/>
      <c r="H110" s="20"/>
      <c r="I110" s="20"/>
      <c r="J110" s="20"/>
      <c r="K110" s="20"/>
      <c r="L110" s="20"/>
      <c r="M110" s="24">
        <f>SUM(Tabla2[[#This Row],[01. Alcaldía]:[11. Salud pública y seguridad ciudadana]])</f>
        <v>8203.34</v>
      </c>
    </row>
    <row r="111" spans="1:13" x14ac:dyDescent="0.35">
      <c r="A111" s="22" t="s">
        <v>194</v>
      </c>
      <c r="B111" s="20"/>
      <c r="C111" s="20"/>
      <c r="D111" s="20"/>
      <c r="E111" s="20">
        <v>5000</v>
      </c>
      <c r="F111" s="20"/>
      <c r="G111" s="20"/>
      <c r="H111" s="20"/>
      <c r="I111" s="20"/>
      <c r="J111" s="20"/>
      <c r="K111" s="20"/>
      <c r="L111" s="20"/>
      <c r="M111" s="24">
        <f>SUM(Tabla2[[#This Row],[01. Alcaldía]:[11. Salud pública y seguridad ciudadana]])</f>
        <v>5000</v>
      </c>
    </row>
    <row r="112" spans="1:13" x14ac:dyDescent="0.35">
      <c r="A112" s="22" t="s">
        <v>104</v>
      </c>
      <c r="B112" s="20"/>
      <c r="C112" s="20"/>
      <c r="D112" s="20"/>
      <c r="E112" s="20"/>
      <c r="F112" s="20"/>
      <c r="G112" s="20">
        <v>1500</v>
      </c>
      <c r="H112" s="20"/>
      <c r="I112" s="20"/>
      <c r="J112" s="20"/>
      <c r="K112" s="20"/>
      <c r="L112" s="20"/>
      <c r="M112" s="24">
        <f>SUM(Tabla2[[#This Row],[01. Alcaldía]:[11. Salud pública y seguridad ciudadana]])</f>
        <v>1500</v>
      </c>
    </row>
    <row r="113" spans="1:13" x14ac:dyDescent="0.35">
      <c r="A113" s="22" t="s">
        <v>186</v>
      </c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>
        <v>2500</v>
      </c>
      <c r="M113" s="24">
        <f>SUM(Tabla2[[#This Row],[01. Alcaldía]:[11. Salud pública y seguridad ciudadana]])</f>
        <v>2500</v>
      </c>
    </row>
    <row r="114" spans="1:13" x14ac:dyDescent="0.35">
      <c r="A114" s="22" t="s">
        <v>2620</v>
      </c>
      <c r="B114" s="20"/>
      <c r="C114" s="20"/>
      <c r="D114" s="20"/>
      <c r="E114" s="20"/>
      <c r="F114" s="20"/>
      <c r="G114" s="20">
        <v>92</v>
      </c>
      <c r="H114" s="20"/>
      <c r="I114" s="20"/>
      <c r="J114" s="20"/>
      <c r="K114" s="20"/>
      <c r="L114" s="20"/>
      <c r="M114" s="24">
        <f>SUM(Tabla2[[#This Row],[01. Alcaldía]:[11. Salud pública y seguridad ciudadana]])</f>
        <v>92</v>
      </c>
    </row>
    <row r="115" spans="1:13" x14ac:dyDescent="0.35">
      <c r="A115" s="22" t="s">
        <v>229</v>
      </c>
      <c r="B115" s="20"/>
      <c r="C115" s="20"/>
      <c r="D115" s="20"/>
      <c r="E115" s="20">
        <v>6045</v>
      </c>
      <c r="F115" s="20"/>
      <c r="G115" s="20"/>
      <c r="H115" s="20"/>
      <c r="I115" s="20"/>
      <c r="J115" s="20"/>
      <c r="K115" s="20"/>
      <c r="L115" s="20"/>
      <c r="M115" s="24">
        <f>SUM(Tabla2[[#This Row],[01. Alcaldía]:[11. Salud pública y seguridad ciudadana]])</f>
        <v>6045</v>
      </c>
    </row>
    <row r="116" spans="1:13" x14ac:dyDescent="0.35">
      <c r="A116" s="22" t="s">
        <v>2435</v>
      </c>
      <c r="B116" s="20"/>
      <c r="C116" s="20"/>
      <c r="D116" s="20"/>
      <c r="E116" s="20"/>
      <c r="F116" s="20"/>
      <c r="G116" s="20"/>
      <c r="H116" s="20">
        <v>4803.1899999999996</v>
      </c>
      <c r="I116" s="20"/>
      <c r="J116" s="20"/>
      <c r="K116" s="20"/>
      <c r="L116" s="20"/>
      <c r="M116" s="24">
        <f>SUM(Tabla2[[#This Row],[01. Alcaldía]:[11. Salud pública y seguridad ciudadana]])</f>
        <v>4803.1899999999996</v>
      </c>
    </row>
    <row r="117" spans="1:13" x14ac:dyDescent="0.35">
      <c r="A117" s="22" t="s">
        <v>949</v>
      </c>
      <c r="B117" s="20"/>
      <c r="C117" s="20"/>
      <c r="D117" s="20"/>
      <c r="E117" s="20"/>
      <c r="F117" s="20"/>
      <c r="G117" s="20"/>
      <c r="H117" s="20"/>
      <c r="I117" s="20"/>
      <c r="J117" s="20"/>
      <c r="K117" s="20">
        <v>15467.97</v>
      </c>
      <c r="L117" s="20"/>
      <c r="M117" s="24">
        <f>SUM(Tabla2[[#This Row],[01. Alcaldía]:[11. Salud pública y seguridad ciudadana]])</f>
        <v>15467.97</v>
      </c>
    </row>
    <row r="118" spans="1:13" x14ac:dyDescent="0.35">
      <c r="A118" s="22" t="s">
        <v>164</v>
      </c>
      <c r="B118" s="20"/>
      <c r="C118" s="20"/>
      <c r="D118" s="20"/>
      <c r="E118" s="20"/>
      <c r="F118" s="20"/>
      <c r="G118" s="20">
        <v>1210</v>
      </c>
      <c r="H118" s="20"/>
      <c r="I118" s="20"/>
      <c r="J118" s="20"/>
      <c r="K118" s="20"/>
      <c r="L118" s="20"/>
      <c r="M118" s="24">
        <f>SUM(Tabla2[[#This Row],[01. Alcaldía]:[11. Salud pública y seguridad ciudadana]])</f>
        <v>1210</v>
      </c>
    </row>
    <row r="119" spans="1:13" x14ac:dyDescent="0.35">
      <c r="A119" s="22" t="s">
        <v>140</v>
      </c>
      <c r="B119" s="20"/>
      <c r="C119" s="20"/>
      <c r="D119" s="20">
        <v>2000</v>
      </c>
      <c r="E119" s="20"/>
      <c r="F119" s="20"/>
      <c r="G119" s="20"/>
      <c r="H119" s="20"/>
      <c r="I119" s="20"/>
      <c r="J119" s="20"/>
      <c r="K119" s="20"/>
      <c r="L119" s="20"/>
      <c r="M119" s="24">
        <f>SUM(Tabla2[[#This Row],[01. Alcaldía]:[11. Salud pública y seguridad ciudadana]])</f>
        <v>2000</v>
      </c>
    </row>
    <row r="120" spans="1:13" x14ac:dyDescent="0.35">
      <c r="A120" s="22" t="s">
        <v>181</v>
      </c>
      <c r="B120" s="20">
        <v>1584</v>
      </c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4">
        <f>SUM(Tabla2[[#This Row],[01. Alcaldía]:[11. Salud pública y seguridad ciudadana]])</f>
        <v>1584</v>
      </c>
    </row>
    <row r="121" spans="1:13" x14ac:dyDescent="0.35">
      <c r="A121" s="22" t="s">
        <v>747</v>
      </c>
      <c r="B121" s="20"/>
      <c r="C121" s="20"/>
      <c r="D121" s="20">
        <v>884</v>
      </c>
      <c r="E121" s="20"/>
      <c r="F121" s="20"/>
      <c r="G121" s="20"/>
      <c r="H121" s="20"/>
      <c r="I121" s="20"/>
      <c r="J121" s="20"/>
      <c r="K121" s="20"/>
      <c r="L121" s="20"/>
      <c r="M121" s="24">
        <f>SUM(Tabla2[[#This Row],[01. Alcaldía]:[11. Salud pública y seguridad ciudadana]])</f>
        <v>884</v>
      </c>
    </row>
    <row r="122" spans="1:13" x14ac:dyDescent="0.35">
      <c r="A122" s="22" t="s">
        <v>126</v>
      </c>
      <c r="B122" s="20"/>
      <c r="C122" s="20"/>
      <c r="D122" s="20"/>
      <c r="E122" s="20"/>
      <c r="F122" s="20"/>
      <c r="G122" s="20">
        <v>11712</v>
      </c>
      <c r="H122" s="20"/>
      <c r="I122" s="20"/>
      <c r="J122" s="20"/>
      <c r="K122" s="20"/>
      <c r="L122" s="20"/>
      <c r="M122" s="24">
        <f>SUM(Tabla2[[#This Row],[01. Alcaldía]:[11. Salud pública y seguridad ciudadana]])</f>
        <v>11712</v>
      </c>
    </row>
    <row r="123" spans="1:13" x14ac:dyDescent="0.35">
      <c r="A123" s="22" t="s">
        <v>174</v>
      </c>
      <c r="B123" s="20"/>
      <c r="C123" s="20">
        <v>1950.91</v>
      </c>
      <c r="D123" s="20"/>
      <c r="E123" s="20"/>
      <c r="F123" s="20"/>
      <c r="G123" s="20"/>
      <c r="H123" s="20"/>
      <c r="I123" s="20"/>
      <c r="J123" s="20"/>
      <c r="K123" s="20"/>
      <c r="L123" s="20"/>
      <c r="M123" s="24">
        <f>SUM(Tabla2[[#This Row],[01. Alcaldía]:[11. Salud pública y seguridad ciudadana]])</f>
        <v>1950.91</v>
      </c>
    </row>
    <row r="124" spans="1:13" x14ac:dyDescent="0.35">
      <c r="A124" s="22" t="s">
        <v>1801</v>
      </c>
      <c r="B124" s="20">
        <v>1403.6</v>
      </c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4">
        <f>SUM(Tabla2[[#This Row],[01. Alcaldía]:[11. Salud pública y seguridad ciudadana]])</f>
        <v>1403.6</v>
      </c>
    </row>
    <row r="125" spans="1:13" x14ac:dyDescent="0.35">
      <c r="A125" s="22" t="s">
        <v>1134</v>
      </c>
      <c r="B125" s="20"/>
      <c r="C125" s="20"/>
      <c r="D125" s="20"/>
      <c r="E125" s="20"/>
      <c r="F125" s="20"/>
      <c r="G125" s="20"/>
      <c r="H125" s="20">
        <v>553.45000000000005</v>
      </c>
      <c r="I125" s="20"/>
      <c r="J125" s="20"/>
      <c r="K125" s="20"/>
      <c r="L125" s="20"/>
      <c r="M125" s="24">
        <f>SUM(Tabla2[[#This Row],[01. Alcaldía]:[11. Salud pública y seguridad ciudadana]])</f>
        <v>553.45000000000005</v>
      </c>
    </row>
    <row r="126" spans="1:13" x14ac:dyDescent="0.35">
      <c r="A126" s="22" t="s">
        <v>892</v>
      </c>
      <c r="B126" s="20"/>
      <c r="C126" s="20"/>
      <c r="D126" s="20"/>
      <c r="E126" s="20"/>
      <c r="F126" s="20"/>
      <c r="G126" s="20"/>
      <c r="H126" s="20"/>
      <c r="I126" s="20"/>
      <c r="J126" s="20">
        <v>1334.98</v>
      </c>
      <c r="K126" s="20"/>
      <c r="L126" s="20"/>
      <c r="M126" s="24">
        <f>SUM(Tabla2[[#This Row],[01. Alcaldía]:[11. Salud pública y seguridad ciudadana]])</f>
        <v>1334.98</v>
      </c>
    </row>
    <row r="127" spans="1:13" x14ac:dyDescent="0.35">
      <c r="A127" s="22" t="s">
        <v>683</v>
      </c>
      <c r="B127" s="20"/>
      <c r="C127" s="20"/>
      <c r="D127" s="20"/>
      <c r="E127" s="20"/>
      <c r="F127" s="20"/>
      <c r="G127" s="20"/>
      <c r="H127" s="20"/>
      <c r="I127" s="20"/>
      <c r="J127" s="20">
        <v>8954</v>
      </c>
      <c r="K127" s="20"/>
      <c r="L127" s="20"/>
      <c r="M127" s="24">
        <f>SUM(Tabla2[[#This Row],[01. Alcaldía]:[11. Salud pública y seguridad ciudadana]])</f>
        <v>8954</v>
      </c>
    </row>
    <row r="128" spans="1:13" x14ac:dyDescent="0.35">
      <c r="A128" s="22" t="s">
        <v>865</v>
      </c>
      <c r="B128" s="20"/>
      <c r="C128" s="20"/>
      <c r="D128" s="20"/>
      <c r="E128" s="20"/>
      <c r="F128" s="20"/>
      <c r="G128" s="20"/>
      <c r="H128" s="20">
        <v>5154.6000000000004</v>
      </c>
      <c r="I128" s="20"/>
      <c r="J128" s="20"/>
      <c r="K128" s="20"/>
      <c r="L128" s="20"/>
      <c r="M128" s="24">
        <f>SUM(Tabla2[[#This Row],[01. Alcaldía]:[11. Salud pública y seguridad ciudadana]])</f>
        <v>5154.6000000000004</v>
      </c>
    </row>
    <row r="129" spans="1:13" x14ac:dyDescent="0.35">
      <c r="A129" s="22" t="s">
        <v>2992</v>
      </c>
      <c r="B129" s="20"/>
      <c r="C129" s="20"/>
      <c r="D129" s="20"/>
      <c r="E129" s="20"/>
      <c r="F129" s="20">
        <v>6050</v>
      </c>
      <c r="G129" s="20"/>
      <c r="H129" s="20"/>
      <c r="I129" s="20"/>
      <c r="J129" s="20"/>
      <c r="K129" s="20"/>
      <c r="L129" s="20"/>
      <c r="M129" s="24">
        <f>SUM(Tabla2[[#This Row],[01. Alcaldía]:[11. Salud pública y seguridad ciudadana]])</f>
        <v>6050</v>
      </c>
    </row>
    <row r="130" spans="1:13" x14ac:dyDescent="0.35">
      <c r="A130" s="22" t="s">
        <v>1618</v>
      </c>
      <c r="B130" s="20"/>
      <c r="C130" s="20"/>
      <c r="D130" s="20"/>
      <c r="E130" s="20"/>
      <c r="F130" s="20"/>
      <c r="G130" s="20"/>
      <c r="H130" s="20"/>
      <c r="I130" s="20"/>
      <c r="J130" s="20">
        <v>495</v>
      </c>
      <c r="K130" s="20"/>
      <c r="L130" s="20"/>
      <c r="M130" s="24">
        <f>SUM(Tabla2[[#This Row],[01. Alcaldía]:[11. Salud pública y seguridad ciudadana]])</f>
        <v>495</v>
      </c>
    </row>
    <row r="131" spans="1:13" x14ac:dyDescent="0.35">
      <c r="A131" s="22" t="s">
        <v>469</v>
      </c>
      <c r="B131" s="20"/>
      <c r="C131" s="20"/>
      <c r="D131" s="20"/>
      <c r="E131" s="20"/>
      <c r="F131" s="20"/>
      <c r="G131" s="20"/>
      <c r="H131" s="20"/>
      <c r="I131" s="20"/>
      <c r="J131" s="20"/>
      <c r="K131" s="20">
        <v>499.73</v>
      </c>
      <c r="L131" s="20"/>
      <c r="M131" s="24">
        <f>SUM(Tabla2[[#This Row],[01. Alcaldía]:[11. Salud pública y seguridad ciudadana]])</f>
        <v>499.73</v>
      </c>
    </row>
    <row r="132" spans="1:13" x14ac:dyDescent="0.35">
      <c r="A132" s="22" t="s">
        <v>772</v>
      </c>
      <c r="B132" s="20"/>
      <c r="C132" s="20"/>
      <c r="D132" s="20"/>
      <c r="E132" s="20"/>
      <c r="F132" s="20"/>
      <c r="G132" s="20"/>
      <c r="H132" s="20">
        <v>1512.5</v>
      </c>
      <c r="I132" s="20"/>
      <c r="J132" s="20"/>
      <c r="K132" s="20"/>
      <c r="L132" s="20"/>
      <c r="M132" s="24">
        <f>SUM(Tabla2[[#This Row],[01. Alcaldía]:[11. Salud pública y seguridad ciudadana]])</f>
        <v>1512.5</v>
      </c>
    </row>
    <row r="133" spans="1:13" x14ac:dyDescent="0.35">
      <c r="A133" s="22" t="s">
        <v>2672</v>
      </c>
      <c r="B133" s="20"/>
      <c r="C133" s="20"/>
      <c r="D133" s="20"/>
      <c r="E133" s="20"/>
      <c r="F133" s="20"/>
      <c r="G133" s="20"/>
      <c r="H133" s="20"/>
      <c r="I133" s="20"/>
      <c r="J133" s="20">
        <v>7078.5</v>
      </c>
      <c r="K133" s="20"/>
      <c r="L133" s="20"/>
      <c r="M133" s="24">
        <f>SUM(Tabla2[[#This Row],[01. Alcaldía]:[11. Salud pública y seguridad ciudadana]])</f>
        <v>7078.5</v>
      </c>
    </row>
    <row r="134" spans="1:13" x14ac:dyDescent="0.35">
      <c r="A134" s="22" t="s">
        <v>411</v>
      </c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>
        <v>1500</v>
      </c>
      <c r="M134" s="24">
        <f>SUM(Tabla2[[#This Row],[01. Alcaldía]:[11. Salud pública y seguridad ciudadana]])</f>
        <v>1500</v>
      </c>
    </row>
    <row r="135" spans="1:13" x14ac:dyDescent="0.35">
      <c r="A135" s="22" t="s">
        <v>1831</v>
      </c>
      <c r="B135" s="20"/>
      <c r="C135" s="20"/>
      <c r="D135" s="20"/>
      <c r="E135" s="20"/>
      <c r="F135" s="20"/>
      <c r="G135" s="20">
        <v>577.9</v>
      </c>
      <c r="H135" s="20"/>
      <c r="I135" s="20"/>
      <c r="J135" s="20"/>
      <c r="K135" s="20"/>
      <c r="L135" s="20"/>
      <c r="M135" s="24">
        <f>SUM(Tabla2[[#This Row],[01. Alcaldía]:[11. Salud pública y seguridad ciudadana]])</f>
        <v>577.9</v>
      </c>
    </row>
    <row r="136" spans="1:13" x14ac:dyDescent="0.35">
      <c r="A136" s="22" t="s">
        <v>812</v>
      </c>
      <c r="B136" s="20"/>
      <c r="C136" s="20"/>
      <c r="D136" s="20"/>
      <c r="E136" s="20"/>
      <c r="F136" s="20"/>
      <c r="G136" s="20"/>
      <c r="H136" s="20">
        <v>1512.5</v>
      </c>
      <c r="I136" s="20"/>
      <c r="J136" s="20"/>
      <c r="K136" s="20"/>
      <c r="L136" s="20"/>
      <c r="M136" s="24">
        <f>SUM(Tabla2[[#This Row],[01. Alcaldía]:[11. Salud pública y seguridad ciudadana]])</f>
        <v>1512.5</v>
      </c>
    </row>
    <row r="137" spans="1:13" x14ac:dyDescent="0.35">
      <c r="A137" s="22" t="s">
        <v>285</v>
      </c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>
        <v>1089</v>
      </c>
      <c r="M137" s="24">
        <f>SUM(Tabla2[[#This Row],[01. Alcaldía]:[11. Salud pública y seguridad ciudadana]])</f>
        <v>1089</v>
      </c>
    </row>
    <row r="138" spans="1:13" x14ac:dyDescent="0.35">
      <c r="A138" s="22" t="s">
        <v>131</v>
      </c>
      <c r="B138" s="20"/>
      <c r="C138" s="20"/>
      <c r="D138" s="20"/>
      <c r="E138" s="20"/>
      <c r="F138" s="20">
        <v>4261.33</v>
      </c>
      <c r="G138" s="20"/>
      <c r="H138" s="20"/>
      <c r="I138" s="20"/>
      <c r="J138" s="20"/>
      <c r="K138" s="20"/>
      <c r="L138" s="20"/>
      <c r="M138" s="24">
        <f>SUM(Tabla2[[#This Row],[01. Alcaldía]:[11. Salud pública y seguridad ciudadana]])</f>
        <v>4261.33</v>
      </c>
    </row>
    <row r="139" spans="1:13" x14ac:dyDescent="0.35">
      <c r="A139" s="22" t="s">
        <v>118</v>
      </c>
      <c r="B139" s="20"/>
      <c r="C139" s="20">
        <v>7103.99</v>
      </c>
      <c r="D139" s="20">
        <v>4063.56</v>
      </c>
      <c r="E139" s="20"/>
      <c r="F139" s="20"/>
      <c r="G139" s="20">
        <v>1070.27</v>
      </c>
      <c r="H139" s="20">
        <v>4910.05</v>
      </c>
      <c r="I139" s="20">
        <v>706</v>
      </c>
      <c r="J139" s="20">
        <v>103.38</v>
      </c>
      <c r="K139" s="20">
        <v>7079.5</v>
      </c>
      <c r="L139" s="20">
        <v>6466.56</v>
      </c>
      <c r="M139" s="24">
        <f>SUM(Tabla2[[#This Row],[01. Alcaldía]:[11. Salud pública y seguridad ciudadana]])</f>
        <v>31503.31</v>
      </c>
    </row>
    <row r="140" spans="1:13" x14ac:dyDescent="0.35">
      <c r="A140" s="22" t="s">
        <v>330</v>
      </c>
      <c r="B140" s="20"/>
      <c r="C140" s="20">
        <v>9062.9000000000015</v>
      </c>
      <c r="D140" s="20"/>
      <c r="E140" s="20"/>
      <c r="F140" s="20"/>
      <c r="G140" s="20"/>
      <c r="H140" s="20"/>
      <c r="I140" s="20"/>
      <c r="J140" s="20"/>
      <c r="K140" s="20"/>
      <c r="L140" s="20"/>
      <c r="M140" s="24">
        <f>SUM(Tabla2[[#This Row],[01. Alcaldía]:[11. Salud pública y seguridad ciudadana]])</f>
        <v>9062.9000000000015</v>
      </c>
    </row>
    <row r="141" spans="1:13" x14ac:dyDescent="0.35">
      <c r="A141" s="22" t="s">
        <v>259</v>
      </c>
      <c r="B141" s="20"/>
      <c r="C141" s="20"/>
      <c r="D141" s="20">
        <v>580</v>
      </c>
      <c r="E141" s="20"/>
      <c r="F141" s="20"/>
      <c r="G141" s="20"/>
      <c r="H141" s="20"/>
      <c r="I141" s="20"/>
      <c r="J141" s="20"/>
      <c r="K141" s="20"/>
      <c r="L141" s="20"/>
      <c r="M141" s="24">
        <f>SUM(Tabla2[[#This Row],[01. Alcaldía]:[11. Salud pública y seguridad ciudadana]])</f>
        <v>580</v>
      </c>
    </row>
    <row r="142" spans="1:13" x14ac:dyDescent="0.35">
      <c r="A142" s="22" t="s">
        <v>185</v>
      </c>
      <c r="B142" s="20"/>
      <c r="C142" s="20"/>
      <c r="D142" s="20"/>
      <c r="E142" s="20"/>
      <c r="F142" s="20"/>
      <c r="G142" s="20">
        <v>2750</v>
      </c>
      <c r="H142" s="20"/>
      <c r="I142" s="20"/>
      <c r="J142" s="20"/>
      <c r="K142" s="20"/>
      <c r="L142" s="20"/>
      <c r="M142" s="24">
        <f>SUM(Tabla2[[#This Row],[01. Alcaldía]:[11. Salud pública y seguridad ciudadana]])</f>
        <v>2750</v>
      </c>
    </row>
    <row r="143" spans="1:13" x14ac:dyDescent="0.35">
      <c r="A143" s="22" t="s">
        <v>335</v>
      </c>
      <c r="B143" s="20"/>
      <c r="C143" s="20"/>
      <c r="D143" s="20"/>
      <c r="E143" s="20"/>
      <c r="F143" s="20"/>
      <c r="G143" s="20"/>
      <c r="H143" s="20"/>
      <c r="I143" s="20"/>
      <c r="J143" s="20"/>
      <c r="K143" s="20">
        <v>435.6</v>
      </c>
      <c r="L143" s="20"/>
      <c r="M143" s="24">
        <f>SUM(Tabla2[[#This Row],[01. Alcaldía]:[11. Salud pública y seguridad ciudadana]])</f>
        <v>435.6</v>
      </c>
    </row>
    <row r="144" spans="1:13" x14ac:dyDescent="0.35">
      <c r="A144" s="22" t="s">
        <v>385</v>
      </c>
      <c r="B144" s="20"/>
      <c r="C144" s="20"/>
      <c r="D144" s="20"/>
      <c r="E144" s="20"/>
      <c r="F144" s="20"/>
      <c r="G144" s="20">
        <v>105.27</v>
      </c>
      <c r="H144" s="20"/>
      <c r="I144" s="20"/>
      <c r="J144" s="20"/>
      <c r="K144" s="20"/>
      <c r="L144" s="20"/>
      <c r="M144" s="24">
        <f>SUM(Tabla2[[#This Row],[01. Alcaldía]:[11. Salud pública y seguridad ciudadana]])</f>
        <v>105.27</v>
      </c>
    </row>
    <row r="145" spans="1:13" x14ac:dyDescent="0.35">
      <c r="A145" s="22" t="s">
        <v>707</v>
      </c>
      <c r="B145" s="20"/>
      <c r="C145" s="20"/>
      <c r="D145" s="20"/>
      <c r="E145" s="20"/>
      <c r="F145" s="20"/>
      <c r="G145" s="20">
        <v>6900</v>
      </c>
      <c r="H145" s="20"/>
      <c r="I145" s="20"/>
      <c r="J145" s="20"/>
      <c r="K145" s="20"/>
      <c r="L145" s="20"/>
      <c r="M145" s="24">
        <f>SUM(Tabla2[[#This Row],[01. Alcaldía]:[11. Salud pública y seguridad ciudadana]])</f>
        <v>6900</v>
      </c>
    </row>
    <row r="146" spans="1:13" x14ac:dyDescent="0.35">
      <c r="A146" s="22" t="s">
        <v>870</v>
      </c>
      <c r="B146" s="20"/>
      <c r="C146" s="20"/>
      <c r="D146" s="20">
        <v>484</v>
      </c>
      <c r="E146" s="20"/>
      <c r="F146" s="20"/>
      <c r="G146" s="20"/>
      <c r="H146" s="20"/>
      <c r="I146" s="20"/>
      <c r="J146" s="20"/>
      <c r="K146" s="20"/>
      <c r="L146" s="20"/>
      <c r="M146" s="24">
        <f>SUM(Tabla2[[#This Row],[01. Alcaldía]:[11. Salud pública y seguridad ciudadana]])</f>
        <v>484</v>
      </c>
    </row>
    <row r="147" spans="1:13" x14ac:dyDescent="0.35">
      <c r="A147" s="22" t="s">
        <v>800</v>
      </c>
      <c r="B147" s="20"/>
      <c r="C147" s="20"/>
      <c r="D147" s="20"/>
      <c r="E147" s="20"/>
      <c r="F147" s="20"/>
      <c r="G147" s="20"/>
      <c r="H147" s="20"/>
      <c r="I147" s="20"/>
      <c r="J147" s="20"/>
      <c r="K147" s="20">
        <v>46.95</v>
      </c>
      <c r="L147" s="20"/>
      <c r="M147" s="24">
        <f>SUM(Tabla2[[#This Row],[01. Alcaldía]:[11. Salud pública y seguridad ciudadana]])</f>
        <v>46.95</v>
      </c>
    </row>
    <row r="148" spans="1:13" x14ac:dyDescent="0.35">
      <c r="A148" s="22" t="s">
        <v>2791</v>
      </c>
      <c r="B148" s="20"/>
      <c r="C148" s="20"/>
      <c r="D148" s="20">
        <v>484</v>
      </c>
      <c r="E148" s="20"/>
      <c r="F148" s="20"/>
      <c r="G148" s="20"/>
      <c r="H148" s="20"/>
      <c r="I148" s="20"/>
      <c r="J148" s="20"/>
      <c r="K148" s="20"/>
      <c r="L148" s="20"/>
      <c r="M148" s="24">
        <f>SUM(Tabla2[[#This Row],[01. Alcaldía]:[11. Salud pública y seguridad ciudadana]])</f>
        <v>484</v>
      </c>
    </row>
    <row r="149" spans="1:13" x14ac:dyDescent="0.35">
      <c r="A149" s="22" t="s">
        <v>796</v>
      </c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>
        <v>2000</v>
      </c>
      <c r="M149" s="24">
        <f>SUM(Tabla2[[#This Row],[01. Alcaldía]:[11. Salud pública y seguridad ciudadana]])</f>
        <v>2000</v>
      </c>
    </row>
    <row r="150" spans="1:13" x14ac:dyDescent="0.35">
      <c r="A150" s="22" t="s">
        <v>176</v>
      </c>
      <c r="B150" s="20">
        <v>2772</v>
      </c>
      <c r="C150" s="20"/>
      <c r="D150" s="20"/>
      <c r="E150" s="20"/>
      <c r="F150" s="20"/>
      <c r="G150" s="20"/>
      <c r="H150" s="20">
        <v>924</v>
      </c>
      <c r="I150" s="20"/>
      <c r="J150" s="20"/>
      <c r="K150" s="20"/>
      <c r="L150" s="20"/>
      <c r="M150" s="24">
        <f>SUM(Tabla2[[#This Row],[01. Alcaldía]:[11. Salud pública y seguridad ciudadana]])</f>
        <v>3696</v>
      </c>
    </row>
    <row r="151" spans="1:13" x14ac:dyDescent="0.35">
      <c r="A151" s="22" t="s">
        <v>474</v>
      </c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>
        <v>1240</v>
      </c>
      <c r="M151" s="24">
        <f>SUM(Tabla2[[#This Row],[01. Alcaldía]:[11. Salud pública y seguridad ciudadana]])</f>
        <v>1240</v>
      </c>
    </row>
    <row r="152" spans="1:13" x14ac:dyDescent="0.35">
      <c r="A152" s="22" t="s">
        <v>871</v>
      </c>
      <c r="B152" s="20"/>
      <c r="C152" s="20"/>
      <c r="D152" s="20">
        <v>2880</v>
      </c>
      <c r="E152" s="20"/>
      <c r="F152" s="20"/>
      <c r="G152" s="20"/>
      <c r="H152" s="20"/>
      <c r="I152" s="20"/>
      <c r="J152" s="20"/>
      <c r="K152" s="20"/>
      <c r="L152" s="20"/>
      <c r="M152" s="24">
        <f>SUM(Tabla2[[#This Row],[01. Alcaldía]:[11. Salud pública y seguridad ciudadana]])</f>
        <v>2880</v>
      </c>
    </row>
    <row r="153" spans="1:13" x14ac:dyDescent="0.35">
      <c r="A153" s="22" t="s">
        <v>3084</v>
      </c>
      <c r="B153" s="20"/>
      <c r="C153" s="20"/>
      <c r="D153" s="20"/>
      <c r="E153" s="20"/>
      <c r="F153" s="20">
        <v>3085.5</v>
      </c>
      <c r="G153" s="20"/>
      <c r="H153" s="20"/>
      <c r="I153" s="20"/>
      <c r="J153" s="20"/>
      <c r="K153" s="20"/>
      <c r="L153" s="20"/>
      <c r="M153" s="24">
        <f>SUM(Tabla2[[#This Row],[01. Alcaldía]:[11. Salud pública y seguridad ciudadana]])</f>
        <v>3085.5</v>
      </c>
    </row>
    <row r="154" spans="1:13" x14ac:dyDescent="0.35">
      <c r="A154" s="22" t="s">
        <v>153</v>
      </c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>
        <v>4400</v>
      </c>
      <c r="M154" s="24">
        <f>SUM(Tabla2[[#This Row],[01. Alcaldía]:[11. Salud pública y seguridad ciudadana]])</f>
        <v>4400</v>
      </c>
    </row>
    <row r="155" spans="1:13" x14ac:dyDescent="0.35">
      <c r="A155" s="22" t="s">
        <v>134</v>
      </c>
      <c r="B155" s="20"/>
      <c r="C155" s="20"/>
      <c r="D155" s="20">
        <v>880</v>
      </c>
      <c r="E155" s="20"/>
      <c r="F155" s="20"/>
      <c r="G155" s="20"/>
      <c r="H155" s="20"/>
      <c r="I155" s="20"/>
      <c r="J155" s="20"/>
      <c r="K155" s="20"/>
      <c r="L155" s="20"/>
      <c r="M155" s="24">
        <f>SUM(Tabla2[[#This Row],[01. Alcaldía]:[11. Salud pública y seguridad ciudadana]])</f>
        <v>880</v>
      </c>
    </row>
    <row r="156" spans="1:13" x14ac:dyDescent="0.35">
      <c r="A156" s="22" t="s">
        <v>467</v>
      </c>
      <c r="B156" s="20"/>
      <c r="C156" s="20"/>
      <c r="D156" s="20"/>
      <c r="E156" s="20"/>
      <c r="F156" s="20"/>
      <c r="G156" s="20"/>
      <c r="H156" s="20">
        <v>300</v>
      </c>
      <c r="I156" s="20"/>
      <c r="J156" s="20"/>
      <c r="K156" s="20"/>
      <c r="L156" s="20"/>
      <c r="M156" s="24">
        <f>SUM(Tabla2[[#This Row],[01. Alcaldía]:[11. Salud pública y seguridad ciudadana]])</f>
        <v>300</v>
      </c>
    </row>
    <row r="157" spans="1:13" x14ac:dyDescent="0.35">
      <c r="A157" s="22" t="s">
        <v>3075</v>
      </c>
      <c r="B157" s="20"/>
      <c r="C157" s="20"/>
      <c r="D157" s="20"/>
      <c r="E157" s="20"/>
      <c r="F157" s="20">
        <v>3436.4</v>
      </c>
      <c r="G157" s="20"/>
      <c r="H157" s="20"/>
      <c r="I157" s="20"/>
      <c r="J157" s="20"/>
      <c r="K157" s="20"/>
      <c r="L157" s="20"/>
      <c r="M157" s="24">
        <f>SUM(Tabla2[[#This Row],[01. Alcaldía]:[11. Salud pública y seguridad ciudadana]])</f>
        <v>3436.4</v>
      </c>
    </row>
    <row r="158" spans="1:13" x14ac:dyDescent="0.35">
      <c r="A158" s="22" t="s">
        <v>740</v>
      </c>
      <c r="B158" s="20"/>
      <c r="C158" s="20"/>
      <c r="D158" s="20"/>
      <c r="E158" s="20"/>
      <c r="F158" s="20"/>
      <c r="G158" s="20">
        <v>200</v>
      </c>
      <c r="H158" s="20"/>
      <c r="I158" s="20"/>
      <c r="J158" s="20"/>
      <c r="K158" s="20">
        <v>1200</v>
      </c>
      <c r="L158" s="20"/>
      <c r="M158" s="24">
        <f>SUM(Tabla2[[#This Row],[01. Alcaldía]:[11. Salud pública y seguridad ciudadana]])</f>
        <v>1400</v>
      </c>
    </row>
    <row r="159" spans="1:13" x14ac:dyDescent="0.35">
      <c r="A159" s="22" t="s">
        <v>903</v>
      </c>
      <c r="B159" s="20"/>
      <c r="C159" s="20"/>
      <c r="D159" s="20">
        <v>400</v>
      </c>
      <c r="E159" s="20"/>
      <c r="F159" s="20"/>
      <c r="G159" s="20"/>
      <c r="H159" s="20"/>
      <c r="I159" s="20"/>
      <c r="J159" s="20"/>
      <c r="K159" s="20"/>
      <c r="L159" s="20"/>
      <c r="M159" s="24">
        <f>SUM(Tabla2[[#This Row],[01. Alcaldía]:[11. Salud pública y seguridad ciudadana]])</f>
        <v>400</v>
      </c>
    </row>
    <row r="160" spans="1:13" x14ac:dyDescent="0.35">
      <c r="A160" s="22" t="s">
        <v>1300</v>
      </c>
      <c r="B160" s="20"/>
      <c r="C160" s="20"/>
      <c r="D160" s="20"/>
      <c r="E160" s="20"/>
      <c r="F160" s="20"/>
      <c r="G160" s="20"/>
      <c r="H160" s="20"/>
      <c r="I160" s="20"/>
      <c r="J160" s="20">
        <v>5140.96</v>
      </c>
      <c r="K160" s="20"/>
      <c r="L160" s="20"/>
      <c r="M160" s="24">
        <f>SUM(Tabla2[[#This Row],[01. Alcaldía]:[11. Salud pública y seguridad ciudadana]])</f>
        <v>5140.96</v>
      </c>
    </row>
    <row r="161" spans="1:13" x14ac:dyDescent="0.35">
      <c r="A161" s="22" t="s">
        <v>763</v>
      </c>
      <c r="B161" s="20"/>
      <c r="C161" s="20"/>
      <c r="D161" s="20"/>
      <c r="E161" s="20"/>
      <c r="F161" s="20"/>
      <c r="G161" s="20">
        <v>600</v>
      </c>
      <c r="H161" s="20"/>
      <c r="I161" s="20"/>
      <c r="J161" s="20"/>
      <c r="K161" s="20"/>
      <c r="L161" s="20"/>
      <c r="M161" s="24">
        <f>SUM(Tabla2[[#This Row],[01. Alcaldía]:[11. Salud pública y seguridad ciudadana]])</f>
        <v>600</v>
      </c>
    </row>
    <row r="162" spans="1:13" x14ac:dyDescent="0.35">
      <c r="A162" s="22" t="s">
        <v>2150</v>
      </c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>
        <v>1363.68</v>
      </c>
      <c r="M162" s="24">
        <f>SUM(Tabla2[[#This Row],[01. Alcaldía]:[11. Salud pública y seguridad ciudadana]])</f>
        <v>1363.68</v>
      </c>
    </row>
    <row r="163" spans="1:13" x14ac:dyDescent="0.35">
      <c r="A163" s="22" t="s">
        <v>843</v>
      </c>
      <c r="B163" s="20"/>
      <c r="C163" s="20"/>
      <c r="D163" s="20">
        <v>484</v>
      </c>
      <c r="E163" s="20"/>
      <c r="F163" s="20"/>
      <c r="G163" s="20"/>
      <c r="H163" s="20"/>
      <c r="I163" s="20"/>
      <c r="J163" s="20"/>
      <c r="K163" s="20"/>
      <c r="L163" s="20"/>
      <c r="M163" s="24">
        <f>SUM(Tabla2[[#This Row],[01. Alcaldía]:[11. Salud pública y seguridad ciudadana]])</f>
        <v>484</v>
      </c>
    </row>
    <row r="164" spans="1:13" x14ac:dyDescent="0.35">
      <c r="A164" s="22" t="s">
        <v>869</v>
      </c>
      <c r="B164" s="20"/>
      <c r="C164" s="20"/>
      <c r="D164" s="20">
        <v>440</v>
      </c>
      <c r="E164" s="20"/>
      <c r="F164" s="20"/>
      <c r="G164" s="20"/>
      <c r="H164" s="20"/>
      <c r="I164" s="20"/>
      <c r="J164" s="20"/>
      <c r="K164" s="20"/>
      <c r="L164" s="20"/>
      <c r="M164" s="24">
        <f>SUM(Tabla2[[#This Row],[01. Alcaldía]:[11. Salud pública y seguridad ciudadana]])</f>
        <v>440</v>
      </c>
    </row>
    <row r="165" spans="1:13" x14ac:dyDescent="0.35">
      <c r="A165" s="22" t="s">
        <v>743</v>
      </c>
      <c r="B165" s="20"/>
      <c r="C165" s="20"/>
      <c r="D165" s="20">
        <v>1046</v>
      </c>
      <c r="E165" s="20"/>
      <c r="F165" s="20"/>
      <c r="G165" s="20"/>
      <c r="H165" s="20"/>
      <c r="I165" s="20"/>
      <c r="J165" s="20"/>
      <c r="K165" s="20"/>
      <c r="L165" s="20"/>
      <c r="M165" s="24">
        <f>SUM(Tabla2[[#This Row],[01. Alcaldía]:[11. Salud pública y seguridad ciudadana]])</f>
        <v>1046</v>
      </c>
    </row>
    <row r="166" spans="1:13" x14ac:dyDescent="0.35">
      <c r="A166" s="22" t="s">
        <v>412</v>
      </c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>
        <v>1000</v>
      </c>
      <c r="M166" s="24">
        <f>SUM(Tabla2[[#This Row],[01. Alcaldía]:[11. Salud pública y seguridad ciudadana]])</f>
        <v>1000</v>
      </c>
    </row>
    <row r="167" spans="1:13" x14ac:dyDescent="0.35">
      <c r="A167" s="22" t="s">
        <v>751</v>
      </c>
      <c r="B167" s="20"/>
      <c r="C167" s="20"/>
      <c r="D167" s="20">
        <v>440</v>
      </c>
      <c r="E167" s="20"/>
      <c r="F167" s="20"/>
      <c r="G167" s="20"/>
      <c r="H167" s="20"/>
      <c r="I167" s="20"/>
      <c r="J167" s="20"/>
      <c r="K167" s="20"/>
      <c r="L167" s="20"/>
      <c r="M167" s="24">
        <f>SUM(Tabla2[[#This Row],[01. Alcaldía]:[11. Salud pública y seguridad ciudadana]])</f>
        <v>440</v>
      </c>
    </row>
    <row r="168" spans="1:13" x14ac:dyDescent="0.35">
      <c r="A168" s="22" t="s">
        <v>2315</v>
      </c>
      <c r="B168" s="20"/>
      <c r="C168" s="20"/>
      <c r="D168" s="20"/>
      <c r="E168" s="20"/>
      <c r="F168" s="20"/>
      <c r="G168" s="20"/>
      <c r="H168" s="20"/>
      <c r="I168" s="20">
        <v>735</v>
      </c>
      <c r="J168" s="20"/>
      <c r="K168" s="20"/>
      <c r="L168" s="20"/>
      <c r="M168" s="24">
        <f>SUM(Tabla2[[#This Row],[01. Alcaldía]:[11. Salud pública y seguridad ciudadana]])</f>
        <v>735</v>
      </c>
    </row>
    <row r="169" spans="1:13" x14ac:dyDescent="0.35">
      <c r="A169" s="22" t="s">
        <v>142</v>
      </c>
      <c r="B169" s="20"/>
      <c r="C169" s="20"/>
      <c r="D169" s="20">
        <v>880</v>
      </c>
      <c r="E169" s="20"/>
      <c r="F169" s="20"/>
      <c r="G169" s="20"/>
      <c r="H169" s="20"/>
      <c r="I169" s="20"/>
      <c r="J169" s="20"/>
      <c r="K169" s="20"/>
      <c r="L169" s="20"/>
      <c r="M169" s="24">
        <f>SUM(Tabla2[[#This Row],[01. Alcaldía]:[11. Salud pública y seguridad ciudadana]])</f>
        <v>880</v>
      </c>
    </row>
    <row r="170" spans="1:13" x14ac:dyDescent="0.35">
      <c r="A170" s="22" t="s">
        <v>799</v>
      </c>
      <c r="B170" s="20"/>
      <c r="C170" s="20"/>
      <c r="D170" s="20"/>
      <c r="E170" s="20"/>
      <c r="F170" s="20"/>
      <c r="G170" s="20">
        <v>660</v>
      </c>
      <c r="H170" s="20"/>
      <c r="I170" s="20"/>
      <c r="J170" s="20"/>
      <c r="K170" s="20"/>
      <c r="L170" s="20"/>
      <c r="M170" s="24">
        <f>SUM(Tabla2[[#This Row],[01. Alcaldía]:[11. Salud pública y seguridad ciudadana]])</f>
        <v>660</v>
      </c>
    </row>
    <row r="171" spans="1:13" x14ac:dyDescent="0.35">
      <c r="A171" s="22" t="s">
        <v>2694</v>
      </c>
      <c r="B171" s="20"/>
      <c r="C171" s="20"/>
      <c r="D171" s="20"/>
      <c r="E171" s="20"/>
      <c r="F171" s="20"/>
      <c r="G171" s="20">
        <v>0</v>
      </c>
      <c r="H171" s="20"/>
      <c r="I171" s="20"/>
      <c r="J171" s="20"/>
      <c r="K171" s="20"/>
      <c r="L171" s="20"/>
      <c r="M171" s="24">
        <f>SUM(Tabla2[[#This Row],[01. Alcaldía]:[11. Salud pública y seguridad ciudadana]])</f>
        <v>0</v>
      </c>
    </row>
    <row r="172" spans="1:13" x14ac:dyDescent="0.35">
      <c r="A172" s="22" t="s">
        <v>152</v>
      </c>
      <c r="B172" s="20"/>
      <c r="C172" s="20"/>
      <c r="D172" s="20"/>
      <c r="E172" s="20"/>
      <c r="F172" s="20"/>
      <c r="G172" s="20">
        <v>6534</v>
      </c>
      <c r="H172" s="20"/>
      <c r="I172" s="20"/>
      <c r="J172" s="20"/>
      <c r="K172" s="20"/>
      <c r="L172" s="20"/>
      <c r="M172" s="24">
        <f>SUM(Tabla2[[#This Row],[01. Alcaldía]:[11. Salud pública y seguridad ciudadana]])</f>
        <v>6534</v>
      </c>
    </row>
    <row r="173" spans="1:13" x14ac:dyDescent="0.35">
      <c r="A173" s="22" t="s">
        <v>139</v>
      </c>
      <c r="B173" s="20"/>
      <c r="C173" s="20"/>
      <c r="D173" s="20">
        <v>440</v>
      </c>
      <c r="E173" s="20"/>
      <c r="F173" s="20"/>
      <c r="G173" s="20"/>
      <c r="H173" s="20"/>
      <c r="I173" s="20"/>
      <c r="J173" s="20"/>
      <c r="K173" s="20"/>
      <c r="L173" s="20"/>
      <c r="M173" s="24">
        <f>SUM(Tabla2[[#This Row],[01. Alcaldía]:[11. Salud pública y seguridad ciudadana]])</f>
        <v>440</v>
      </c>
    </row>
    <row r="174" spans="1:13" x14ac:dyDescent="0.35">
      <c r="A174" s="22" t="s">
        <v>3061</v>
      </c>
      <c r="B174" s="20"/>
      <c r="C174" s="20"/>
      <c r="D174" s="20">
        <v>600</v>
      </c>
      <c r="E174" s="20"/>
      <c r="F174" s="20"/>
      <c r="G174" s="20"/>
      <c r="H174" s="20"/>
      <c r="I174" s="20"/>
      <c r="J174" s="20"/>
      <c r="K174" s="20"/>
      <c r="L174" s="20"/>
      <c r="M174" s="24">
        <f>SUM(Tabla2[[#This Row],[01. Alcaldía]:[11. Salud pública y seguridad ciudadana]])</f>
        <v>600</v>
      </c>
    </row>
    <row r="175" spans="1:13" x14ac:dyDescent="0.35">
      <c r="A175" s="22" t="s">
        <v>852</v>
      </c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>
        <v>4524.8</v>
      </c>
      <c r="M175" s="24">
        <f>SUM(Tabla2[[#This Row],[01. Alcaldía]:[11. Salud pública y seguridad ciudadana]])</f>
        <v>4524.8</v>
      </c>
    </row>
    <row r="176" spans="1:13" x14ac:dyDescent="0.35">
      <c r="A176" s="22" t="s">
        <v>453</v>
      </c>
      <c r="B176" s="20"/>
      <c r="C176" s="20"/>
      <c r="D176" s="20">
        <v>450</v>
      </c>
      <c r="E176" s="20"/>
      <c r="F176" s="20"/>
      <c r="G176" s="20"/>
      <c r="H176" s="20"/>
      <c r="I176" s="20"/>
      <c r="J176" s="20"/>
      <c r="K176" s="20"/>
      <c r="L176" s="20"/>
      <c r="M176" s="24">
        <f>SUM(Tabla2[[#This Row],[01. Alcaldía]:[11. Salud pública y seguridad ciudadana]])</f>
        <v>450</v>
      </c>
    </row>
    <row r="177" spans="1:13" x14ac:dyDescent="0.35">
      <c r="A177" s="22" t="s">
        <v>2730</v>
      </c>
      <c r="B177" s="20"/>
      <c r="C177" s="20"/>
      <c r="D177" s="20"/>
      <c r="E177" s="20"/>
      <c r="F177" s="20"/>
      <c r="G177" s="20"/>
      <c r="H177" s="20">
        <v>2339</v>
      </c>
      <c r="I177" s="20"/>
      <c r="J177" s="20"/>
      <c r="K177" s="20"/>
      <c r="L177" s="20"/>
      <c r="M177" s="24">
        <f>SUM(Tabla2[[#This Row],[01. Alcaldía]:[11. Salud pública y seguridad ciudadana]])</f>
        <v>2339</v>
      </c>
    </row>
    <row r="178" spans="1:13" x14ac:dyDescent="0.35">
      <c r="A178" s="22" t="s">
        <v>446</v>
      </c>
      <c r="B178" s="20"/>
      <c r="C178" s="20"/>
      <c r="D178" s="20"/>
      <c r="E178" s="20">
        <v>3773.26</v>
      </c>
      <c r="F178" s="20"/>
      <c r="G178" s="20"/>
      <c r="H178" s="20"/>
      <c r="I178" s="20"/>
      <c r="J178" s="20"/>
      <c r="K178" s="20"/>
      <c r="L178" s="20"/>
      <c r="M178" s="24">
        <f>SUM(Tabla2[[#This Row],[01. Alcaldía]:[11. Salud pública y seguridad ciudadana]])</f>
        <v>3773.26</v>
      </c>
    </row>
    <row r="179" spans="1:13" x14ac:dyDescent="0.35">
      <c r="A179" s="22" t="s">
        <v>2949</v>
      </c>
      <c r="B179" s="20"/>
      <c r="C179" s="20"/>
      <c r="D179" s="20"/>
      <c r="E179" s="20"/>
      <c r="F179" s="20"/>
      <c r="G179" s="20"/>
      <c r="H179" s="20"/>
      <c r="I179" s="20">
        <v>14999.99</v>
      </c>
      <c r="J179" s="20"/>
      <c r="K179" s="20"/>
      <c r="L179" s="20"/>
      <c r="M179" s="24">
        <f>SUM(Tabla2[[#This Row],[01. Alcaldía]:[11. Salud pública y seguridad ciudadana]])</f>
        <v>14999.99</v>
      </c>
    </row>
    <row r="180" spans="1:13" x14ac:dyDescent="0.35">
      <c r="A180" s="22" t="s">
        <v>256</v>
      </c>
      <c r="B180" s="20"/>
      <c r="C180" s="20">
        <v>1254</v>
      </c>
      <c r="D180" s="20">
        <v>5099.4399999999996</v>
      </c>
      <c r="E180" s="20"/>
      <c r="F180" s="20"/>
      <c r="G180" s="20"/>
      <c r="H180" s="20"/>
      <c r="I180" s="20"/>
      <c r="J180" s="20"/>
      <c r="K180" s="20"/>
      <c r="L180" s="20"/>
      <c r="M180" s="24">
        <f>SUM(Tabla2[[#This Row],[01. Alcaldía]:[11. Salud pública y seguridad ciudadana]])</f>
        <v>6353.44</v>
      </c>
    </row>
    <row r="181" spans="1:13" x14ac:dyDescent="0.35">
      <c r="A181" s="22" t="s">
        <v>100</v>
      </c>
      <c r="B181" s="20"/>
      <c r="C181" s="20"/>
      <c r="D181" s="20"/>
      <c r="E181" s="20"/>
      <c r="F181" s="20"/>
      <c r="G181" s="20"/>
      <c r="H181" s="20"/>
      <c r="I181" s="20"/>
      <c r="J181" s="20"/>
      <c r="K181" s="20">
        <v>2400</v>
      </c>
      <c r="L181" s="20"/>
      <c r="M181" s="24">
        <f>SUM(Tabla2[[#This Row],[01. Alcaldía]:[11. Salud pública y seguridad ciudadana]])</f>
        <v>2400</v>
      </c>
    </row>
    <row r="182" spans="1:13" x14ac:dyDescent="0.35">
      <c r="A182" s="22" t="s">
        <v>769</v>
      </c>
      <c r="B182" s="20"/>
      <c r="C182" s="20"/>
      <c r="D182" s="20">
        <v>440</v>
      </c>
      <c r="E182" s="20"/>
      <c r="F182" s="20"/>
      <c r="G182" s="20"/>
      <c r="H182" s="20"/>
      <c r="I182" s="20"/>
      <c r="J182" s="20"/>
      <c r="K182" s="20"/>
      <c r="L182" s="20"/>
      <c r="M182" s="24">
        <f>SUM(Tabla2[[#This Row],[01. Alcaldía]:[11. Salud pública y seguridad ciudadana]])</f>
        <v>440</v>
      </c>
    </row>
    <row r="183" spans="1:13" x14ac:dyDescent="0.35">
      <c r="A183" s="22" t="s">
        <v>2522</v>
      </c>
      <c r="B183" s="20"/>
      <c r="C183" s="20"/>
      <c r="D183" s="20"/>
      <c r="E183" s="20"/>
      <c r="F183" s="20"/>
      <c r="G183" s="20"/>
      <c r="H183" s="20"/>
      <c r="I183" s="20">
        <v>1815</v>
      </c>
      <c r="J183" s="20"/>
      <c r="K183" s="20"/>
      <c r="L183" s="20"/>
      <c r="M183" s="24">
        <f>SUM(Tabla2[[#This Row],[01. Alcaldía]:[11. Salud pública y seguridad ciudadana]])</f>
        <v>1815</v>
      </c>
    </row>
    <row r="184" spans="1:13" x14ac:dyDescent="0.35">
      <c r="A184" s="22" t="s">
        <v>321</v>
      </c>
      <c r="B184" s="20"/>
      <c r="C184" s="20"/>
      <c r="D184" s="20"/>
      <c r="E184" s="20"/>
      <c r="F184" s="20"/>
      <c r="G184" s="20"/>
      <c r="H184" s="20"/>
      <c r="I184" s="20"/>
      <c r="J184" s="20"/>
      <c r="K184" s="20">
        <v>5445</v>
      </c>
      <c r="L184" s="20"/>
      <c r="M184" s="24">
        <f>SUM(Tabla2[[#This Row],[01. Alcaldía]:[11. Salud pública y seguridad ciudadana]])</f>
        <v>5445</v>
      </c>
    </row>
    <row r="185" spans="1:13" x14ac:dyDescent="0.35">
      <c r="A185" s="22" t="s">
        <v>1748</v>
      </c>
      <c r="B185" s="20"/>
      <c r="C185" s="20"/>
      <c r="D185" s="20"/>
      <c r="E185" s="20"/>
      <c r="F185" s="20"/>
      <c r="G185" s="20">
        <v>3509</v>
      </c>
      <c r="H185" s="20"/>
      <c r="I185" s="20"/>
      <c r="J185" s="20"/>
      <c r="K185" s="20"/>
      <c r="L185" s="20"/>
      <c r="M185" s="24">
        <f>SUM(Tabla2[[#This Row],[01. Alcaldía]:[11. Salud pública y seguridad ciudadana]])</f>
        <v>3509</v>
      </c>
    </row>
    <row r="186" spans="1:13" x14ac:dyDescent="0.35">
      <c r="A186" s="22" t="s">
        <v>2946</v>
      </c>
      <c r="B186" s="20"/>
      <c r="C186" s="20"/>
      <c r="D186" s="20"/>
      <c r="E186" s="20">
        <v>11035.2</v>
      </c>
      <c r="F186" s="20"/>
      <c r="G186" s="20"/>
      <c r="H186" s="20"/>
      <c r="I186" s="20"/>
      <c r="J186" s="20"/>
      <c r="K186" s="20"/>
      <c r="L186" s="20"/>
      <c r="M186" s="24">
        <f>SUM(Tabla2[[#This Row],[01. Alcaldía]:[11. Salud pública y seguridad ciudadana]])</f>
        <v>11035.2</v>
      </c>
    </row>
    <row r="187" spans="1:13" x14ac:dyDescent="0.35">
      <c r="A187" s="22" t="s">
        <v>137</v>
      </c>
      <c r="B187" s="20"/>
      <c r="C187" s="20"/>
      <c r="D187" s="20">
        <v>1320</v>
      </c>
      <c r="E187" s="20"/>
      <c r="F187" s="20"/>
      <c r="G187" s="20"/>
      <c r="H187" s="20"/>
      <c r="I187" s="20"/>
      <c r="J187" s="20"/>
      <c r="K187" s="20"/>
      <c r="L187" s="20"/>
      <c r="M187" s="24">
        <f>SUM(Tabla2[[#This Row],[01. Alcaldía]:[11. Salud pública y seguridad ciudadana]])</f>
        <v>1320</v>
      </c>
    </row>
    <row r="188" spans="1:13" x14ac:dyDescent="0.35">
      <c r="A188" s="22" t="s">
        <v>861</v>
      </c>
      <c r="B188" s="20"/>
      <c r="C188" s="20"/>
      <c r="D188" s="20">
        <v>440</v>
      </c>
      <c r="E188" s="20"/>
      <c r="F188" s="20"/>
      <c r="G188" s="20"/>
      <c r="H188" s="20"/>
      <c r="I188" s="20"/>
      <c r="J188" s="20"/>
      <c r="K188" s="20"/>
      <c r="L188" s="20"/>
      <c r="M188" s="24">
        <f>SUM(Tabla2[[#This Row],[01. Alcaldía]:[11. Salud pública y seguridad ciudadana]])</f>
        <v>440</v>
      </c>
    </row>
    <row r="189" spans="1:13" x14ac:dyDescent="0.35">
      <c r="A189" s="22" t="s">
        <v>138</v>
      </c>
      <c r="B189" s="20"/>
      <c r="C189" s="20"/>
      <c r="D189" s="20"/>
      <c r="E189" s="20">
        <v>617.1</v>
      </c>
      <c r="F189" s="20"/>
      <c r="G189" s="20"/>
      <c r="H189" s="20"/>
      <c r="I189" s="20"/>
      <c r="J189" s="20"/>
      <c r="K189" s="20"/>
      <c r="L189" s="20">
        <v>4647.28</v>
      </c>
      <c r="M189" s="24">
        <f>SUM(Tabla2[[#This Row],[01. Alcaldía]:[11. Salud pública y seguridad ciudadana]])</f>
        <v>5264.38</v>
      </c>
    </row>
    <row r="190" spans="1:13" x14ac:dyDescent="0.35">
      <c r="A190" s="22" t="s">
        <v>913</v>
      </c>
      <c r="B190" s="20"/>
      <c r="C190" s="20"/>
      <c r="D190" s="20"/>
      <c r="E190" s="20">
        <v>187.55</v>
      </c>
      <c r="F190" s="20"/>
      <c r="G190" s="20">
        <v>7258.79</v>
      </c>
      <c r="H190" s="20"/>
      <c r="I190" s="20"/>
      <c r="J190" s="20"/>
      <c r="K190" s="20">
        <v>376.3</v>
      </c>
      <c r="L190" s="20"/>
      <c r="M190" s="24">
        <f>SUM(Tabla2[[#This Row],[01. Alcaldía]:[11. Salud pública y seguridad ciudadana]])</f>
        <v>7822.64</v>
      </c>
    </row>
    <row r="191" spans="1:13" x14ac:dyDescent="0.35">
      <c r="A191" s="22" t="s">
        <v>713</v>
      </c>
      <c r="B191" s="20"/>
      <c r="C191" s="20"/>
      <c r="D191" s="20">
        <v>1452</v>
      </c>
      <c r="E191" s="20"/>
      <c r="F191" s="20"/>
      <c r="G191" s="20"/>
      <c r="H191" s="20"/>
      <c r="I191" s="20"/>
      <c r="J191" s="20"/>
      <c r="K191" s="20"/>
      <c r="L191" s="20"/>
      <c r="M191" s="24">
        <f>SUM(Tabla2[[#This Row],[01. Alcaldía]:[11. Salud pública y seguridad ciudadana]])</f>
        <v>1452</v>
      </c>
    </row>
    <row r="192" spans="1:13" x14ac:dyDescent="0.35">
      <c r="A192" s="22" t="s">
        <v>187</v>
      </c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>
        <v>5000</v>
      </c>
      <c r="M192" s="24">
        <f>SUM(Tabla2[[#This Row],[01. Alcaldía]:[11. Salud pública y seguridad ciudadana]])</f>
        <v>5000</v>
      </c>
    </row>
    <row r="193" spans="1:13" x14ac:dyDescent="0.35">
      <c r="A193" s="22" t="s">
        <v>172</v>
      </c>
      <c r="B193" s="20"/>
      <c r="C193" s="20"/>
      <c r="D193" s="20"/>
      <c r="E193" s="20"/>
      <c r="F193" s="20">
        <v>1790.8</v>
      </c>
      <c r="G193" s="20"/>
      <c r="H193" s="20"/>
      <c r="I193" s="20"/>
      <c r="J193" s="20"/>
      <c r="K193" s="20"/>
      <c r="L193" s="20"/>
      <c r="M193" s="24">
        <f>SUM(Tabla2[[#This Row],[01. Alcaldía]:[11. Salud pública y seguridad ciudadana]])</f>
        <v>1790.8</v>
      </c>
    </row>
    <row r="194" spans="1:13" x14ac:dyDescent="0.35">
      <c r="A194" s="22" t="s">
        <v>2622</v>
      </c>
      <c r="B194" s="20"/>
      <c r="C194" s="20"/>
      <c r="D194" s="20"/>
      <c r="E194" s="20"/>
      <c r="F194" s="20"/>
      <c r="G194" s="20">
        <v>356.95</v>
      </c>
      <c r="H194" s="20"/>
      <c r="I194" s="20"/>
      <c r="J194" s="20"/>
      <c r="K194" s="20"/>
      <c r="L194" s="20"/>
      <c r="M194" s="24">
        <f>SUM(Tabla2[[#This Row],[01. Alcaldía]:[11. Salud pública y seguridad ciudadana]])</f>
        <v>356.95</v>
      </c>
    </row>
    <row r="195" spans="1:13" x14ac:dyDescent="0.35">
      <c r="A195" s="22" t="s">
        <v>706</v>
      </c>
      <c r="B195" s="20"/>
      <c r="C195" s="20"/>
      <c r="D195" s="20">
        <v>440</v>
      </c>
      <c r="E195" s="20"/>
      <c r="F195" s="20"/>
      <c r="G195" s="20"/>
      <c r="H195" s="20"/>
      <c r="I195" s="20"/>
      <c r="J195" s="20"/>
      <c r="K195" s="20"/>
      <c r="L195" s="20"/>
      <c r="M195" s="24">
        <f>SUM(Tabla2[[#This Row],[01. Alcaldía]:[11. Salud pública y seguridad ciudadana]])</f>
        <v>440</v>
      </c>
    </row>
    <row r="196" spans="1:13" x14ac:dyDescent="0.35">
      <c r="A196" s="22" t="s">
        <v>696</v>
      </c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>
        <v>1000</v>
      </c>
      <c r="M196" s="24">
        <f>SUM(Tabla2[[#This Row],[01. Alcaldía]:[11. Salud pública y seguridad ciudadana]])</f>
        <v>1000</v>
      </c>
    </row>
    <row r="197" spans="1:13" x14ac:dyDescent="0.35">
      <c r="A197" s="22" t="s">
        <v>2868</v>
      </c>
      <c r="B197" s="20"/>
      <c r="C197" s="20"/>
      <c r="D197" s="20"/>
      <c r="E197" s="20"/>
      <c r="F197" s="20"/>
      <c r="G197" s="20"/>
      <c r="H197" s="20"/>
      <c r="I197" s="20"/>
      <c r="J197" s="20">
        <v>6957.5</v>
      </c>
      <c r="K197" s="20"/>
      <c r="L197" s="20"/>
      <c r="M197" s="24">
        <f>SUM(Tabla2[[#This Row],[01. Alcaldía]:[11. Salud pública y seguridad ciudadana]])</f>
        <v>6957.5</v>
      </c>
    </row>
    <row r="198" spans="1:13" x14ac:dyDescent="0.35">
      <c r="A198" s="22" t="s">
        <v>105</v>
      </c>
      <c r="B198" s="20"/>
      <c r="C198" s="20"/>
      <c r="D198" s="20"/>
      <c r="E198" s="20"/>
      <c r="F198" s="20"/>
      <c r="G198" s="20">
        <v>2631.75</v>
      </c>
      <c r="H198" s="20"/>
      <c r="I198" s="20"/>
      <c r="J198" s="20"/>
      <c r="K198" s="20"/>
      <c r="L198" s="20"/>
      <c r="M198" s="24">
        <f>SUM(Tabla2[[#This Row],[01. Alcaldía]:[11. Salud pública y seguridad ciudadana]])</f>
        <v>2631.75</v>
      </c>
    </row>
    <row r="199" spans="1:13" x14ac:dyDescent="0.35">
      <c r="A199" s="22" t="s">
        <v>461</v>
      </c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>
        <v>259.25</v>
      </c>
      <c r="M199" s="24">
        <f>SUM(Tabla2[[#This Row],[01. Alcaldía]:[11. Salud pública y seguridad ciudadana]])</f>
        <v>259.25</v>
      </c>
    </row>
    <row r="200" spans="1:13" x14ac:dyDescent="0.35">
      <c r="A200" s="22" t="s">
        <v>1702</v>
      </c>
      <c r="B200" s="20"/>
      <c r="C200" s="20"/>
      <c r="D200" s="20">
        <v>800</v>
      </c>
      <c r="E200" s="20"/>
      <c r="F200" s="20"/>
      <c r="G200" s="20"/>
      <c r="H200" s="20"/>
      <c r="I200" s="20"/>
      <c r="J200" s="20"/>
      <c r="K200" s="20"/>
      <c r="L200" s="20"/>
      <c r="M200" s="24">
        <f>SUM(Tabla2[[#This Row],[01. Alcaldía]:[11. Salud pública y seguridad ciudadana]])</f>
        <v>800</v>
      </c>
    </row>
    <row r="201" spans="1:13" x14ac:dyDescent="0.35">
      <c r="A201" s="22" t="s">
        <v>712</v>
      </c>
      <c r="B201" s="20"/>
      <c r="C201" s="20">
        <v>484</v>
      </c>
      <c r="D201" s="20"/>
      <c r="E201" s="20"/>
      <c r="F201" s="20"/>
      <c r="G201" s="20"/>
      <c r="H201" s="20"/>
      <c r="I201" s="20"/>
      <c r="J201" s="20"/>
      <c r="K201" s="20"/>
      <c r="L201" s="20"/>
      <c r="M201" s="24">
        <f>SUM(Tabla2[[#This Row],[01. Alcaldía]:[11. Salud pública y seguridad ciudadana]])</f>
        <v>484</v>
      </c>
    </row>
    <row r="202" spans="1:13" x14ac:dyDescent="0.35">
      <c r="A202" s="22" t="s">
        <v>433</v>
      </c>
      <c r="B202" s="20"/>
      <c r="C202" s="20"/>
      <c r="D202" s="20"/>
      <c r="E202" s="20"/>
      <c r="F202" s="20"/>
      <c r="G202" s="20"/>
      <c r="H202" s="20">
        <v>5018.1499999999996</v>
      </c>
      <c r="I202" s="20"/>
      <c r="J202" s="20"/>
      <c r="K202" s="20"/>
      <c r="L202" s="20"/>
      <c r="M202" s="24">
        <f>SUM(Tabla2[[#This Row],[01. Alcaldía]:[11. Salud pública y seguridad ciudadana]])</f>
        <v>5018.1499999999996</v>
      </c>
    </row>
    <row r="203" spans="1:13" x14ac:dyDescent="0.35">
      <c r="A203" s="22" t="s">
        <v>2341</v>
      </c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>
        <v>500</v>
      </c>
      <c r="M203" s="24">
        <f>SUM(Tabla2[[#This Row],[01. Alcaldía]:[11. Salud pública y seguridad ciudadana]])</f>
        <v>500</v>
      </c>
    </row>
    <row r="204" spans="1:13" x14ac:dyDescent="0.35">
      <c r="A204" s="22" t="s">
        <v>424</v>
      </c>
      <c r="B204" s="20"/>
      <c r="C204" s="20"/>
      <c r="D204" s="20"/>
      <c r="E204" s="20"/>
      <c r="F204" s="20"/>
      <c r="G204" s="20"/>
      <c r="H204" s="20"/>
      <c r="I204" s="20"/>
      <c r="J204" s="20"/>
      <c r="K204" s="20">
        <v>511.23</v>
      </c>
      <c r="L204" s="20"/>
      <c r="M204" s="24">
        <f>SUM(Tabla2[[#This Row],[01. Alcaldía]:[11. Salud pública y seguridad ciudadana]])</f>
        <v>511.23</v>
      </c>
    </row>
    <row r="205" spans="1:13" x14ac:dyDescent="0.35">
      <c r="A205" s="22" t="s">
        <v>180</v>
      </c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>
        <v>481.52</v>
      </c>
      <c r="M205" s="24">
        <f>SUM(Tabla2[[#This Row],[01. Alcaldía]:[11. Salud pública y seguridad ciudadana]])</f>
        <v>481.52</v>
      </c>
    </row>
    <row r="206" spans="1:13" x14ac:dyDescent="0.35">
      <c r="A206" s="22" t="s">
        <v>2189</v>
      </c>
      <c r="B206" s="20"/>
      <c r="C206" s="20"/>
      <c r="D206" s="20"/>
      <c r="E206" s="20"/>
      <c r="F206" s="20"/>
      <c r="G206" s="20"/>
      <c r="H206" s="20"/>
      <c r="I206" s="20">
        <v>389.62</v>
      </c>
      <c r="J206" s="20"/>
      <c r="K206" s="20"/>
      <c r="L206" s="20"/>
      <c r="M206" s="24">
        <f>SUM(Tabla2[[#This Row],[01. Alcaldía]:[11. Salud pública y seguridad ciudadana]])</f>
        <v>389.62</v>
      </c>
    </row>
    <row r="207" spans="1:13" x14ac:dyDescent="0.35">
      <c r="A207" s="22" t="s">
        <v>889</v>
      </c>
      <c r="B207" s="20"/>
      <c r="C207" s="20"/>
      <c r="D207" s="20"/>
      <c r="E207" s="20"/>
      <c r="F207" s="20"/>
      <c r="G207" s="20"/>
      <c r="H207" s="20"/>
      <c r="I207" s="20"/>
      <c r="J207" s="20"/>
      <c r="K207" s="20">
        <v>46.95</v>
      </c>
      <c r="L207" s="20"/>
      <c r="M207" s="24">
        <f>SUM(Tabla2[[#This Row],[01. Alcaldía]:[11. Salud pública y seguridad ciudadana]])</f>
        <v>46.95</v>
      </c>
    </row>
    <row r="208" spans="1:13" x14ac:dyDescent="0.35">
      <c r="A208" s="22" t="s">
        <v>437</v>
      </c>
      <c r="B208" s="20">
        <v>580.79999999999995</v>
      </c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4">
        <f>SUM(Tabla2[[#This Row],[01. Alcaldía]:[11. Salud pública y seguridad ciudadana]])</f>
        <v>580.79999999999995</v>
      </c>
    </row>
    <row r="209" spans="1:13" x14ac:dyDescent="0.35">
      <c r="A209" s="22" t="s">
        <v>155</v>
      </c>
      <c r="B209" s="20">
        <v>169.4</v>
      </c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4">
        <f>SUM(Tabla2[[#This Row],[01. Alcaldía]:[11. Salud pública y seguridad ciudadana]])</f>
        <v>169.4</v>
      </c>
    </row>
    <row r="210" spans="1:13" x14ac:dyDescent="0.35">
      <c r="A210" s="22" t="s">
        <v>150</v>
      </c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>
        <v>1760.7</v>
      </c>
      <c r="M210" s="24">
        <f>SUM(Tabla2[[#This Row],[01. Alcaldía]:[11. Salud pública y seguridad ciudadana]])</f>
        <v>1760.7</v>
      </c>
    </row>
    <row r="211" spans="1:13" x14ac:dyDescent="0.35">
      <c r="A211" s="22" t="s">
        <v>2691</v>
      </c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>
        <v>200</v>
      </c>
      <c r="M211" s="24">
        <f>SUM(Tabla2[[#This Row],[01. Alcaldía]:[11. Salud pública y seguridad ciudadana]])</f>
        <v>200</v>
      </c>
    </row>
    <row r="212" spans="1:13" x14ac:dyDescent="0.35">
      <c r="A212" s="22" t="s">
        <v>1293</v>
      </c>
      <c r="B212" s="20"/>
      <c r="C212" s="20"/>
      <c r="D212" s="20"/>
      <c r="E212" s="20"/>
      <c r="F212" s="20"/>
      <c r="G212" s="20">
        <v>23614.440000000002</v>
      </c>
      <c r="H212" s="20"/>
      <c r="I212" s="20"/>
      <c r="J212" s="20"/>
      <c r="K212" s="20"/>
      <c r="L212" s="20"/>
      <c r="M212" s="24">
        <f>SUM(Tabla2[[#This Row],[01. Alcaldía]:[11. Salud pública y seguridad ciudadana]])</f>
        <v>23614.440000000002</v>
      </c>
    </row>
    <row r="213" spans="1:13" x14ac:dyDescent="0.35">
      <c r="A213" s="22" t="s">
        <v>240</v>
      </c>
      <c r="B213" s="20"/>
      <c r="C213" s="20"/>
      <c r="D213" s="20">
        <v>18149</v>
      </c>
      <c r="E213" s="20"/>
      <c r="F213" s="20"/>
      <c r="G213" s="20"/>
      <c r="H213" s="20"/>
      <c r="I213" s="20"/>
      <c r="J213" s="20">
        <v>1788.38</v>
      </c>
      <c r="K213" s="20"/>
      <c r="L213" s="20"/>
      <c r="M213" s="24">
        <f>SUM(Tabla2[[#This Row],[01. Alcaldía]:[11. Salud pública y seguridad ciudadana]])</f>
        <v>19937.38</v>
      </c>
    </row>
    <row r="214" spans="1:13" x14ac:dyDescent="0.35">
      <c r="A214" s="22" t="s">
        <v>379</v>
      </c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>
        <v>9.8800000000000008</v>
      </c>
      <c r="M214" s="24">
        <f>SUM(Tabla2[[#This Row],[01. Alcaldía]:[11. Salud pública y seguridad ciudadana]])</f>
        <v>9.8800000000000008</v>
      </c>
    </row>
    <row r="215" spans="1:13" x14ac:dyDescent="0.35">
      <c r="A215" s="22" t="s">
        <v>123</v>
      </c>
      <c r="B215" s="20"/>
      <c r="C215" s="20"/>
      <c r="D215" s="20"/>
      <c r="E215" s="20">
        <v>5032.3900000000003</v>
      </c>
      <c r="F215" s="20"/>
      <c r="G215" s="20">
        <v>1100</v>
      </c>
      <c r="H215" s="20"/>
      <c r="I215" s="20"/>
      <c r="J215" s="20"/>
      <c r="K215" s="20"/>
      <c r="L215" s="20"/>
      <c r="M215" s="24">
        <f>SUM(Tabla2[[#This Row],[01. Alcaldía]:[11. Salud pública y seguridad ciudadana]])</f>
        <v>6132.39</v>
      </c>
    </row>
    <row r="216" spans="1:13" x14ac:dyDescent="0.35">
      <c r="A216" s="22" t="s">
        <v>279</v>
      </c>
      <c r="B216" s="20"/>
      <c r="C216" s="20"/>
      <c r="D216" s="20"/>
      <c r="E216" s="20"/>
      <c r="F216" s="20"/>
      <c r="G216" s="20"/>
      <c r="H216" s="20"/>
      <c r="I216" s="20"/>
      <c r="J216" s="20"/>
      <c r="K216" s="20">
        <v>177.87</v>
      </c>
      <c r="L216" s="20"/>
      <c r="M216" s="24">
        <f>SUM(Tabla2[[#This Row],[01. Alcaldía]:[11. Salud pública y seguridad ciudadana]])</f>
        <v>177.87</v>
      </c>
    </row>
    <row r="217" spans="1:13" x14ac:dyDescent="0.35">
      <c r="A217" s="22" t="s">
        <v>246</v>
      </c>
      <c r="B217" s="20"/>
      <c r="C217" s="20"/>
      <c r="D217" s="20"/>
      <c r="E217" s="20"/>
      <c r="F217" s="20"/>
      <c r="G217" s="20"/>
      <c r="H217" s="20"/>
      <c r="I217" s="20"/>
      <c r="J217" s="20"/>
      <c r="K217" s="20">
        <v>11777.7</v>
      </c>
      <c r="L217" s="20"/>
      <c r="M217" s="24">
        <f>SUM(Tabla2[[#This Row],[01. Alcaldía]:[11. Salud pública y seguridad ciudadana]])</f>
        <v>11777.7</v>
      </c>
    </row>
    <row r="218" spans="1:13" x14ac:dyDescent="0.35">
      <c r="A218" s="22" t="s">
        <v>163</v>
      </c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>
        <v>500</v>
      </c>
      <c r="M218" s="24">
        <f>SUM(Tabla2[[#This Row],[01. Alcaldía]:[11. Salud pública y seguridad ciudadana]])</f>
        <v>500</v>
      </c>
    </row>
    <row r="219" spans="1:13" x14ac:dyDescent="0.35">
      <c r="A219" s="22" t="s">
        <v>121</v>
      </c>
      <c r="B219" s="20"/>
      <c r="C219" s="20"/>
      <c r="D219" s="20"/>
      <c r="E219" s="20"/>
      <c r="F219" s="20"/>
      <c r="G219" s="20"/>
      <c r="H219" s="20"/>
      <c r="I219" s="20"/>
      <c r="J219" s="20"/>
      <c r="K219" s="20">
        <v>13984.25</v>
      </c>
      <c r="L219" s="20"/>
      <c r="M219" s="24">
        <f>SUM(Tabla2[[#This Row],[01. Alcaldía]:[11. Salud pública y seguridad ciudadana]])</f>
        <v>13984.25</v>
      </c>
    </row>
    <row r="220" spans="1:13" x14ac:dyDescent="0.35">
      <c r="A220" s="22" t="s">
        <v>2777</v>
      </c>
      <c r="B220" s="20"/>
      <c r="C220" s="20">
        <v>2783</v>
      </c>
      <c r="D220" s="20"/>
      <c r="E220" s="20"/>
      <c r="F220" s="20"/>
      <c r="G220" s="20"/>
      <c r="H220" s="20"/>
      <c r="I220" s="20"/>
      <c r="J220" s="20"/>
      <c r="K220" s="20"/>
      <c r="L220" s="20"/>
      <c r="M220" s="24">
        <f>SUM(Tabla2[[#This Row],[01. Alcaldía]:[11. Salud pública y seguridad ciudadana]])</f>
        <v>2783</v>
      </c>
    </row>
    <row r="221" spans="1:13" x14ac:dyDescent="0.35">
      <c r="A221" s="22" t="s">
        <v>320</v>
      </c>
      <c r="B221" s="20"/>
      <c r="C221" s="20"/>
      <c r="D221" s="20"/>
      <c r="E221" s="20"/>
      <c r="F221" s="20"/>
      <c r="G221" s="20"/>
      <c r="H221" s="20"/>
      <c r="I221" s="20"/>
      <c r="J221" s="20"/>
      <c r="K221" s="20">
        <v>2804.7200000000003</v>
      </c>
      <c r="L221" s="20"/>
      <c r="M221" s="24">
        <f>SUM(Tabla2[[#This Row],[01. Alcaldía]:[11. Salud pública y seguridad ciudadana]])</f>
        <v>2804.7200000000003</v>
      </c>
    </row>
    <row r="222" spans="1:13" x14ac:dyDescent="0.35">
      <c r="A222" s="22" t="s">
        <v>2807</v>
      </c>
      <c r="B222" s="20"/>
      <c r="C222" s="20"/>
      <c r="D222" s="20">
        <v>7199.5</v>
      </c>
      <c r="E222" s="20"/>
      <c r="F222" s="20"/>
      <c r="G222" s="20"/>
      <c r="H222" s="20"/>
      <c r="I222" s="20"/>
      <c r="J222" s="20"/>
      <c r="K222" s="20"/>
      <c r="L222" s="20"/>
      <c r="M222" s="24">
        <f>SUM(Tabla2[[#This Row],[01. Alcaldía]:[11. Salud pública y seguridad ciudadana]])</f>
        <v>7199.5</v>
      </c>
    </row>
    <row r="223" spans="1:13" x14ac:dyDescent="0.35">
      <c r="A223" s="22" t="s">
        <v>193</v>
      </c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>
        <v>3198</v>
      </c>
      <c r="M223" s="24">
        <f>SUM(Tabla2[[#This Row],[01. Alcaldía]:[11. Salud pública y seguridad ciudadana]])</f>
        <v>3198</v>
      </c>
    </row>
    <row r="224" spans="1:13" x14ac:dyDescent="0.35">
      <c r="A224" s="22" t="s">
        <v>905</v>
      </c>
      <c r="B224" s="20">
        <v>6534</v>
      </c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4">
        <f>SUM(Tabla2[[#This Row],[01. Alcaldía]:[11. Salud pública y seguridad ciudadana]])</f>
        <v>6534</v>
      </c>
    </row>
    <row r="225" spans="1:13" x14ac:dyDescent="0.35">
      <c r="A225" s="22" t="s">
        <v>99</v>
      </c>
      <c r="B225" s="20">
        <v>42.94</v>
      </c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4">
        <f>SUM(Tabla2[[#This Row],[01. Alcaldía]:[11. Salud pública y seguridad ciudadana]])</f>
        <v>42.94</v>
      </c>
    </row>
    <row r="226" spans="1:13" x14ac:dyDescent="0.35">
      <c r="A226" s="22" t="s">
        <v>2015</v>
      </c>
      <c r="B226" s="20"/>
      <c r="C226" s="20"/>
      <c r="D226" s="20"/>
      <c r="E226" s="20"/>
      <c r="F226" s="20"/>
      <c r="G226" s="20">
        <v>4201.2700000000004</v>
      </c>
      <c r="H226" s="20"/>
      <c r="I226" s="20"/>
      <c r="J226" s="20"/>
      <c r="K226" s="20"/>
      <c r="L226" s="20"/>
      <c r="M226" s="24">
        <f>SUM(Tabla2[[#This Row],[01. Alcaldía]:[11. Salud pública y seguridad ciudadana]])</f>
        <v>4201.2700000000004</v>
      </c>
    </row>
    <row r="227" spans="1:13" x14ac:dyDescent="0.35">
      <c r="A227" s="22" t="s">
        <v>2604</v>
      </c>
      <c r="B227" s="20"/>
      <c r="C227" s="20"/>
      <c r="D227" s="20">
        <v>880</v>
      </c>
      <c r="E227" s="20"/>
      <c r="F227" s="20"/>
      <c r="G227" s="20"/>
      <c r="H227" s="20"/>
      <c r="I227" s="20"/>
      <c r="J227" s="20"/>
      <c r="K227" s="20"/>
      <c r="L227" s="20"/>
      <c r="M227" s="24">
        <f>SUM(Tabla2[[#This Row],[01. Alcaldía]:[11. Salud pública y seguridad ciudadana]])</f>
        <v>880</v>
      </c>
    </row>
    <row r="228" spans="1:13" x14ac:dyDescent="0.35">
      <c r="A228" s="22" t="s">
        <v>147</v>
      </c>
      <c r="B228" s="20"/>
      <c r="C228" s="20"/>
      <c r="D228" s="20"/>
      <c r="E228" s="20">
        <v>17674.080000000002</v>
      </c>
      <c r="F228" s="20"/>
      <c r="G228" s="20"/>
      <c r="H228" s="20"/>
      <c r="I228" s="20"/>
      <c r="J228" s="20"/>
      <c r="K228" s="20"/>
      <c r="L228" s="20"/>
      <c r="M228" s="24">
        <f>SUM(Tabla2[[#This Row],[01. Alcaldía]:[11. Salud pública y seguridad ciudadana]])</f>
        <v>17674.080000000002</v>
      </c>
    </row>
    <row r="229" spans="1:13" x14ac:dyDescent="0.35">
      <c r="A229" s="22" t="s">
        <v>189</v>
      </c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>
        <v>6000</v>
      </c>
      <c r="M229" s="24">
        <f>SUM(Tabla2[[#This Row],[01. Alcaldía]:[11. Salud pública y seguridad ciudadana]])</f>
        <v>6000</v>
      </c>
    </row>
    <row r="230" spans="1:13" x14ac:dyDescent="0.35">
      <c r="A230" s="22" t="s">
        <v>742</v>
      </c>
      <c r="B230" s="20"/>
      <c r="C230" s="20"/>
      <c r="D230" s="20"/>
      <c r="E230" s="20"/>
      <c r="F230" s="20"/>
      <c r="G230" s="20"/>
      <c r="H230" s="20"/>
      <c r="I230" s="20">
        <v>952.57</v>
      </c>
      <c r="J230" s="20"/>
      <c r="K230" s="20"/>
      <c r="L230" s="20"/>
      <c r="M230" s="24">
        <f>SUM(Tabla2[[#This Row],[01. Alcaldía]:[11. Salud pública y seguridad ciudadana]])</f>
        <v>952.57</v>
      </c>
    </row>
    <row r="231" spans="1:13" x14ac:dyDescent="0.35">
      <c r="A231" s="22" t="s">
        <v>906</v>
      </c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>
        <v>3005.64</v>
      </c>
      <c r="M231" s="24">
        <f>SUM(Tabla2[[#This Row],[01. Alcaldía]:[11. Salud pública y seguridad ciudadana]])</f>
        <v>3005.64</v>
      </c>
    </row>
    <row r="232" spans="1:13" x14ac:dyDescent="0.35">
      <c r="A232" s="22" t="s">
        <v>857</v>
      </c>
      <c r="B232" s="20"/>
      <c r="C232" s="20"/>
      <c r="D232" s="20">
        <v>484</v>
      </c>
      <c r="E232" s="20"/>
      <c r="F232" s="20"/>
      <c r="G232" s="20"/>
      <c r="H232" s="20"/>
      <c r="I232" s="20"/>
      <c r="J232" s="20"/>
      <c r="K232" s="20"/>
      <c r="L232" s="20"/>
      <c r="M232" s="24">
        <f>SUM(Tabla2[[#This Row],[01. Alcaldía]:[11. Salud pública y seguridad ciudadana]])</f>
        <v>484</v>
      </c>
    </row>
    <row r="233" spans="1:13" x14ac:dyDescent="0.35">
      <c r="A233" s="22" t="s">
        <v>432</v>
      </c>
      <c r="B233" s="20"/>
      <c r="C233" s="20"/>
      <c r="D233" s="20"/>
      <c r="E233" s="20"/>
      <c r="F233" s="20"/>
      <c r="G233" s="20"/>
      <c r="H233" s="20"/>
      <c r="I233" s="20"/>
      <c r="J233" s="20"/>
      <c r="K233" s="20">
        <v>1288.24</v>
      </c>
      <c r="L233" s="20"/>
      <c r="M233" s="24">
        <f>SUM(Tabla2[[#This Row],[01. Alcaldía]:[11. Salud pública y seguridad ciudadana]])</f>
        <v>1288.24</v>
      </c>
    </row>
    <row r="234" spans="1:13" x14ac:dyDescent="0.35">
      <c r="A234" s="22" t="s">
        <v>115</v>
      </c>
      <c r="B234" s="20"/>
      <c r="C234" s="20"/>
      <c r="D234" s="20"/>
      <c r="E234" s="20"/>
      <c r="F234" s="20"/>
      <c r="G234" s="20">
        <v>14737.8</v>
      </c>
      <c r="H234" s="20"/>
      <c r="I234" s="20"/>
      <c r="J234" s="20"/>
      <c r="K234" s="20"/>
      <c r="L234" s="20"/>
      <c r="M234" s="24">
        <f>SUM(Tabla2[[#This Row],[01. Alcaldía]:[11. Salud pública y seguridad ciudadana]])</f>
        <v>14737.8</v>
      </c>
    </row>
    <row r="235" spans="1:13" x14ac:dyDescent="0.35">
      <c r="A235" s="22" t="s">
        <v>124</v>
      </c>
      <c r="B235" s="20"/>
      <c r="C235" s="20"/>
      <c r="D235" s="20"/>
      <c r="E235" s="20"/>
      <c r="F235" s="20"/>
      <c r="G235" s="20"/>
      <c r="H235" s="20"/>
      <c r="I235" s="20"/>
      <c r="J235" s="20"/>
      <c r="K235" s="20">
        <v>5932.08</v>
      </c>
      <c r="L235" s="20">
        <v>11658.77</v>
      </c>
      <c r="M235" s="24">
        <f>SUM(Tabla2[[#This Row],[01. Alcaldía]:[11. Salud pública y seguridad ciudadana]])</f>
        <v>17590.849999999999</v>
      </c>
    </row>
    <row r="236" spans="1:13" x14ac:dyDescent="0.35">
      <c r="A236" s="22" t="s">
        <v>1984</v>
      </c>
      <c r="B236" s="20"/>
      <c r="C236" s="20"/>
      <c r="D236" s="20"/>
      <c r="E236" s="20"/>
      <c r="F236" s="20">
        <v>909.32</v>
      </c>
      <c r="G236" s="20"/>
      <c r="H236" s="20"/>
      <c r="I236" s="20"/>
      <c r="J236" s="20"/>
      <c r="K236" s="20"/>
      <c r="L236" s="20"/>
      <c r="M236" s="24">
        <f>SUM(Tabla2[[#This Row],[01. Alcaldía]:[11. Salud pública y seguridad ciudadana]])</f>
        <v>909.32</v>
      </c>
    </row>
    <row r="237" spans="1:13" x14ac:dyDescent="0.35">
      <c r="A237" s="22" t="s">
        <v>847</v>
      </c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>
        <v>1152.46</v>
      </c>
      <c r="M237" s="24">
        <f>SUM(Tabla2[[#This Row],[01. Alcaldía]:[11. Salud pública y seguridad ciudadana]])</f>
        <v>1152.46</v>
      </c>
    </row>
    <row r="238" spans="1:13" x14ac:dyDescent="0.35">
      <c r="A238" s="22" t="s">
        <v>2278</v>
      </c>
      <c r="B238" s="20"/>
      <c r="C238" s="20"/>
      <c r="D238" s="20"/>
      <c r="E238" s="20"/>
      <c r="F238" s="20"/>
      <c r="G238" s="20"/>
      <c r="H238" s="20"/>
      <c r="I238" s="20"/>
      <c r="J238" s="20"/>
      <c r="K238" s="20">
        <v>123</v>
      </c>
      <c r="L238" s="20"/>
      <c r="M238" s="24">
        <f>SUM(Tabla2[[#This Row],[01. Alcaldía]:[11. Salud pública y seguridad ciudadana]])</f>
        <v>123</v>
      </c>
    </row>
    <row r="239" spans="1:13" x14ac:dyDescent="0.35">
      <c r="A239" s="22" t="s">
        <v>249</v>
      </c>
      <c r="B239" s="20"/>
      <c r="C239" s="20"/>
      <c r="D239" s="20"/>
      <c r="E239" s="20"/>
      <c r="F239" s="20"/>
      <c r="G239" s="20"/>
      <c r="H239" s="20"/>
      <c r="I239" s="20"/>
      <c r="J239" s="20">
        <v>157.30000000000001</v>
      </c>
      <c r="K239" s="20"/>
      <c r="L239" s="20"/>
      <c r="M239" s="24">
        <f>SUM(Tabla2[[#This Row],[01. Alcaldía]:[11. Salud pública y seguridad ciudadana]])</f>
        <v>157.30000000000001</v>
      </c>
    </row>
    <row r="240" spans="1:13" x14ac:dyDescent="0.35">
      <c r="A240" s="22" t="s">
        <v>161</v>
      </c>
      <c r="B240" s="20"/>
      <c r="C240" s="20"/>
      <c r="D240" s="20"/>
      <c r="E240" s="20">
        <v>2468.9699999999998</v>
      </c>
      <c r="F240" s="20"/>
      <c r="G240" s="20"/>
      <c r="H240" s="20"/>
      <c r="I240" s="20"/>
      <c r="J240" s="20"/>
      <c r="K240" s="20"/>
      <c r="L240" s="20"/>
      <c r="M240" s="24">
        <f>SUM(Tabla2[[#This Row],[01. Alcaldía]:[11. Salud pública y seguridad ciudadana]])</f>
        <v>2468.9699999999998</v>
      </c>
    </row>
    <row r="241" spans="1:13" x14ac:dyDescent="0.35">
      <c r="A241" s="22" t="s">
        <v>2735</v>
      </c>
      <c r="B241" s="20"/>
      <c r="C241" s="20"/>
      <c r="D241" s="20"/>
      <c r="E241" s="20">
        <v>14834.02</v>
      </c>
      <c r="F241" s="20"/>
      <c r="G241" s="20"/>
      <c r="H241" s="20"/>
      <c r="I241" s="20"/>
      <c r="J241" s="20"/>
      <c r="K241" s="20"/>
      <c r="L241" s="20"/>
      <c r="M241" s="24">
        <f>SUM(Tabla2[[#This Row],[01. Alcaldía]:[11. Salud pública y seguridad ciudadana]])</f>
        <v>14834.02</v>
      </c>
    </row>
    <row r="242" spans="1:13" x14ac:dyDescent="0.35">
      <c r="A242" s="22" t="s">
        <v>1707</v>
      </c>
      <c r="B242" s="20"/>
      <c r="C242" s="20"/>
      <c r="D242" s="20">
        <v>1452</v>
      </c>
      <c r="E242" s="20"/>
      <c r="F242" s="20"/>
      <c r="G242" s="20"/>
      <c r="H242" s="20"/>
      <c r="I242" s="20"/>
      <c r="J242" s="20"/>
      <c r="K242" s="20"/>
      <c r="L242" s="20"/>
      <c r="M242" s="24">
        <f>SUM(Tabla2[[#This Row],[01. Alcaldía]:[11. Salud pública y seguridad ciudadana]])</f>
        <v>1452</v>
      </c>
    </row>
    <row r="243" spans="1:13" x14ac:dyDescent="0.35">
      <c r="A243" s="22" t="s">
        <v>119</v>
      </c>
      <c r="B243" s="20"/>
      <c r="C243" s="20">
        <v>1437.48</v>
      </c>
      <c r="D243" s="20"/>
      <c r="E243" s="20"/>
      <c r="F243" s="20">
        <v>871.2</v>
      </c>
      <c r="G243" s="20"/>
      <c r="H243" s="20"/>
      <c r="I243" s="20"/>
      <c r="J243" s="20"/>
      <c r="K243" s="20"/>
      <c r="L243" s="20"/>
      <c r="M243" s="24">
        <f>SUM(Tabla2[[#This Row],[01. Alcaldía]:[11. Salud pública y seguridad ciudadana]])</f>
        <v>2308.6800000000003</v>
      </c>
    </row>
    <row r="244" spans="1:13" x14ac:dyDescent="0.35">
      <c r="A244" s="22" t="s">
        <v>711</v>
      </c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>
        <v>2772.25</v>
      </c>
      <c r="M244" s="24">
        <f>SUM(Tabla2[[#This Row],[01. Alcaldía]:[11. Salud pública y seguridad ciudadana]])</f>
        <v>2772.25</v>
      </c>
    </row>
    <row r="245" spans="1:13" x14ac:dyDescent="0.35">
      <c r="A245" s="22" t="s">
        <v>1926</v>
      </c>
      <c r="B245" s="20"/>
      <c r="C245" s="20">
        <v>2238.5</v>
      </c>
      <c r="D245" s="20"/>
      <c r="E245" s="20"/>
      <c r="F245" s="20"/>
      <c r="G245" s="20"/>
      <c r="H245" s="20"/>
      <c r="I245" s="20"/>
      <c r="J245" s="20"/>
      <c r="K245" s="20"/>
      <c r="L245" s="20"/>
      <c r="M245" s="24">
        <f>SUM(Tabla2[[#This Row],[01. Alcaldía]:[11. Salud pública y seguridad ciudadana]])</f>
        <v>2238.5</v>
      </c>
    </row>
    <row r="246" spans="1:13" x14ac:dyDescent="0.35">
      <c r="A246" s="22" t="s">
        <v>201</v>
      </c>
      <c r="B246" s="20"/>
      <c r="C246" s="20"/>
      <c r="D246" s="20"/>
      <c r="E246" s="20">
        <v>3200</v>
      </c>
      <c r="F246" s="20"/>
      <c r="G246" s="20"/>
      <c r="H246" s="20"/>
      <c r="I246" s="20"/>
      <c r="J246" s="20"/>
      <c r="K246" s="20"/>
      <c r="L246" s="20"/>
      <c r="M246" s="24">
        <f>SUM(Tabla2[[#This Row],[01. Alcaldía]:[11. Salud pública y seguridad ciudadana]])</f>
        <v>3200</v>
      </c>
    </row>
    <row r="247" spans="1:13" x14ac:dyDescent="0.35">
      <c r="A247" s="22" t="s">
        <v>376</v>
      </c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>
        <v>1742.4</v>
      </c>
      <c r="M247" s="24">
        <f>SUM(Tabla2[[#This Row],[01. Alcaldía]:[11. Salud pública y seguridad ciudadana]])</f>
        <v>1742.4</v>
      </c>
    </row>
    <row r="248" spans="1:13" x14ac:dyDescent="0.35">
      <c r="A248" s="22" t="s">
        <v>895</v>
      </c>
      <c r="B248" s="20">
        <v>242</v>
      </c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4">
        <f>SUM(Tabla2[[#This Row],[01. Alcaldía]:[11. Salud pública y seguridad ciudadana]])</f>
        <v>242</v>
      </c>
    </row>
    <row r="249" spans="1:13" x14ac:dyDescent="0.35">
      <c r="A249" s="22" t="s">
        <v>378</v>
      </c>
      <c r="B249" s="20"/>
      <c r="C249" s="20"/>
      <c r="D249" s="20"/>
      <c r="E249" s="20"/>
      <c r="F249" s="20"/>
      <c r="G249" s="20"/>
      <c r="H249" s="20"/>
      <c r="I249" s="20"/>
      <c r="J249" s="20">
        <v>12.66</v>
      </c>
      <c r="K249" s="20"/>
      <c r="L249" s="20"/>
      <c r="M249" s="24">
        <f>SUM(Tabla2[[#This Row],[01. Alcaldía]:[11. Salud pública y seguridad ciudadana]])</f>
        <v>12.66</v>
      </c>
    </row>
    <row r="250" spans="1:13" x14ac:dyDescent="0.35">
      <c r="A250" s="22" t="s">
        <v>2925</v>
      </c>
      <c r="B250" s="20"/>
      <c r="C250" s="20"/>
      <c r="D250" s="20"/>
      <c r="E250" s="20"/>
      <c r="F250" s="20"/>
      <c r="G250" s="20"/>
      <c r="H250" s="20"/>
      <c r="I250" s="20">
        <v>7260</v>
      </c>
      <c r="J250" s="20"/>
      <c r="K250" s="20"/>
      <c r="L250" s="20">
        <v>12500</v>
      </c>
      <c r="M250" s="24">
        <f>SUM(Tabla2[[#This Row],[01. Alcaldía]:[11. Salud pública y seguridad ciudadana]])</f>
        <v>19760</v>
      </c>
    </row>
    <row r="251" spans="1:13" x14ac:dyDescent="0.35">
      <c r="A251" s="22" t="s">
        <v>846</v>
      </c>
      <c r="B251" s="20"/>
      <c r="C251" s="20"/>
      <c r="D251" s="20"/>
      <c r="E251" s="20">
        <v>13939.2</v>
      </c>
      <c r="F251" s="20"/>
      <c r="G251" s="20"/>
      <c r="H251" s="20"/>
      <c r="I251" s="20"/>
      <c r="J251" s="20"/>
      <c r="K251" s="20"/>
      <c r="L251" s="20"/>
      <c r="M251" s="24">
        <f>SUM(Tabla2[[#This Row],[01. Alcaldía]:[11. Salud pública y seguridad ciudadana]])</f>
        <v>13939.2</v>
      </c>
    </row>
    <row r="252" spans="1:13" x14ac:dyDescent="0.35">
      <c r="A252" s="22" t="s">
        <v>717</v>
      </c>
      <c r="B252" s="20"/>
      <c r="C252" s="20"/>
      <c r="D252" s="20"/>
      <c r="E252" s="20"/>
      <c r="F252" s="20">
        <v>676.36</v>
      </c>
      <c r="G252" s="20"/>
      <c r="H252" s="20"/>
      <c r="I252" s="20"/>
      <c r="J252" s="20"/>
      <c r="K252" s="20"/>
      <c r="L252" s="20"/>
      <c r="M252" s="24">
        <f>SUM(Tabla2[[#This Row],[01. Alcaldía]:[11. Salud pública y seguridad ciudadana]])</f>
        <v>676.36</v>
      </c>
    </row>
    <row r="253" spans="1:13" x14ac:dyDescent="0.35">
      <c r="A253" s="22" t="s">
        <v>887</v>
      </c>
      <c r="B253" s="20"/>
      <c r="C253" s="20"/>
      <c r="D253" s="20"/>
      <c r="E253" s="20"/>
      <c r="F253" s="20"/>
      <c r="G253" s="20"/>
      <c r="H253" s="20"/>
      <c r="I253" s="20"/>
      <c r="J253" s="20"/>
      <c r="K253" s="20">
        <v>16214</v>
      </c>
      <c r="L253" s="20"/>
      <c r="M253" s="24">
        <f>SUM(Tabla2[[#This Row],[01. Alcaldía]:[11. Salud pública y seguridad ciudadana]])</f>
        <v>16214</v>
      </c>
    </row>
    <row r="254" spans="1:13" x14ac:dyDescent="0.35">
      <c r="A254" s="22" t="s">
        <v>730</v>
      </c>
      <c r="B254" s="20"/>
      <c r="C254" s="20"/>
      <c r="D254" s="20"/>
      <c r="E254" s="20"/>
      <c r="F254" s="20"/>
      <c r="G254" s="20">
        <v>267.73</v>
      </c>
      <c r="H254" s="20"/>
      <c r="I254" s="20"/>
      <c r="J254" s="20"/>
      <c r="K254" s="20"/>
      <c r="L254" s="20"/>
      <c r="M254" s="24">
        <f>SUM(Tabla2[[#This Row],[01. Alcaldía]:[11. Salud pública y seguridad ciudadana]])</f>
        <v>267.73</v>
      </c>
    </row>
    <row r="255" spans="1:13" x14ac:dyDescent="0.35">
      <c r="A255" s="22" t="s">
        <v>693</v>
      </c>
      <c r="B255" s="20"/>
      <c r="C255" s="20"/>
      <c r="D255" s="20"/>
      <c r="E255" s="20"/>
      <c r="F255" s="20"/>
      <c r="G255" s="20"/>
      <c r="H255" s="20">
        <v>1800</v>
      </c>
      <c r="I255" s="20">
        <v>207.15</v>
      </c>
      <c r="J255" s="20"/>
      <c r="K255" s="20"/>
      <c r="L255" s="20"/>
      <c r="M255" s="24">
        <f>SUM(Tabla2[[#This Row],[01. Alcaldía]:[11. Salud pública y seguridad ciudadana]])</f>
        <v>2007.15</v>
      </c>
    </row>
    <row r="256" spans="1:13" x14ac:dyDescent="0.35">
      <c r="A256" s="22" t="s">
        <v>484</v>
      </c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>
        <v>1800</v>
      </c>
      <c r="M256" s="24">
        <f>SUM(Tabla2[[#This Row],[01. Alcaldía]:[11. Salud pública y seguridad ciudadana]])</f>
        <v>1800</v>
      </c>
    </row>
    <row r="257" spans="1:13" x14ac:dyDescent="0.35">
      <c r="A257" s="22" t="s">
        <v>2628</v>
      </c>
      <c r="B257" s="20">
        <v>184.36</v>
      </c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4">
        <f>SUM(Tabla2[[#This Row],[01. Alcaldía]:[11. Salud pública y seguridad ciudadana]])</f>
        <v>184.36</v>
      </c>
    </row>
    <row r="258" spans="1:13" x14ac:dyDescent="0.35">
      <c r="A258" s="22" t="s">
        <v>833</v>
      </c>
      <c r="B258" s="20"/>
      <c r="C258" s="20"/>
      <c r="D258" s="20"/>
      <c r="E258" s="20"/>
      <c r="F258" s="20"/>
      <c r="G258" s="20"/>
      <c r="H258" s="20"/>
      <c r="I258" s="20"/>
      <c r="J258" s="20"/>
      <c r="K258" s="20">
        <v>592.9</v>
      </c>
      <c r="L258" s="20"/>
      <c r="M258" s="24">
        <f>SUM(Tabla2[[#This Row],[01. Alcaldía]:[11. Salud pública y seguridad ciudadana]])</f>
        <v>592.9</v>
      </c>
    </row>
    <row r="259" spans="1:13" x14ac:dyDescent="0.35">
      <c r="A259" s="22" t="s">
        <v>422</v>
      </c>
      <c r="B259" s="20"/>
      <c r="C259" s="20"/>
      <c r="D259" s="20"/>
      <c r="E259" s="20"/>
      <c r="F259" s="20"/>
      <c r="G259" s="20">
        <v>968</v>
      </c>
      <c r="H259" s="20"/>
      <c r="I259" s="20"/>
      <c r="J259" s="20"/>
      <c r="K259" s="20"/>
      <c r="L259" s="20"/>
      <c r="M259" s="24">
        <f>SUM(Tabla2[[#This Row],[01. Alcaldía]:[11. Salud pública y seguridad ciudadana]])</f>
        <v>968</v>
      </c>
    </row>
    <row r="260" spans="1:13" x14ac:dyDescent="0.35">
      <c r="A260" s="22" t="s">
        <v>442</v>
      </c>
      <c r="B260" s="20"/>
      <c r="C260" s="20"/>
      <c r="D260" s="20"/>
      <c r="E260" s="20"/>
      <c r="F260" s="20"/>
      <c r="G260" s="20">
        <v>1500</v>
      </c>
      <c r="H260" s="20"/>
      <c r="I260" s="20"/>
      <c r="J260" s="20"/>
      <c r="K260" s="20">
        <v>7627.7</v>
      </c>
      <c r="L260" s="20"/>
      <c r="M260" s="24">
        <f>SUM(Tabla2[[#This Row],[01. Alcaldía]:[11. Salud pública y seguridad ciudadana]])</f>
        <v>9127.7000000000007</v>
      </c>
    </row>
    <row r="261" spans="1:13" x14ac:dyDescent="0.35">
      <c r="A261" s="22" t="s">
        <v>803</v>
      </c>
      <c r="B261" s="20"/>
      <c r="C261" s="20"/>
      <c r="D261" s="20"/>
      <c r="E261" s="20"/>
      <c r="F261" s="20"/>
      <c r="G261" s="20">
        <v>4320</v>
      </c>
      <c r="H261" s="20"/>
      <c r="I261" s="20"/>
      <c r="J261" s="20"/>
      <c r="K261" s="20"/>
      <c r="L261" s="20"/>
      <c r="M261" s="24">
        <f>SUM(Tabla2[[#This Row],[01. Alcaldía]:[11. Salud pública y seguridad ciudadana]])</f>
        <v>4320</v>
      </c>
    </row>
    <row r="262" spans="1:13" s="25" customFormat="1" x14ac:dyDescent="0.25">
      <c r="A262" s="26" t="s">
        <v>778</v>
      </c>
      <c r="B262" s="24">
        <f>SUBTOTAL(109,Tabla2[01. Alcaldía])</f>
        <v>62910.32</v>
      </c>
      <c r="C262" s="24">
        <f>SUBTOTAL(109,Tabla2[02. Planeamiento urbanístico y vivienda])</f>
        <v>57126.090000000004</v>
      </c>
      <c r="D262" s="24">
        <f>SUBTOTAL(109,Tabla2[03. Participación ciudadana y deportes])</f>
        <v>74815.48000000001</v>
      </c>
      <c r="E262" s="24">
        <f>SUBTOTAL(109,Tabla2[04. Planificación y recursos])</f>
        <v>126140.1</v>
      </c>
      <c r="F262" s="24">
        <f>SUBTOTAL(109,Tabla2[05. Innovación, desarrollo económico, empleo y comercio])</f>
        <v>61671.670000000006</v>
      </c>
      <c r="G262" s="24">
        <f>SUBTOTAL(109,Tabla2[06. Educación, infancia, juventud e igualdad])</f>
        <v>162509.83999999997</v>
      </c>
      <c r="H262" s="24">
        <f>SUBTOTAL(109,Tabla2[07. Medio ambiente y desarrollo sostenible])</f>
        <v>71312.34</v>
      </c>
      <c r="I262" s="24">
        <f>SUBTOTAL(109,Tabla2[08. Movilidad y espacio urbano])</f>
        <v>56146.19</v>
      </c>
      <c r="J262" s="24">
        <f>SUBTOTAL(109,Tabla2[09. Cultura y turismo])</f>
        <v>43791.48</v>
      </c>
      <c r="K262" s="24">
        <f>SUBTOTAL(109,Tabla2[10. Servicios sociales y mediación comunitaria])</f>
        <v>130284.60999999999</v>
      </c>
      <c r="L262" s="24">
        <f>SUBTOTAL(109,Tabla2[11. Salud pública y seguridad ciudadana])</f>
        <v>161928.99999999997</v>
      </c>
      <c r="M262" s="24">
        <f>SUBTOTAL(109,Tabla2[Total general])</f>
        <v>1008637.1199999999</v>
      </c>
    </row>
  </sheetData>
  <pageMargins left="0.31496062992125984" right="0.31496062992125984" top="0.74803149606299213" bottom="0.55118110236220474" header="0.31496062992125984" footer="0.31496062992125984"/>
  <pageSetup paperSize="9" scale="88" fitToHeight="0" orientation="landscape" r:id="rId1"/>
  <headerFooter>
    <oddHeader>&amp;C&amp;"Arial Narrow,Negrita"&amp;14&amp;UCONTRATACION MENOR DE SERVICIOS POR PROVEEDORES Y AREAS AYUNTAMIENTO DE VALLADOLID - PRIMER TRIMESTRE EJERCICIO 2020
&amp;G</oddHeader>
    <oddFooter>&amp;R&amp;P / &amp;N</oddFooter>
  </headerFooter>
  <legacyDrawingHF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7"/>
  <sheetViews>
    <sheetView view="pageLayout" zoomScaleNormal="100" workbookViewId="0"/>
  </sheetViews>
  <sheetFormatPr baseColWidth="10" defaultColWidth="36.54296875" defaultRowHeight="10.5" x14ac:dyDescent="0.35"/>
  <cols>
    <col min="1" max="1" width="47.54296875" style="15" bestFit="1" customWidth="1"/>
    <col min="2" max="13" width="9.26953125" style="15" customWidth="1"/>
    <col min="14" max="16384" width="36.54296875" style="15"/>
  </cols>
  <sheetData>
    <row r="1" spans="1:13" s="17" customFormat="1" ht="52.5" x14ac:dyDescent="0.35">
      <c r="A1" s="23" t="s">
        <v>3133</v>
      </c>
      <c r="B1" s="52" t="s">
        <v>488</v>
      </c>
      <c r="C1" s="52" t="s">
        <v>3135</v>
      </c>
      <c r="D1" s="52" t="s">
        <v>3136</v>
      </c>
      <c r="E1" s="52" t="s">
        <v>3137</v>
      </c>
      <c r="F1" s="52" t="s">
        <v>3111</v>
      </c>
      <c r="G1" s="52" t="s">
        <v>3138</v>
      </c>
      <c r="H1" s="52" t="s">
        <v>3139</v>
      </c>
      <c r="I1" s="52" t="s">
        <v>3140</v>
      </c>
      <c r="J1" s="52" t="s">
        <v>496</v>
      </c>
      <c r="K1" s="52" t="s">
        <v>3141</v>
      </c>
      <c r="L1" s="52" t="s">
        <v>3109</v>
      </c>
      <c r="M1" s="23" t="s">
        <v>676</v>
      </c>
    </row>
    <row r="2" spans="1:13" x14ac:dyDescent="0.35">
      <c r="A2" s="53" t="s">
        <v>2787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>
        <v>7235.8</v>
      </c>
      <c r="M2" s="24">
        <f>SUM(Tabla24[[#This Row],[01. Alcaldía]:[11. Salud pública y seguridad ciudadana]])</f>
        <v>7235.8</v>
      </c>
    </row>
    <row r="3" spans="1:13" x14ac:dyDescent="0.35">
      <c r="A3" s="22" t="s">
        <v>468</v>
      </c>
      <c r="B3" s="20"/>
      <c r="C3" s="20"/>
      <c r="D3" s="20"/>
      <c r="E3" s="20">
        <v>242</v>
      </c>
      <c r="F3" s="20"/>
      <c r="G3" s="20"/>
      <c r="H3" s="20"/>
      <c r="I3" s="20"/>
      <c r="J3" s="20"/>
      <c r="K3" s="20"/>
      <c r="L3" s="20"/>
      <c r="M3" s="24">
        <f>SUM(Tabla24[[#This Row],[01. Alcaldía]:[11. Salud pública y seguridad ciudadana]])</f>
        <v>242</v>
      </c>
    </row>
    <row r="4" spans="1:13" x14ac:dyDescent="0.35">
      <c r="A4" s="54" t="s">
        <v>813</v>
      </c>
      <c r="B4" s="20">
        <v>600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4">
        <f>SUM(Tabla24[[#This Row],[01. Alcaldía]:[11. Salud pública y seguridad ciudadana]])</f>
        <v>600</v>
      </c>
    </row>
    <row r="5" spans="1:13" x14ac:dyDescent="0.35">
      <c r="A5" s="54" t="s">
        <v>755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>
        <v>4000</v>
      </c>
      <c r="M5" s="24">
        <f>SUM(Tabla24[[#This Row],[01. Alcaldía]:[11. Salud pública y seguridad ciudadana]])</f>
        <v>4000</v>
      </c>
    </row>
    <row r="6" spans="1:13" x14ac:dyDescent="0.35">
      <c r="A6" s="54" t="s">
        <v>814</v>
      </c>
      <c r="B6" s="20"/>
      <c r="C6" s="20">
        <v>113.38</v>
      </c>
      <c r="D6" s="20">
        <v>1682.51</v>
      </c>
      <c r="E6" s="20"/>
      <c r="F6" s="20"/>
      <c r="G6" s="20">
        <v>100</v>
      </c>
      <c r="H6" s="20"/>
      <c r="I6" s="20"/>
      <c r="J6" s="20"/>
      <c r="K6" s="20"/>
      <c r="L6" s="20"/>
      <c r="M6" s="24">
        <f>SUM(Tabla24[[#This Row],[01. Alcaldía]:[11. Salud pública y seguridad ciudadana]])</f>
        <v>1895.8899999999999</v>
      </c>
    </row>
    <row r="7" spans="1:13" x14ac:dyDescent="0.35">
      <c r="A7" s="22" t="s">
        <v>459</v>
      </c>
      <c r="B7" s="20"/>
      <c r="C7" s="20"/>
      <c r="D7" s="20"/>
      <c r="E7" s="20"/>
      <c r="F7" s="20"/>
      <c r="G7" s="20"/>
      <c r="H7" s="20"/>
      <c r="I7" s="20">
        <v>1100</v>
      </c>
      <c r="J7" s="20"/>
      <c r="K7" s="20"/>
      <c r="L7" s="20"/>
      <c r="M7" s="24">
        <f>SUM(Tabla24[[#This Row],[01. Alcaldía]:[11. Salud pública y seguridad ciudadana]])</f>
        <v>1100</v>
      </c>
    </row>
    <row r="8" spans="1:13" x14ac:dyDescent="0.35">
      <c r="A8" s="54" t="s">
        <v>1997</v>
      </c>
      <c r="B8" s="20"/>
      <c r="C8" s="20"/>
      <c r="D8" s="20"/>
      <c r="E8" s="20"/>
      <c r="F8" s="20"/>
      <c r="G8" s="20">
        <v>196</v>
      </c>
      <c r="H8" s="20"/>
      <c r="I8" s="20"/>
      <c r="J8" s="20"/>
      <c r="K8" s="20"/>
      <c r="L8" s="20"/>
      <c r="M8" s="24">
        <f>SUM(Tabla24[[#This Row],[01. Alcaldía]:[11. Salud pública y seguridad ciudadana]])</f>
        <v>196</v>
      </c>
    </row>
    <row r="9" spans="1:13" x14ac:dyDescent="0.35">
      <c r="A9" s="22" t="s">
        <v>390</v>
      </c>
      <c r="B9" s="20"/>
      <c r="C9" s="20"/>
      <c r="D9" s="20"/>
      <c r="E9" s="20"/>
      <c r="F9" s="20"/>
      <c r="G9" s="20"/>
      <c r="H9" s="20"/>
      <c r="I9" s="20">
        <v>3025</v>
      </c>
      <c r="J9" s="20"/>
      <c r="K9" s="20"/>
      <c r="L9" s="20"/>
      <c r="M9" s="24">
        <f>SUM(Tabla24[[#This Row],[01. Alcaldía]:[11. Salud pública y seguridad ciudadana]])</f>
        <v>3025</v>
      </c>
    </row>
    <row r="10" spans="1:13" x14ac:dyDescent="0.35">
      <c r="A10" s="54" t="s">
        <v>426</v>
      </c>
      <c r="B10" s="20">
        <v>6026.74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4">
        <f>SUM(Tabla24[[#This Row],[01. Alcaldía]:[11. Salud pública y seguridad ciudadana]])</f>
        <v>6026.74</v>
      </c>
    </row>
    <row r="11" spans="1:13" x14ac:dyDescent="0.35">
      <c r="A11" s="54" t="s">
        <v>790</v>
      </c>
      <c r="B11" s="20"/>
      <c r="C11" s="20"/>
      <c r="D11" s="20"/>
      <c r="E11" s="20">
        <v>1091.42</v>
      </c>
      <c r="F11" s="20"/>
      <c r="G11" s="20"/>
      <c r="H11" s="20"/>
      <c r="I11" s="20"/>
      <c r="J11" s="20"/>
      <c r="K11" s="20"/>
      <c r="L11" s="20"/>
      <c r="M11" s="24">
        <f>SUM(Tabla24[[#This Row],[01. Alcaldía]:[11. Salud pública y seguridad ciudadana]])</f>
        <v>1091.42</v>
      </c>
    </row>
    <row r="12" spans="1:13" x14ac:dyDescent="0.35">
      <c r="A12" s="55" t="s">
        <v>727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>
        <v>7260</v>
      </c>
      <c r="M12" s="24">
        <f>SUM(Tabla24[[#This Row],[01. Alcaldía]:[11. Salud pública y seguridad ciudadana]])</f>
        <v>7260</v>
      </c>
    </row>
    <row r="13" spans="1:13" x14ac:dyDescent="0.35">
      <c r="A13" s="22" t="s">
        <v>443</v>
      </c>
      <c r="B13" s="20"/>
      <c r="C13" s="20"/>
      <c r="D13" s="20"/>
      <c r="E13" s="20"/>
      <c r="F13" s="20"/>
      <c r="G13" s="20">
        <v>101.98</v>
      </c>
      <c r="H13" s="20"/>
      <c r="I13" s="20"/>
      <c r="J13" s="20"/>
      <c r="K13" s="20"/>
      <c r="L13" s="20"/>
      <c r="M13" s="24">
        <f>SUM(Tabla24[[#This Row],[01. Alcaldía]:[11. Salud pública y seguridad ciudadana]])</f>
        <v>101.98</v>
      </c>
    </row>
    <row r="14" spans="1:13" x14ac:dyDescent="0.35">
      <c r="A14" s="54" t="s">
        <v>302</v>
      </c>
      <c r="B14" s="20"/>
      <c r="C14" s="20"/>
      <c r="D14" s="20"/>
      <c r="E14" s="20">
        <v>18149.939999999999</v>
      </c>
      <c r="F14" s="20"/>
      <c r="G14" s="20"/>
      <c r="H14" s="20"/>
      <c r="I14" s="20"/>
      <c r="J14" s="20"/>
      <c r="K14" s="20"/>
      <c r="L14" s="20"/>
      <c r="M14" s="24">
        <f>SUM(Tabla24[[#This Row],[01. Alcaldía]:[11. Salud pública y seguridad ciudadana]])</f>
        <v>18149.939999999999</v>
      </c>
    </row>
    <row r="15" spans="1:13" x14ac:dyDescent="0.35">
      <c r="A15" s="54" t="s">
        <v>1102</v>
      </c>
      <c r="B15" s="20">
        <v>614.5</v>
      </c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4">
        <f>SUM(Tabla24[[#This Row],[01. Alcaldía]:[11. Salud pública y seguridad ciudadana]])</f>
        <v>614.5</v>
      </c>
    </row>
    <row r="16" spans="1:13" x14ac:dyDescent="0.35">
      <c r="A16" s="54" t="s">
        <v>745</v>
      </c>
      <c r="B16" s="20"/>
      <c r="C16" s="20"/>
      <c r="D16" s="20"/>
      <c r="E16" s="20"/>
      <c r="F16" s="20"/>
      <c r="G16" s="20">
        <v>486</v>
      </c>
      <c r="H16" s="20"/>
      <c r="I16" s="20"/>
      <c r="J16" s="20"/>
      <c r="K16" s="20"/>
      <c r="L16" s="20"/>
      <c r="M16" s="24">
        <f>SUM(Tabla24[[#This Row],[01. Alcaldía]:[11. Salud pública y seguridad ciudadana]])</f>
        <v>486</v>
      </c>
    </row>
    <row r="17" spans="1:13" x14ac:dyDescent="0.35">
      <c r="A17" s="54" t="s">
        <v>776</v>
      </c>
      <c r="B17" s="20">
        <v>496.1</v>
      </c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4">
        <f>SUM(Tabla24[[#This Row],[01. Alcaldía]:[11. Salud pública y seguridad ciudadana]])</f>
        <v>496.1</v>
      </c>
    </row>
    <row r="18" spans="1:13" x14ac:dyDescent="0.35">
      <c r="A18" s="22" t="s">
        <v>168</v>
      </c>
      <c r="B18" s="20"/>
      <c r="C18" s="20"/>
      <c r="D18" s="20"/>
      <c r="E18" s="20"/>
      <c r="F18" s="20"/>
      <c r="G18" s="20">
        <v>4062.58</v>
      </c>
      <c r="H18" s="20"/>
      <c r="I18" s="20"/>
      <c r="J18" s="20"/>
      <c r="K18" s="20"/>
      <c r="L18" s="20"/>
      <c r="M18" s="24">
        <f>SUM(Tabla24[[#This Row],[01. Alcaldía]:[11. Salud pública y seguridad ciudadana]])</f>
        <v>4062.58</v>
      </c>
    </row>
    <row r="19" spans="1:13" x14ac:dyDescent="0.35">
      <c r="A19" s="54" t="s">
        <v>692</v>
      </c>
      <c r="B19" s="20"/>
      <c r="C19" s="20"/>
      <c r="D19" s="20">
        <v>750.68</v>
      </c>
      <c r="E19" s="20"/>
      <c r="F19" s="20"/>
      <c r="G19" s="20"/>
      <c r="H19" s="20"/>
      <c r="I19" s="20"/>
      <c r="J19" s="20"/>
      <c r="K19" s="20"/>
      <c r="L19" s="20"/>
      <c r="M19" s="24">
        <f>SUM(Tabla24[[#This Row],[01. Alcaldía]:[11. Salud pública y seguridad ciudadana]])</f>
        <v>750.68</v>
      </c>
    </row>
    <row r="20" spans="1:13" x14ac:dyDescent="0.35">
      <c r="A20" s="54" t="s">
        <v>449</v>
      </c>
      <c r="B20" s="20"/>
      <c r="C20" s="20"/>
      <c r="D20" s="20"/>
      <c r="E20" s="20">
        <v>2043.45</v>
      </c>
      <c r="F20" s="20"/>
      <c r="G20" s="20"/>
      <c r="H20" s="20"/>
      <c r="I20" s="20"/>
      <c r="J20" s="20"/>
      <c r="K20" s="20"/>
      <c r="L20" s="20"/>
      <c r="M20" s="24">
        <f>SUM(Tabla24[[#This Row],[01. Alcaldía]:[11. Salud pública y seguridad ciudadana]])</f>
        <v>2043.45</v>
      </c>
    </row>
    <row r="21" spans="1:13" x14ac:dyDescent="0.35">
      <c r="A21" s="54" t="s">
        <v>482</v>
      </c>
      <c r="B21" s="20"/>
      <c r="C21" s="20"/>
      <c r="D21" s="20"/>
      <c r="E21" s="20">
        <v>5074.38</v>
      </c>
      <c r="F21" s="20"/>
      <c r="G21" s="20"/>
      <c r="H21" s="20"/>
      <c r="I21" s="20"/>
      <c r="J21" s="20"/>
      <c r="K21" s="20"/>
      <c r="L21" s="20"/>
      <c r="M21" s="24">
        <f>SUM(Tabla24[[#This Row],[01. Alcaldía]:[11. Salud pública y seguridad ciudadana]])</f>
        <v>5074.38</v>
      </c>
    </row>
    <row r="22" spans="1:13" x14ac:dyDescent="0.35">
      <c r="A22" s="54" t="s">
        <v>410</v>
      </c>
      <c r="B22" s="20"/>
      <c r="C22" s="20"/>
      <c r="D22" s="20"/>
      <c r="E22" s="20"/>
      <c r="F22" s="20"/>
      <c r="G22" s="20"/>
      <c r="H22" s="20"/>
      <c r="I22" s="20">
        <v>1815</v>
      </c>
      <c r="J22" s="20"/>
      <c r="K22" s="20"/>
      <c r="L22" s="20"/>
      <c r="M22" s="24">
        <f>SUM(Tabla24[[#This Row],[01. Alcaldía]:[11. Salud pública y seguridad ciudadana]])</f>
        <v>1815</v>
      </c>
    </row>
    <row r="23" spans="1:13" x14ac:dyDescent="0.35">
      <c r="A23" s="22" t="s">
        <v>457</v>
      </c>
      <c r="B23" s="20"/>
      <c r="C23" s="20"/>
      <c r="D23" s="20"/>
      <c r="E23" s="20"/>
      <c r="F23" s="20"/>
      <c r="G23" s="20"/>
      <c r="H23" s="20"/>
      <c r="I23" s="20">
        <v>786.5</v>
      </c>
      <c r="J23" s="20"/>
      <c r="K23" s="20"/>
      <c r="L23" s="20"/>
      <c r="M23" s="24">
        <f>SUM(Tabla24[[#This Row],[01. Alcaldía]:[11. Salud pública y seguridad ciudadana]])</f>
        <v>786.5</v>
      </c>
    </row>
    <row r="24" spans="1:13" x14ac:dyDescent="0.35">
      <c r="A24" s="53" t="s">
        <v>182</v>
      </c>
      <c r="B24" s="20"/>
      <c r="C24" s="20"/>
      <c r="D24" s="20"/>
      <c r="E24" s="20"/>
      <c r="F24" s="20"/>
      <c r="G24" s="20"/>
      <c r="H24" s="20"/>
      <c r="I24" s="20">
        <v>2275.56</v>
      </c>
      <c r="J24" s="20"/>
      <c r="K24" s="20"/>
      <c r="L24" s="20"/>
      <c r="M24" s="24">
        <f>SUM(Tabla24[[#This Row],[01. Alcaldía]:[11. Salud pública y seguridad ciudadana]])</f>
        <v>2275.56</v>
      </c>
    </row>
    <row r="25" spans="1:13" x14ac:dyDescent="0.35">
      <c r="A25" s="22" t="s">
        <v>171</v>
      </c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>
        <v>7260</v>
      </c>
      <c r="M25" s="24">
        <f>SUM(Tabla24[[#This Row],[01. Alcaldía]:[11. Salud pública y seguridad ciudadana]])</f>
        <v>7260</v>
      </c>
    </row>
    <row r="26" spans="1:13" x14ac:dyDescent="0.35">
      <c r="A26" s="54" t="s">
        <v>329</v>
      </c>
      <c r="B26" s="20"/>
      <c r="C26" s="20"/>
      <c r="D26" s="20">
        <v>844.58</v>
      </c>
      <c r="E26" s="20"/>
      <c r="F26" s="20"/>
      <c r="G26" s="20"/>
      <c r="H26" s="20"/>
      <c r="I26" s="20"/>
      <c r="J26" s="20"/>
      <c r="K26" s="20"/>
      <c r="L26" s="20"/>
      <c r="M26" s="24">
        <f>SUM(Tabla24[[#This Row],[01. Alcaldía]:[11. Salud pública y seguridad ciudadana]])</f>
        <v>844.58</v>
      </c>
    </row>
    <row r="27" spans="1:13" x14ac:dyDescent="0.35">
      <c r="A27" s="54" t="s">
        <v>331</v>
      </c>
      <c r="B27" s="20"/>
      <c r="C27" s="20"/>
      <c r="D27" s="20"/>
      <c r="E27" s="20"/>
      <c r="F27" s="20"/>
      <c r="G27" s="20"/>
      <c r="H27" s="20"/>
      <c r="I27" s="20"/>
      <c r="J27" s="20"/>
      <c r="K27" s="20">
        <v>618.99</v>
      </c>
      <c r="L27" s="20"/>
      <c r="M27" s="24">
        <f>SUM(Tabla24[[#This Row],[01. Alcaldía]:[11. Salud pública y seguridad ciudadana]])</f>
        <v>618.99</v>
      </c>
    </row>
    <row r="28" spans="1:13" x14ac:dyDescent="0.35">
      <c r="A28" s="54" t="s">
        <v>148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>
        <v>2000</v>
      </c>
      <c r="M28" s="24">
        <f>SUM(Tabla24[[#This Row],[01. Alcaldía]:[11. Salud pública y seguridad ciudadana]])</f>
        <v>2000</v>
      </c>
    </row>
    <row r="29" spans="1:13" x14ac:dyDescent="0.35">
      <c r="A29" s="54" t="s">
        <v>741</v>
      </c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>
        <v>529.53</v>
      </c>
      <c r="M29" s="24">
        <f>SUM(Tabla24[[#This Row],[01. Alcaldía]:[11. Salud pública y seguridad ciudadana]])</f>
        <v>529.53</v>
      </c>
    </row>
    <row r="30" spans="1:13" x14ac:dyDescent="0.35">
      <c r="A30" s="54" t="s">
        <v>2034</v>
      </c>
      <c r="B30" s="20"/>
      <c r="C30" s="20"/>
      <c r="D30" s="20"/>
      <c r="E30" s="20"/>
      <c r="F30" s="20"/>
      <c r="G30" s="20"/>
      <c r="H30" s="20"/>
      <c r="I30" s="20">
        <v>2656.8999999999996</v>
      </c>
      <c r="J30" s="20"/>
      <c r="K30" s="20"/>
      <c r="L30" s="20"/>
      <c r="M30" s="24">
        <f>SUM(Tabla24[[#This Row],[01. Alcaldía]:[11. Salud pública y seguridad ciudadana]])</f>
        <v>2656.8999999999996</v>
      </c>
    </row>
    <row r="31" spans="1:13" x14ac:dyDescent="0.35">
      <c r="A31" s="54" t="s">
        <v>2282</v>
      </c>
      <c r="B31" s="20">
        <v>198.2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4">
        <f>SUM(Tabla24[[#This Row],[01. Alcaldía]:[11. Salud pública y seguridad ciudadana]])</f>
        <v>198.2</v>
      </c>
    </row>
    <row r="32" spans="1:13" x14ac:dyDescent="0.35">
      <c r="A32" s="54" t="s">
        <v>733</v>
      </c>
      <c r="B32" s="20"/>
      <c r="C32" s="20"/>
      <c r="D32" s="20"/>
      <c r="E32" s="20"/>
      <c r="F32" s="20"/>
      <c r="G32" s="20"/>
      <c r="H32" s="20">
        <v>3000</v>
      </c>
      <c r="I32" s="20"/>
      <c r="J32" s="20"/>
      <c r="K32" s="20"/>
      <c r="L32" s="20"/>
      <c r="M32" s="24">
        <f>SUM(Tabla24[[#This Row],[01. Alcaldía]:[11. Salud pública y seguridad ciudadana]])</f>
        <v>3000</v>
      </c>
    </row>
    <row r="33" spans="1:13" x14ac:dyDescent="0.35">
      <c r="A33" s="22" t="s">
        <v>371</v>
      </c>
      <c r="B33" s="20"/>
      <c r="C33" s="20"/>
      <c r="D33" s="20"/>
      <c r="E33" s="20"/>
      <c r="F33" s="20"/>
      <c r="G33" s="20">
        <v>600</v>
      </c>
      <c r="H33" s="20"/>
      <c r="I33" s="20"/>
      <c r="J33" s="20"/>
      <c r="K33" s="20"/>
      <c r="L33" s="20"/>
      <c r="M33" s="24">
        <f>SUM(Tabla24[[#This Row],[01. Alcaldía]:[11. Salud pública y seguridad ciudadana]])</f>
        <v>600</v>
      </c>
    </row>
    <row r="34" spans="1:13" x14ac:dyDescent="0.35">
      <c r="A34" s="22" t="s">
        <v>157</v>
      </c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>
        <v>3000</v>
      </c>
      <c r="M34" s="24">
        <f>SUM(Tabla24[[#This Row],[01. Alcaldía]:[11. Salud pública y seguridad ciudadana]])</f>
        <v>3000</v>
      </c>
    </row>
    <row r="35" spans="1:13" x14ac:dyDescent="0.35">
      <c r="A35" s="54" t="s">
        <v>2136</v>
      </c>
      <c r="B35" s="20"/>
      <c r="C35" s="20"/>
      <c r="D35" s="20"/>
      <c r="E35" s="20"/>
      <c r="F35" s="20"/>
      <c r="G35" s="20"/>
      <c r="H35" s="20"/>
      <c r="I35" s="20"/>
      <c r="J35" s="20"/>
      <c r="K35" s="20">
        <v>47.03</v>
      </c>
      <c r="L35" s="20"/>
      <c r="M35" s="24">
        <f>SUM(Tabla24[[#This Row],[01. Alcaldía]:[11. Salud pública y seguridad ciudadana]])</f>
        <v>47.03</v>
      </c>
    </row>
    <row r="36" spans="1:13" x14ac:dyDescent="0.35">
      <c r="A36" s="22" t="s">
        <v>219</v>
      </c>
      <c r="B36" s="20"/>
      <c r="C36" s="20"/>
      <c r="D36" s="20"/>
      <c r="E36" s="20">
        <v>2933</v>
      </c>
      <c r="F36" s="20"/>
      <c r="G36" s="20"/>
      <c r="H36" s="20"/>
      <c r="I36" s="20"/>
      <c r="J36" s="20"/>
      <c r="K36" s="20"/>
      <c r="L36" s="20"/>
      <c r="M36" s="24">
        <f>SUM(Tabla24[[#This Row],[01. Alcaldía]:[11. Salud pública y seguridad ciudadana]])</f>
        <v>2933</v>
      </c>
    </row>
    <row r="37" spans="1:13" x14ac:dyDescent="0.35">
      <c r="A37" s="54" t="s">
        <v>122</v>
      </c>
      <c r="B37" s="20">
        <v>4351.9399999999996</v>
      </c>
      <c r="C37" s="20"/>
      <c r="D37" s="20"/>
      <c r="E37" s="20"/>
      <c r="F37" s="20"/>
      <c r="G37" s="20"/>
      <c r="H37" s="20"/>
      <c r="I37" s="20">
        <v>1800</v>
      </c>
      <c r="J37" s="20"/>
      <c r="K37" s="20"/>
      <c r="L37" s="20"/>
      <c r="M37" s="24">
        <f>SUM(Tabla24[[#This Row],[01. Alcaldía]:[11. Salud pública y seguridad ciudadana]])</f>
        <v>6151.94</v>
      </c>
    </row>
    <row r="38" spans="1:13" x14ac:dyDescent="0.35">
      <c r="A38" s="55" t="s">
        <v>894</v>
      </c>
      <c r="B38" s="20"/>
      <c r="C38" s="20"/>
      <c r="D38" s="20"/>
      <c r="E38" s="20"/>
      <c r="F38" s="20"/>
      <c r="G38" s="20">
        <v>256.51</v>
      </c>
      <c r="H38" s="20"/>
      <c r="I38" s="20"/>
      <c r="J38" s="20"/>
      <c r="K38" s="20"/>
      <c r="L38" s="20"/>
      <c r="M38" s="24">
        <f>SUM(Tabla24[[#This Row],[01. Alcaldía]:[11. Salud pública y seguridad ciudadana]])</f>
        <v>256.51</v>
      </c>
    </row>
    <row r="39" spans="1:13" x14ac:dyDescent="0.35">
      <c r="A39" s="53" t="s">
        <v>458</v>
      </c>
      <c r="B39" s="20"/>
      <c r="C39" s="20"/>
      <c r="D39" s="20"/>
      <c r="E39" s="20"/>
      <c r="F39" s="20"/>
      <c r="G39" s="20">
        <v>7260</v>
      </c>
      <c r="H39" s="20"/>
      <c r="I39" s="20">
        <v>1815</v>
      </c>
      <c r="J39" s="20"/>
      <c r="K39" s="20"/>
      <c r="L39" s="20"/>
      <c r="M39" s="24">
        <f>SUM(Tabla24[[#This Row],[01. Alcaldía]:[11. Salud pública y seguridad ciudadana]])</f>
        <v>9075</v>
      </c>
    </row>
    <row r="40" spans="1:13" x14ac:dyDescent="0.35">
      <c r="A40" s="54" t="s">
        <v>191</v>
      </c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>
        <v>13034</v>
      </c>
      <c r="M40" s="24">
        <f>SUM(Tabla24[[#This Row],[01. Alcaldía]:[11. Salud pública y seguridad ciudadana]])</f>
        <v>13034</v>
      </c>
    </row>
    <row r="41" spans="1:13" x14ac:dyDescent="0.35">
      <c r="A41" s="54" t="s">
        <v>114</v>
      </c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>
        <v>384.3</v>
      </c>
      <c r="M41" s="24">
        <f>SUM(Tabla24[[#This Row],[01. Alcaldía]:[11. Salud pública y seguridad ciudadana]])</f>
        <v>384.3</v>
      </c>
    </row>
    <row r="42" spans="1:13" x14ac:dyDescent="0.35">
      <c r="A42" s="54" t="s">
        <v>868</v>
      </c>
      <c r="B42" s="20"/>
      <c r="C42" s="20">
        <v>609.84</v>
      </c>
      <c r="D42" s="20">
        <v>609.84</v>
      </c>
      <c r="E42" s="20"/>
      <c r="F42" s="20"/>
      <c r="G42" s="20">
        <v>100</v>
      </c>
      <c r="H42" s="20"/>
      <c r="I42" s="20">
        <v>834.9</v>
      </c>
      <c r="J42" s="20"/>
      <c r="K42" s="20"/>
      <c r="L42" s="20"/>
      <c r="M42" s="24">
        <f>SUM(Tabla24[[#This Row],[01. Alcaldía]:[11. Salud pública y seguridad ciudadana]])</f>
        <v>2154.58</v>
      </c>
    </row>
    <row r="43" spans="1:13" x14ac:dyDescent="0.35">
      <c r="A43" s="54" t="s">
        <v>170</v>
      </c>
      <c r="B43" s="20"/>
      <c r="C43" s="20"/>
      <c r="D43" s="20"/>
      <c r="E43" s="20"/>
      <c r="F43" s="20"/>
      <c r="G43" s="20"/>
      <c r="H43" s="20"/>
      <c r="I43" s="20">
        <v>4235</v>
      </c>
      <c r="J43" s="20"/>
      <c r="K43" s="20"/>
      <c r="L43" s="20"/>
      <c r="M43" s="24">
        <f>SUM(Tabla24[[#This Row],[01. Alcaldía]:[11. Salud pública y seguridad ciudadana]])</f>
        <v>4235</v>
      </c>
    </row>
    <row r="44" spans="1:13" x14ac:dyDescent="0.35">
      <c r="A44" s="54" t="s">
        <v>367</v>
      </c>
      <c r="B44" s="20">
        <v>686</v>
      </c>
      <c r="C44" s="20"/>
      <c r="D44" s="20"/>
      <c r="E44" s="20"/>
      <c r="F44" s="20"/>
      <c r="G44" s="20">
        <v>3537</v>
      </c>
      <c r="H44" s="20"/>
      <c r="I44" s="20"/>
      <c r="J44" s="20"/>
      <c r="K44" s="20"/>
      <c r="L44" s="20"/>
      <c r="M44" s="24">
        <f>SUM(Tabla24[[#This Row],[01. Alcaldía]:[11. Salud pública y seguridad ciudadana]])</f>
        <v>4223</v>
      </c>
    </row>
    <row r="45" spans="1:13" x14ac:dyDescent="0.35">
      <c r="A45" s="54" t="s">
        <v>749</v>
      </c>
      <c r="B45" s="20"/>
      <c r="C45" s="20"/>
      <c r="D45" s="20"/>
      <c r="E45" s="20"/>
      <c r="F45" s="20"/>
      <c r="G45" s="20">
        <v>181</v>
      </c>
      <c r="H45" s="20"/>
      <c r="I45" s="20"/>
      <c r="J45" s="20"/>
      <c r="K45" s="20"/>
      <c r="L45" s="20"/>
      <c r="M45" s="24">
        <f>SUM(Tabla24[[#This Row],[01. Alcaldía]:[11. Salud pública y seguridad ciudadana]])</f>
        <v>181</v>
      </c>
    </row>
    <row r="46" spans="1:13" x14ac:dyDescent="0.35">
      <c r="A46" s="54" t="s">
        <v>125</v>
      </c>
      <c r="B46" s="20"/>
      <c r="C46" s="20"/>
      <c r="D46" s="20">
        <v>196.99</v>
      </c>
      <c r="E46" s="20"/>
      <c r="F46" s="20"/>
      <c r="G46" s="20"/>
      <c r="H46" s="20"/>
      <c r="I46" s="20"/>
      <c r="J46" s="20"/>
      <c r="K46" s="20"/>
      <c r="L46" s="20"/>
      <c r="M46" s="24">
        <f>SUM(Tabla24[[#This Row],[01. Alcaldía]:[11. Salud pública y seguridad ciudadana]])</f>
        <v>196.99</v>
      </c>
    </row>
    <row r="47" spans="1:13" x14ac:dyDescent="0.35">
      <c r="A47" s="22" t="s">
        <v>372</v>
      </c>
      <c r="B47" s="20"/>
      <c r="C47" s="20"/>
      <c r="D47" s="20"/>
      <c r="E47" s="20"/>
      <c r="F47" s="20"/>
      <c r="G47" s="20">
        <v>280</v>
      </c>
      <c r="H47" s="20"/>
      <c r="I47" s="20"/>
      <c r="J47" s="20"/>
      <c r="K47" s="20"/>
      <c r="L47" s="20"/>
      <c r="M47" s="24">
        <f>SUM(Tabla24[[#This Row],[01. Alcaldía]:[11. Salud pública y seguridad ciudadana]])</f>
        <v>280</v>
      </c>
    </row>
    <row r="48" spans="1:13" x14ac:dyDescent="0.35">
      <c r="A48" s="54" t="s">
        <v>146</v>
      </c>
      <c r="B48" s="20"/>
      <c r="C48" s="20"/>
      <c r="D48" s="20">
        <v>4800</v>
      </c>
      <c r="E48" s="20"/>
      <c r="F48" s="20"/>
      <c r="G48" s="20">
        <v>7000</v>
      </c>
      <c r="H48" s="20"/>
      <c r="I48" s="20"/>
      <c r="J48" s="20"/>
      <c r="K48" s="20"/>
      <c r="L48" s="20"/>
      <c r="M48" s="24">
        <f>SUM(Tabla24[[#This Row],[01. Alcaldía]:[11. Salud pública y seguridad ciudadana]])</f>
        <v>11800</v>
      </c>
    </row>
    <row r="49" spans="1:13" x14ac:dyDescent="0.35">
      <c r="A49" s="54" t="s">
        <v>1872</v>
      </c>
      <c r="B49" s="20"/>
      <c r="C49" s="20"/>
      <c r="D49" s="20"/>
      <c r="E49" s="20">
        <v>3327.5</v>
      </c>
      <c r="F49" s="20"/>
      <c r="G49" s="20"/>
      <c r="H49" s="20"/>
      <c r="I49" s="20"/>
      <c r="J49" s="20"/>
      <c r="K49" s="20"/>
      <c r="L49" s="20"/>
      <c r="M49" s="24">
        <f>SUM(Tabla24[[#This Row],[01. Alcaldía]:[11. Salud pública y seguridad ciudadana]])</f>
        <v>3327.5</v>
      </c>
    </row>
    <row r="50" spans="1:13" x14ac:dyDescent="0.35">
      <c r="A50" s="54" t="s">
        <v>160</v>
      </c>
      <c r="B50" s="20">
        <v>6755.43</v>
      </c>
      <c r="C50" s="20"/>
      <c r="D50" s="20">
        <v>822.24</v>
      </c>
      <c r="E50" s="20"/>
      <c r="F50" s="20"/>
      <c r="G50" s="20">
        <v>3832.79</v>
      </c>
      <c r="H50" s="20"/>
      <c r="I50" s="20"/>
      <c r="J50" s="20"/>
      <c r="K50" s="20">
        <v>43.72</v>
      </c>
      <c r="L50" s="20"/>
      <c r="M50" s="24">
        <f>SUM(Tabla24[[#This Row],[01. Alcaldía]:[11. Salud pública y seguridad ciudadana]])</f>
        <v>11454.179999999998</v>
      </c>
    </row>
    <row r="51" spans="1:13" x14ac:dyDescent="0.35">
      <c r="A51" s="54" t="s">
        <v>2443</v>
      </c>
      <c r="B51" s="20"/>
      <c r="C51" s="20"/>
      <c r="D51" s="20"/>
      <c r="E51" s="20"/>
      <c r="F51" s="20"/>
      <c r="G51" s="20"/>
      <c r="H51" s="20">
        <v>2104.2199999999998</v>
      </c>
      <c r="I51" s="20"/>
      <c r="J51" s="20"/>
      <c r="K51" s="20"/>
      <c r="L51" s="20"/>
      <c r="M51" s="24">
        <f>SUM(Tabla24[[#This Row],[01. Alcaldía]:[11. Salud pública y seguridad ciudadana]])</f>
        <v>2104.2199999999998</v>
      </c>
    </row>
    <row r="52" spans="1:13" x14ac:dyDescent="0.35">
      <c r="A52" s="54" t="s">
        <v>780</v>
      </c>
      <c r="B52" s="20"/>
      <c r="C52" s="20"/>
      <c r="D52" s="20">
        <v>1964.52</v>
      </c>
      <c r="E52" s="20"/>
      <c r="F52" s="20"/>
      <c r="G52" s="20"/>
      <c r="H52" s="20"/>
      <c r="I52" s="20"/>
      <c r="J52" s="20"/>
      <c r="K52" s="20"/>
      <c r="L52" s="20"/>
      <c r="M52" s="24">
        <f>SUM(Tabla24[[#This Row],[01. Alcaldía]:[11. Salud pública y seguridad ciudadana]])</f>
        <v>1964.52</v>
      </c>
    </row>
    <row r="53" spans="1:13" x14ac:dyDescent="0.35">
      <c r="A53" s="54" t="s">
        <v>864</v>
      </c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>
        <v>7260</v>
      </c>
      <c r="M53" s="24">
        <f>SUM(Tabla24[[#This Row],[01. Alcaldía]:[11. Salud pública y seguridad ciudadana]])</f>
        <v>7260</v>
      </c>
    </row>
    <row r="54" spans="1:13" x14ac:dyDescent="0.35">
      <c r="A54" s="22" t="s">
        <v>441</v>
      </c>
      <c r="B54" s="20"/>
      <c r="C54" s="20"/>
      <c r="D54" s="20"/>
      <c r="E54" s="20"/>
      <c r="F54" s="20"/>
      <c r="G54" s="20">
        <v>120</v>
      </c>
      <c r="H54" s="20"/>
      <c r="I54" s="20"/>
      <c r="J54" s="20"/>
      <c r="K54" s="20"/>
      <c r="L54" s="20"/>
      <c r="M54" s="24">
        <f>SUM(Tabla24[[#This Row],[01. Alcaldía]:[11. Salud pública y seguridad ciudadana]])</f>
        <v>120</v>
      </c>
    </row>
    <row r="55" spans="1:13" x14ac:dyDescent="0.35">
      <c r="A55" s="22" t="s">
        <v>419</v>
      </c>
      <c r="B55" s="20"/>
      <c r="C55" s="20"/>
      <c r="D55" s="20"/>
      <c r="E55" s="20"/>
      <c r="F55" s="20"/>
      <c r="G55" s="20">
        <v>195</v>
      </c>
      <c r="H55" s="20"/>
      <c r="I55" s="20"/>
      <c r="J55" s="20"/>
      <c r="K55" s="20"/>
      <c r="L55" s="20"/>
      <c r="M55" s="24">
        <f>SUM(Tabla24[[#This Row],[01. Alcaldía]:[11. Salud pública y seguridad ciudadana]])</f>
        <v>195</v>
      </c>
    </row>
    <row r="56" spans="1:13" x14ac:dyDescent="0.35">
      <c r="A56" s="22" t="s">
        <v>418</v>
      </c>
      <c r="B56" s="20">
        <v>880.06</v>
      </c>
      <c r="C56" s="20"/>
      <c r="D56" s="20"/>
      <c r="E56" s="20"/>
      <c r="F56" s="20">
        <v>380</v>
      </c>
      <c r="G56" s="20">
        <v>4250</v>
      </c>
      <c r="H56" s="20"/>
      <c r="I56" s="20"/>
      <c r="J56" s="20"/>
      <c r="K56" s="20"/>
      <c r="L56" s="20"/>
      <c r="M56" s="24">
        <f>SUM(Tabla24[[#This Row],[01. Alcaldía]:[11. Salud pública y seguridad ciudadana]])</f>
        <v>5510.0599999999995</v>
      </c>
    </row>
    <row r="57" spans="1:13" x14ac:dyDescent="0.35">
      <c r="A57" s="22" t="s">
        <v>440</v>
      </c>
      <c r="B57" s="20"/>
      <c r="C57" s="20"/>
      <c r="D57" s="20"/>
      <c r="E57" s="20"/>
      <c r="F57" s="20"/>
      <c r="G57" s="20">
        <v>315</v>
      </c>
      <c r="H57" s="20"/>
      <c r="I57" s="20"/>
      <c r="J57" s="20"/>
      <c r="K57" s="20"/>
      <c r="L57" s="20"/>
      <c r="M57" s="24">
        <f>SUM(Tabla24[[#This Row],[01. Alcaldía]:[11. Salud pública y seguridad ciudadana]])</f>
        <v>315</v>
      </c>
    </row>
    <row r="58" spans="1:13" x14ac:dyDescent="0.35">
      <c r="A58" s="22" t="s">
        <v>370</v>
      </c>
      <c r="B58" s="20"/>
      <c r="C58" s="20"/>
      <c r="D58" s="20"/>
      <c r="E58" s="20"/>
      <c r="F58" s="20"/>
      <c r="G58" s="20">
        <v>280</v>
      </c>
      <c r="H58" s="20"/>
      <c r="I58" s="20"/>
      <c r="J58" s="20"/>
      <c r="K58" s="20"/>
      <c r="L58" s="20"/>
      <c r="M58" s="24">
        <f>SUM(Tabla24[[#This Row],[01. Alcaldía]:[11. Salud pública y seguridad ciudadana]])</f>
        <v>280</v>
      </c>
    </row>
    <row r="59" spans="1:13" x14ac:dyDescent="0.35">
      <c r="A59" s="53" t="s">
        <v>206</v>
      </c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>
        <v>1500</v>
      </c>
      <c r="M59" s="24">
        <f>SUM(Tabla24[[#This Row],[01. Alcaldía]:[11. Salud pública y seguridad ciudadana]])</f>
        <v>1500</v>
      </c>
    </row>
    <row r="60" spans="1:13" x14ac:dyDescent="0.35">
      <c r="A60" s="54" t="s">
        <v>391</v>
      </c>
      <c r="B60" s="20">
        <v>1886.86</v>
      </c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4">
        <f>SUM(Tabla24[[#This Row],[01. Alcaldía]:[11. Salud pública y seguridad ciudadana]])</f>
        <v>1886.86</v>
      </c>
    </row>
    <row r="61" spans="1:13" x14ac:dyDescent="0.35">
      <c r="A61" s="54" t="s">
        <v>130</v>
      </c>
      <c r="B61" s="20">
        <v>1267</v>
      </c>
      <c r="C61" s="20"/>
      <c r="D61" s="20"/>
      <c r="E61" s="20"/>
      <c r="F61" s="20">
        <v>603</v>
      </c>
      <c r="G61" s="20">
        <v>8800</v>
      </c>
      <c r="H61" s="20"/>
      <c r="I61" s="20"/>
      <c r="J61" s="20"/>
      <c r="K61" s="20">
        <v>33004.25</v>
      </c>
      <c r="L61" s="20"/>
      <c r="M61" s="24">
        <f>SUM(Tabla24[[#This Row],[01. Alcaldía]:[11. Salud pública y seguridad ciudadana]])</f>
        <v>43674.25</v>
      </c>
    </row>
    <row r="62" spans="1:13" x14ac:dyDescent="0.35">
      <c r="A62" s="54" t="s">
        <v>107</v>
      </c>
      <c r="B62" s="20"/>
      <c r="C62" s="20"/>
      <c r="D62" s="20"/>
      <c r="E62" s="20"/>
      <c r="F62" s="20"/>
      <c r="G62" s="20"/>
      <c r="H62" s="20">
        <v>3618.17</v>
      </c>
      <c r="I62" s="20"/>
      <c r="J62" s="20"/>
      <c r="K62" s="20"/>
      <c r="L62" s="20"/>
      <c r="M62" s="24">
        <f>SUM(Tabla24[[#This Row],[01. Alcaldía]:[11. Salud pública y seguridad ciudadana]])</f>
        <v>3618.17</v>
      </c>
    </row>
    <row r="63" spans="1:13" x14ac:dyDescent="0.35">
      <c r="A63" s="54" t="s">
        <v>1610</v>
      </c>
      <c r="B63" s="20"/>
      <c r="C63" s="20"/>
      <c r="D63" s="20"/>
      <c r="E63" s="20"/>
      <c r="F63" s="20"/>
      <c r="G63" s="20"/>
      <c r="H63" s="20"/>
      <c r="I63" s="20">
        <v>638.20000000000005</v>
      </c>
      <c r="J63" s="20"/>
      <c r="K63" s="20"/>
      <c r="L63" s="20"/>
      <c r="M63" s="24">
        <f>SUM(Tabla24[[#This Row],[01. Alcaldía]:[11. Salud pública y seguridad ciudadana]])</f>
        <v>638.20000000000005</v>
      </c>
    </row>
    <row r="64" spans="1:13" x14ac:dyDescent="0.35">
      <c r="A64" s="22" t="s">
        <v>195</v>
      </c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>
        <v>676.59</v>
      </c>
      <c r="M64" s="24">
        <f>SUM(Tabla24[[#This Row],[01. Alcaldía]:[11. Salud pública y seguridad ciudadana]])</f>
        <v>676.59</v>
      </c>
    </row>
    <row r="65" spans="1:13" x14ac:dyDescent="0.35">
      <c r="A65" s="54" t="s">
        <v>450</v>
      </c>
      <c r="B65" s="20"/>
      <c r="C65" s="20"/>
      <c r="D65" s="20"/>
      <c r="E65" s="20"/>
      <c r="F65" s="20"/>
      <c r="G65" s="20"/>
      <c r="H65" s="20"/>
      <c r="I65" s="20"/>
      <c r="J65" s="20"/>
      <c r="K65" s="20">
        <v>605</v>
      </c>
      <c r="L65" s="20"/>
      <c r="M65" s="24">
        <f>SUM(Tabla24[[#This Row],[01. Alcaldía]:[11. Salud pública y seguridad ciudadana]])</f>
        <v>605</v>
      </c>
    </row>
    <row r="66" spans="1:13" x14ac:dyDescent="0.35">
      <c r="A66" s="54" t="s">
        <v>2099</v>
      </c>
      <c r="B66" s="20"/>
      <c r="C66" s="20">
        <v>4815.8</v>
      </c>
      <c r="D66" s="20"/>
      <c r="E66" s="20"/>
      <c r="F66" s="20"/>
      <c r="G66" s="20"/>
      <c r="H66" s="20"/>
      <c r="I66" s="20"/>
      <c r="J66" s="20"/>
      <c r="K66" s="20"/>
      <c r="L66" s="20"/>
      <c r="M66" s="24">
        <f>SUM(Tabla24[[#This Row],[01. Alcaldía]:[11. Salud pública y seguridad ciudadana]])</f>
        <v>4815.8</v>
      </c>
    </row>
    <row r="67" spans="1:13" x14ac:dyDescent="0.35">
      <c r="A67" s="54" t="s">
        <v>2181</v>
      </c>
      <c r="B67" s="20"/>
      <c r="C67" s="20">
        <v>3392</v>
      </c>
      <c r="D67" s="20"/>
      <c r="E67" s="20"/>
      <c r="F67" s="20"/>
      <c r="G67" s="20"/>
      <c r="H67" s="20"/>
      <c r="I67" s="20"/>
      <c r="J67" s="20"/>
      <c r="K67" s="20"/>
      <c r="L67" s="20"/>
      <c r="M67" s="24">
        <f>SUM(Tabla24[[#This Row],[01. Alcaldía]:[11. Salud pública y seguridad ciudadana]])</f>
        <v>3392</v>
      </c>
    </row>
    <row r="68" spans="1:13" x14ac:dyDescent="0.35">
      <c r="A68" s="54" t="s">
        <v>2232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>
        <v>7018</v>
      </c>
      <c r="M68" s="24">
        <f>SUM(Tabla24[[#This Row],[01. Alcaldía]:[11. Salud pública y seguridad ciudadana]])</f>
        <v>7018</v>
      </c>
    </row>
    <row r="69" spans="1:13" x14ac:dyDescent="0.35">
      <c r="A69" s="55" t="s">
        <v>874</v>
      </c>
      <c r="B69" s="20"/>
      <c r="C69" s="20"/>
      <c r="D69" s="20"/>
      <c r="E69" s="20"/>
      <c r="F69" s="20"/>
      <c r="G69" s="20"/>
      <c r="H69" s="20"/>
      <c r="I69" s="20">
        <v>157.30000000000001</v>
      </c>
      <c r="J69" s="20"/>
      <c r="K69" s="20"/>
      <c r="L69" s="20"/>
      <c r="M69" s="24">
        <f>SUM(Tabla24[[#This Row],[01. Alcaldía]:[11. Salud pública y seguridad ciudadana]])</f>
        <v>157.30000000000001</v>
      </c>
    </row>
    <row r="70" spans="1:13" x14ac:dyDescent="0.35">
      <c r="A70" s="53" t="s">
        <v>722</v>
      </c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>
        <v>200</v>
      </c>
      <c r="M70" s="24">
        <f>SUM(Tabla24[[#This Row],[01. Alcaldía]:[11. Salud pública y seguridad ciudadana]])</f>
        <v>200</v>
      </c>
    </row>
    <row r="71" spans="1:13" x14ac:dyDescent="0.35">
      <c r="A71" s="22" t="s">
        <v>471</v>
      </c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>
        <v>2000</v>
      </c>
      <c r="M71" s="24">
        <f>SUM(Tabla24[[#This Row],[01. Alcaldía]:[11. Salud pública y seguridad ciudadana]])</f>
        <v>2000</v>
      </c>
    </row>
    <row r="72" spans="1:13" x14ac:dyDescent="0.35">
      <c r="A72" s="22" t="s">
        <v>444</v>
      </c>
      <c r="B72" s="20"/>
      <c r="C72" s="20">
        <v>121</v>
      </c>
      <c r="D72" s="20"/>
      <c r="E72" s="20"/>
      <c r="F72" s="20"/>
      <c r="G72" s="20">
        <v>203.28</v>
      </c>
      <c r="H72" s="20"/>
      <c r="I72" s="20"/>
      <c r="J72" s="20"/>
      <c r="K72" s="20">
        <v>1073.1099999999999</v>
      </c>
      <c r="L72" s="20"/>
      <c r="M72" s="24">
        <f>SUM(Tabla24[[#This Row],[01. Alcaldía]:[11. Salud pública y seguridad ciudadana]])</f>
        <v>1397.3899999999999</v>
      </c>
    </row>
    <row r="73" spans="1:13" x14ac:dyDescent="0.35">
      <c r="A73" s="54" t="s">
        <v>1245</v>
      </c>
      <c r="B73" s="20"/>
      <c r="C73" s="20"/>
      <c r="D73" s="20"/>
      <c r="E73" s="20"/>
      <c r="F73" s="20"/>
      <c r="G73" s="20"/>
      <c r="H73" s="20"/>
      <c r="I73" s="20">
        <v>12300</v>
      </c>
      <c r="J73" s="20"/>
      <c r="K73" s="20"/>
      <c r="L73" s="20"/>
      <c r="M73" s="24">
        <f>SUM(Tabla24[[#This Row],[01. Alcaldía]:[11. Salud pública y seguridad ciudadana]])</f>
        <v>12300</v>
      </c>
    </row>
    <row r="74" spans="1:13" x14ac:dyDescent="0.35">
      <c r="A74" s="54" t="s">
        <v>2095</v>
      </c>
      <c r="B74" s="20"/>
      <c r="C74" s="20"/>
      <c r="D74" s="20"/>
      <c r="E74" s="20"/>
      <c r="F74" s="20"/>
      <c r="G74" s="20"/>
      <c r="H74" s="20">
        <v>2000</v>
      </c>
      <c r="I74" s="20"/>
      <c r="J74" s="20"/>
      <c r="K74" s="20"/>
      <c r="L74" s="20"/>
      <c r="M74" s="24">
        <f>SUM(Tabla24[[#This Row],[01. Alcaldía]:[11. Salud pública y seguridad ciudadana]])</f>
        <v>2000</v>
      </c>
    </row>
    <row r="75" spans="1:13" x14ac:dyDescent="0.35">
      <c r="A75" s="22" t="s">
        <v>167</v>
      </c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>
        <v>7260</v>
      </c>
      <c r="M75" s="24">
        <f>SUM(Tabla24[[#This Row],[01. Alcaldía]:[11. Salud pública y seguridad ciudadana]])</f>
        <v>7260</v>
      </c>
    </row>
    <row r="76" spans="1:13" x14ac:dyDescent="0.35">
      <c r="A76" s="54" t="s">
        <v>196</v>
      </c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>
        <v>3000</v>
      </c>
      <c r="M76" s="24">
        <f>SUM(Tabla24[[#This Row],[01. Alcaldía]:[11. Salud pública y seguridad ciudadana]])</f>
        <v>3000</v>
      </c>
    </row>
    <row r="77" spans="1:13" x14ac:dyDescent="0.35">
      <c r="A77" s="54" t="s">
        <v>2435</v>
      </c>
      <c r="B77" s="20"/>
      <c r="C77" s="20"/>
      <c r="D77" s="20"/>
      <c r="E77" s="20"/>
      <c r="F77" s="20"/>
      <c r="G77" s="20"/>
      <c r="H77" s="20">
        <v>1500</v>
      </c>
      <c r="I77" s="20"/>
      <c r="J77" s="20"/>
      <c r="K77" s="20"/>
      <c r="L77" s="20"/>
      <c r="M77" s="24">
        <f>SUM(Tabla24[[#This Row],[01. Alcaldía]:[11. Salud pública y seguridad ciudadana]])</f>
        <v>1500</v>
      </c>
    </row>
    <row r="78" spans="1:13" x14ac:dyDescent="0.35">
      <c r="A78" s="54" t="s">
        <v>726</v>
      </c>
      <c r="B78" s="20"/>
      <c r="C78" s="20"/>
      <c r="D78" s="20"/>
      <c r="E78" s="20">
        <v>2000</v>
      </c>
      <c r="F78" s="20"/>
      <c r="G78" s="20"/>
      <c r="H78" s="20"/>
      <c r="I78" s="20"/>
      <c r="J78" s="20"/>
      <c r="K78" s="20"/>
      <c r="L78" s="20"/>
      <c r="M78" s="24">
        <f>SUM(Tabla24[[#This Row],[01. Alcaldía]:[11. Salud pública y seguridad ciudadana]])</f>
        <v>2000</v>
      </c>
    </row>
    <row r="79" spans="1:13" x14ac:dyDescent="0.35">
      <c r="A79" s="22" t="s">
        <v>427</v>
      </c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>
        <v>6136.88</v>
      </c>
      <c r="M79" s="24">
        <f>SUM(Tabla24[[#This Row],[01. Alcaldía]:[11. Salud pública y seguridad ciudadana]])</f>
        <v>6136.88</v>
      </c>
    </row>
    <row r="80" spans="1:13" x14ac:dyDescent="0.35">
      <c r="A80" s="54" t="s">
        <v>473</v>
      </c>
      <c r="B80" s="20"/>
      <c r="C80" s="20"/>
      <c r="D80" s="20">
        <v>173.66</v>
      </c>
      <c r="E80" s="20"/>
      <c r="F80" s="20"/>
      <c r="G80" s="20">
        <v>6500</v>
      </c>
      <c r="H80" s="20"/>
      <c r="I80" s="20"/>
      <c r="J80" s="20"/>
      <c r="K80" s="20"/>
      <c r="L80" s="20"/>
      <c r="M80" s="24">
        <f>SUM(Tabla24[[#This Row],[01. Alcaldía]:[11. Salud pública y seguridad ciudadana]])</f>
        <v>6673.66</v>
      </c>
    </row>
    <row r="81" spans="1:13" x14ac:dyDescent="0.35">
      <c r="A81" s="54" t="s">
        <v>1220</v>
      </c>
      <c r="B81" s="20"/>
      <c r="C81" s="20"/>
      <c r="D81" s="20"/>
      <c r="E81" s="20"/>
      <c r="F81" s="20"/>
      <c r="G81" s="20"/>
      <c r="H81" s="20"/>
      <c r="I81" s="20">
        <v>4234.41</v>
      </c>
      <c r="J81" s="20"/>
      <c r="K81" s="20"/>
      <c r="L81" s="20"/>
      <c r="M81" s="24">
        <f>SUM(Tabla24[[#This Row],[01. Alcaldía]:[11. Salud pública y seguridad ciudadana]])</f>
        <v>4234.41</v>
      </c>
    </row>
    <row r="82" spans="1:13" x14ac:dyDescent="0.35">
      <c r="A82" s="22" t="s">
        <v>368</v>
      </c>
      <c r="B82" s="20"/>
      <c r="C82" s="20"/>
      <c r="D82" s="20"/>
      <c r="E82" s="20"/>
      <c r="F82" s="20"/>
      <c r="G82" s="20">
        <v>165.48</v>
      </c>
      <c r="H82" s="20"/>
      <c r="I82" s="20"/>
      <c r="J82" s="20"/>
      <c r="K82" s="20"/>
      <c r="L82" s="20"/>
      <c r="M82" s="24">
        <f>SUM(Tabla24[[#This Row],[01. Alcaldía]:[11. Salud pública y seguridad ciudadana]])</f>
        <v>165.48</v>
      </c>
    </row>
    <row r="83" spans="1:13" x14ac:dyDescent="0.35">
      <c r="A83" s="54" t="s">
        <v>2080</v>
      </c>
      <c r="B83" s="20"/>
      <c r="C83" s="20"/>
      <c r="D83" s="20"/>
      <c r="E83" s="20"/>
      <c r="F83" s="20"/>
      <c r="G83" s="20">
        <v>2977</v>
      </c>
      <c r="H83" s="20"/>
      <c r="I83" s="20"/>
      <c r="J83" s="20"/>
      <c r="K83" s="20"/>
      <c r="L83" s="20"/>
      <c r="M83" s="24">
        <f>SUM(Tabla24[[#This Row],[01. Alcaldía]:[11. Salud pública y seguridad ciudadana]])</f>
        <v>2977</v>
      </c>
    </row>
    <row r="84" spans="1:13" x14ac:dyDescent="0.35">
      <c r="A84" s="55" t="s">
        <v>324</v>
      </c>
      <c r="B84" s="20"/>
      <c r="C84" s="20"/>
      <c r="D84" s="20"/>
      <c r="E84" s="20"/>
      <c r="F84" s="20"/>
      <c r="G84" s="20"/>
      <c r="H84" s="20"/>
      <c r="I84" s="20"/>
      <c r="J84" s="20"/>
      <c r="K84" s="20">
        <v>6000</v>
      </c>
      <c r="L84" s="20"/>
      <c r="M84" s="24">
        <f>SUM(Tabla24[[#This Row],[01. Alcaldía]:[11. Salud pública y seguridad ciudadana]])</f>
        <v>6000</v>
      </c>
    </row>
    <row r="85" spans="1:13" x14ac:dyDescent="0.35">
      <c r="A85" s="53" t="s">
        <v>750</v>
      </c>
      <c r="B85" s="20"/>
      <c r="C85" s="20"/>
      <c r="D85" s="20"/>
      <c r="E85" s="20"/>
      <c r="F85" s="20"/>
      <c r="G85" s="20">
        <v>322.5</v>
      </c>
      <c r="H85" s="20"/>
      <c r="I85" s="20"/>
      <c r="J85" s="20"/>
      <c r="K85" s="20"/>
      <c r="L85" s="20"/>
      <c r="M85" s="24">
        <f>SUM(Tabla24[[#This Row],[01. Alcaldía]:[11. Salud pública y seguridad ciudadana]])</f>
        <v>322.5</v>
      </c>
    </row>
    <row r="86" spans="1:13" x14ac:dyDescent="0.35">
      <c r="A86" s="54" t="s">
        <v>421</v>
      </c>
      <c r="B86" s="20"/>
      <c r="C86" s="20"/>
      <c r="D86" s="20"/>
      <c r="E86" s="20"/>
      <c r="F86" s="20"/>
      <c r="G86" s="20"/>
      <c r="H86" s="20">
        <v>1500</v>
      </c>
      <c r="I86" s="20"/>
      <c r="J86" s="20"/>
      <c r="K86" s="20"/>
      <c r="L86" s="20"/>
      <c r="M86" s="24">
        <f>SUM(Tabla24[[#This Row],[01. Alcaldía]:[11. Salud pública y seguridad ciudadana]])</f>
        <v>1500</v>
      </c>
    </row>
    <row r="87" spans="1:13" x14ac:dyDescent="0.35">
      <c r="A87" s="54" t="s">
        <v>466</v>
      </c>
      <c r="B87" s="20"/>
      <c r="C87" s="20"/>
      <c r="D87" s="20"/>
      <c r="E87" s="20"/>
      <c r="F87" s="20"/>
      <c r="G87" s="20"/>
      <c r="H87" s="20"/>
      <c r="I87" s="20">
        <v>13915</v>
      </c>
      <c r="J87" s="20"/>
      <c r="K87" s="20"/>
      <c r="L87" s="20"/>
      <c r="M87" s="24">
        <f>SUM(Tabla24[[#This Row],[01. Alcaldía]:[11. Salud pública y seguridad ciudadana]])</f>
        <v>13915</v>
      </c>
    </row>
    <row r="88" spans="1:13" x14ac:dyDescent="0.35">
      <c r="A88" s="54" t="s">
        <v>436</v>
      </c>
      <c r="B88" s="20"/>
      <c r="C88" s="20"/>
      <c r="D88" s="20">
        <v>56.39</v>
      </c>
      <c r="E88" s="20"/>
      <c r="F88" s="20"/>
      <c r="G88" s="20"/>
      <c r="H88" s="20">
        <v>102</v>
      </c>
      <c r="I88" s="20"/>
      <c r="J88" s="20"/>
      <c r="K88" s="20"/>
      <c r="L88" s="20"/>
      <c r="M88" s="24">
        <f>SUM(Tabla24[[#This Row],[01. Alcaldía]:[11. Salud pública y seguridad ciudadana]])</f>
        <v>158.38999999999999</v>
      </c>
    </row>
    <row r="89" spans="1:13" x14ac:dyDescent="0.35">
      <c r="A89" s="54" t="s">
        <v>1639</v>
      </c>
      <c r="B89" s="20"/>
      <c r="C89" s="20"/>
      <c r="D89" s="20"/>
      <c r="E89" s="20"/>
      <c r="F89" s="20"/>
      <c r="G89" s="20"/>
      <c r="H89" s="20"/>
      <c r="I89" s="20"/>
      <c r="J89" s="20"/>
      <c r="K89" s="20">
        <v>275.88</v>
      </c>
      <c r="L89" s="20"/>
      <c r="M89" s="24">
        <f>SUM(Tabla24[[#This Row],[01. Alcaldía]:[11. Salud pública y seguridad ciudadana]])</f>
        <v>275.88</v>
      </c>
    </row>
    <row r="90" spans="1:13" x14ac:dyDescent="0.35">
      <c r="A90" s="54" t="s">
        <v>2051</v>
      </c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>
        <v>2044.72</v>
      </c>
      <c r="M90" s="24">
        <f>SUM(Tabla24[[#This Row],[01. Alcaldía]:[11. Salud pública y seguridad ciudadana]])</f>
        <v>2044.72</v>
      </c>
    </row>
    <row r="91" spans="1:13" x14ac:dyDescent="0.35">
      <c r="A91" s="54" t="s">
        <v>1167</v>
      </c>
      <c r="B91" s="20"/>
      <c r="C91" s="20"/>
      <c r="D91" s="20"/>
      <c r="E91" s="20">
        <v>1311.71</v>
      </c>
      <c r="F91" s="20"/>
      <c r="G91" s="20"/>
      <c r="H91" s="20"/>
      <c r="I91" s="20"/>
      <c r="J91" s="20"/>
      <c r="K91" s="20"/>
      <c r="L91" s="20"/>
      <c r="M91" s="24">
        <f>SUM(Tabla24[[#This Row],[01. Alcaldía]:[11. Salud pública y seguridad ciudadana]])</f>
        <v>1311.71</v>
      </c>
    </row>
    <row r="92" spans="1:13" x14ac:dyDescent="0.35">
      <c r="A92" s="54" t="s">
        <v>131</v>
      </c>
      <c r="B92" s="20"/>
      <c r="C92" s="20"/>
      <c r="D92" s="20">
        <v>3406.52</v>
      </c>
      <c r="E92" s="20"/>
      <c r="F92" s="20">
        <v>586.85</v>
      </c>
      <c r="G92" s="20"/>
      <c r="H92" s="20"/>
      <c r="I92" s="20"/>
      <c r="J92" s="20"/>
      <c r="K92" s="20"/>
      <c r="L92" s="20"/>
      <c r="M92" s="24">
        <f>SUM(Tabla24[[#This Row],[01. Alcaldía]:[11. Salud pública y seguridad ciudadana]])</f>
        <v>3993.37</v>
      </c>
    </row>
    <row r="93" spans="1:13" x14ac:dyDescent="0.35">
      <c r="A93" s="54" t="s">
        <v>891</v>
      </c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>
        <v>3267</v>
      </c>
      <c r="M93" s="24">
        <f>SUM(Tabla24[[#This Row],[01. Alcaldía]:[11. Salud pública y seguridad ciudadana]])</f>
        <v>3267</v>
      </c>
    </row>
    <row r="94" spans="1:13" x14ac:dyDescent="0.35">
      <c r="A94" s="54" t="s">
        <v>770</v>
      </c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>
        <v>2500</v>
      </c>
      <c r="M94" s="24">
        <f>SUM(Tabla24[[#This Row],[01. Alcaldía]:[11. Salud pública y seguridad ciudadana]])</f>
        <v>2500</v>
      </c>
    </row>
    <row r="95" spans="1:13" x14ac:dyDescent="0.35">
      <c r="A95" s="55" t="s">
        <v>118</v>
      </c>
      <c r="B95" s="20"/>
      <c r="C95" s="20">
        <v>33.82</v>
      </c>
      <c r="D95" s="20">
        <v>67.64</v>
      </c>
      <c r="E95" s="20"/>
      <c r="F95" s="20"/>
      <c r="G95" s="20"/>
      <c r="H95" s="20"/>
      <c r="I95" s="20">
        <v>178.75</v>
      </c>
      <c r="J95" s="20"/>
      <c r="K95" s="20"/>
      <c r="L95" s="20"/>
      <c r="M95" s="24">
        <f>SUM(Tabla24[[#This Row],[01. Alcaldía]:[11. Salud pública y seguridad ciudadana]])</f>
        <v>280.21000000000004</v>
      </c>
    </row>
    <row r="96" spans="1:13" x14ac:dyDescent="0.35">
      <c r="A96" s="53" t="s">
        <v>694</v>
      </c>
      <c r="B96" s="20"/>
      <c r="C96" s="20"/>
      <c r="D96" s="20"/>
      <c r="E96" s="20"/>
      <c r="F96" s="20"/>
      <c r="G96" s="20"/>
      <c r="H96" s="20">
        <v>3000</v>
      </c>
      <c r="I96" s="20"/>
      <c r="J96" s="20"/>
      <c r="K96" s="20"/>
      <c r="L96" s="20"/>
      <c r="M96" s="24">
        <f>SUM(Tabla24[[#This Row],[01. Alcaldía]:[11. Salud pública y seguridad ciudadana]])</f>
        <v>3000</v>
      </c>
    </row>
    <row r="97" spans="1:13" x14ac:dyDescent="0.35">
      <c r="A97" s="54" t="s">
        <v>2814</v>
      </c>
      <c r="B97" s="20"/>
      <c r="C97" s="20"/>
      <c r="D97" s="20">
        <v>400</v>
      </c>
      <c r="E97" s="20"/>
      <c r="F97" s="20"/>
      <c r="G97" s="20"/>
      <c r="H97" s="20"/>
      <c r="I97" s="20"/>
      <c r="J97" s="20"/>
      <c r="K97" s="20"/>
      <c r="L97" s="20"/>
      <c r="M97" s="24">
        <f>SUM(Tabla24[[#This Row],[01. Alcaldía]:[11. Salud pública y seguridad ciudadana]])</f>
        <v>400</v>
      </c>
    </row>
    <row r="98" spans="1:13" x14ac:dyDescent="0.35">
      <c r="A98" s="54" t="s">
        <v>183</v>
      </c>
      <c r="B98" s="20"/>
      <c r="C98" s="20">
        <v>968</v>
      </c>
      <c r="D98" s="20">
        <v>360.58</v>
      </c>
      <c r="E98" s="20"/>
      <c r="F98" s="20"/>
      <c r="G98" s="20">
        <v>137.94</v>
      </c>
      <c r="H98" s="20"/>
      <c r="I98" s="20"/>
      <c r="J98" s="20"/>
      <c r="K98" s="20">
        <v>1051.49</v>
      </c>
      <c r="L98" s="20"/>
      <c r="M98" s="24">
        <f>SUM(Tabla24[[#This Row],[01. Alcaldía]:[11. Salud pública y seguridad ciudadana]])</f>
        <v>2518.0100000000002</v>
      </c>
    </row>
    <row r="99" spans="1:13" x14ac:dyDescent="0.35">
      <c r="A99" s="54" t="s">
        <v>763</v>
      </c>
      <c r="B99" s="20">
        <v>3000</v>
      </c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4">
        <f>SUM(Tabla24[[#This Row],[01. Alcaldía]:[11. Salud pública y seguridad ciudadana]])</f>
        <v>3000</v>
      </c>
    </row>
    <row r="100" spans="1:13" x14ac:dyDescent="0.35">
      <c r="A100" s="54" t="s">
        <v>455</v>
      </c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>
        <v>600</v>
      </c>
      <c r="M100" s="24">
        <f>SUM(Tabla24[[#This Row],[01. Alcaldía]:[11. Salud pública y seguridad ciudadana]])</f>
        <v>600</v>
      </c>
    </row>
    <row r="101" spans="1:13" x14ac:dyDescent="0.35">
      <c r="A101" s="54" t="s">
        <v>384</v>
      </c>
      <c r="B101" s="20"/>
      <c r="C101" s="20"/>
      <c r="D101" s="20"/>
      <c r="E101" s="20"/>
      <c r="F101" s="20"/>
      <c r="G101" s="20"/>
      <c r="H101" s="20">
        <v>1200</v>
      </c>
      <c r="I101" s="20"/>
      <c r="J101" s="20"/>
      <c r="K101" s="20">
        <v>485.74</v>
      </c>
      <c r="L101" s="20"/>
      <c r="M101" s="24">
        <f>SUM(Tabla24[[#This Row],[01. Alcaldía]:[11. Salud pública y seguridad ciudadana]])</f>
        <v>1685.74</v>
      </c>
    </row>
    <row r="102" spans="1:13" x14ac:dyDescent="0.35">
      <c r="A102" s="55" t="s">
        <v>199</v>
      </c>
      <c r="B102" s="20"/>
      <c r="C102" s="20"/>
      <c r="D102" s="20"/>
      <c r="E102" s="20">
        <v>1000</v>
      </c>
      <c r="F102" s="20"/>
      <c r="G102" s="20"/>
      <c r="H102" s="20">
        <v>3911</v>
      </c>
      <c r="I102" s="20"/>
      <c r="J102" s="20"/>
      <c r="K102" s="20"/>
      <c r="L102" s="20"/>
      <c r="M102" s="24">
        <f>SUM(Tabla24[[#This Row],[01. Alcaldía]:[11. Salud pública y seguridad ciudadana]])</f>
        <v>4911</v>
      </c>
    </row>
    <row r="103" spans="1:13" x14ac:dyDescent="0.35">
      <c r="A103" s="53" t="s">
        <v>760</v>
      </c>
      <c r="B103" s="20">
        <v>3000</v>
      </c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4">
        <f>SUM(Tabla24[[#This Row],[01. Alcaldía]:[11. Salud pública y seguridad ciudadana]])</f>
        <v>3000</v>
      </c>
    </row>
    <row r="104" spans="1:13" x14ac:dyDescent="0.35">
      <c r="A104" s="22" t="s">
        <v>152</v>
      </c>
      <c r="B104" s="20"/>
      <c r="C104" s="20"/>
      <c r="D104" s="20"/>
      <c r="E104" s="20"/>
      <c r="F104" s="20"/>
      <c r="G104" s="20">
        <v>121</v>
      </c>
      <c r="H104" s="20"/>
      <c r="I104" s="20"/>
      <c r="J104" s="20"/>
      <c r="K104" s="20"/>
      <c r="L104" s="20"/>
      <c r="M104" s="24">
        <f>SUM(Tabla24[[#This Row],[01. Alcaldía]:[11. Salud pública y seguridad ciudadana]])</f>
        <v>121</v>
      </c>
    </row>
    <row r="105" spans="1:13" x14ac:dyDescent="0.35">
      <c r="A105" s="54" t="s">
        <v>447</v>
      </c>
      <c r="B105" s="20"/>
      <c r="C105" s="20"/>
      <c r="D105" s="20"/>
      <c r="E105" s="20"/>
      <c r="F105" s="20"/>
      <c r="G105" s="20">
        <v>4500</v>
      </c>
      <c r="H105" s="20"/>
      <c r="I105" s="20"/>
      <c r="J105" s="20"/>
      <c r="K105" s="20"/>
      <c r="L105" s="20">
        <v>1500</v>
      </c>
      <c r="M105" s="24">
        <f>SUM(Tabla24[[#This Row],[01. Alcaldía]:[11. Salud pública y seguridad ciudadana]])</f>
        <v>6000</v>
      </c>
    </row>
    <row r="106" spans="1:13" x14ac:dyDescent="0.35">
      <c r="A106" s="54" t="s">
        <v>765</v>
      </c>
      <c r="B106" s="20"/>
      <c r="C106" s="20"/>
      <c r="D106" s="20"/>
      <c r="E106" s="20"/>
      <c r="F106" s="20"/>
      <c r="G106" s="20"/>
      <c r="H106" s="20"/>
      <c r="I106" s="20"/>
      <c r="J106" s="20"/>
      <c r="K106" s="20">
        <v>65.260000000000005</v>
      </c>
      <c r="L106" s="20"/>
      <c r="M106" s="24">
        <f>SUM(Tabla24[[#This Row],[01. Alcaldía]:[11. Salud pública y seguridad ciudadana]])</f>
        <v>65.260000000000005</v>
      </c>
    </row>
    <row r="107" spans="1:13" x14ac:dyDescent="0.35">
      <c r="A107" s="54" t="s">
        <v>703</v>
      </c>
      <c r="B107" s="20"/>
      <c r="C107" s="20"/>
      <c r="D107" s="20"/>
      <c r="E107" s="20"/>
      <c r="F107" s="20"/>
      <c r="G107" s="20"/>
      <c r="H107" s="20"/>
      <c r="I107" s="20"/>
      <c r="J107" s="20"/>
      <c r="K107" s="20">
        <v>487.35</v>
      </c>
      <c r="L107" s="20"/>
      <c r="M107" s="24">
        <f>SUM(Tabla24[[#This Row],[01. Alcaldía]:[11. Salud pública y seguridad ciudadana]])</f>
        <v>487.35</v>
      </c>
    </row>
    <row r="108" spans="1:13" x14ac:dyDescent="0.35">
      <c r="A108" s="54" t="s">
        <v>2653</v>
      </c>
      <c r="B108" s="20"/>
      <c r="C108" s="20"/>
      <c r="D108" s="20"/>
      <c r="E108" s="20"/>
      <c r="F108" s="20"/>
      <c r="G108" s="20"/>
      <c r="H108" s="20"/>
      <c r="I108" s="20"/>
      <c r="J108" s="20"/>
      <c r="K108" s="20">
        <v>188.3</v>
      </c>
      <c r="L108" s="20"/>
      <c r="M108" s="24">
        <f>SUM(Tabla24[[#This Row],[01. Alcaldía]:[11. Salud pública y seguridad ciudadana]])</f>
        <v>188.3</v>
      </c>
    </row>
    <row r="109" spans="1:13" x14ac:dyDescent="0.35">
      <c r="A109" s="54" t="s">
        <v>338</v>
      </c>
      <c r="B109" s="20"/>
      <c r="C109" s="20"/>
      <c r="D109" s="20"/>
      <c r="E109" s="20">
        <v>16000</v>
      </c>
      <c r="F109" s="20"/>
      <c r="G109" s="20"/>
      <c r="H109" s="20">
        <v>650</v>
      </c>
      <c r="I109" s="20"/>
      <c r="J109" s="20"/>
      <c r="K109" s="20"/>
      <c r="L109" s="20">
        <v>2500</v>
      </c>
      <c r="M109" s="24">
        <f>SUM(Tabla24[[#This Row],[01. Alcaldía]:[11. Salud pública y seguridad ciudadana]])</f>
        <v>19150</v>
      </c>
    </row>
    <row r="110" spans="1:13" x14ac:dyDescent="0.35">
      <c r="A110" s="54" t="s">
        <v>381</v>
      </c>
      <c r="B110" s="20">
        <v>13467.060000000001</v>
      </c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4">
        <f>SUM(Tabla24[[#This Row],[01. Alcaldía]:[11. Salud pública y seguridad ciudadana]])</f>
        <v>13467.060000000001</v>
      </c>
    </row>
    <row r="111" spans="1:13" x14ac:dyDescent="0.35">
      <c r="A111" s="54" t="s">
        <v>774</v>
      </c>
      <c r="B111" s="20"/>
      <c r="C111" s="20"/>
      <c r="D111" s="20"/>
      <c r="E111" s="20">
        <v>658.24</v>
      </c>
      <c r="F111" s="20"/>
      <c r="G111" s="20"/>
      <c r="H111" s="20"/>
      <c r="I111" s="20"/>
      <c r="J111" s="20"/>
      <c r="K111" s="20"/>
      <c r="L111" s="20"/>
      <c r="M111" s="24">
        <f>SUM(Tabla24[[#This Row],[01. Alcaldía]:[11. Salud pública y seguridad ciudadana]])</f>
        <v>658.24</v>
      </c>
    </row>
    <row r="112" spans="1:13" x14ac:dyDescent="0.35">
      <c r="A112" s="54" t="s">
        <v>919</v>
      </c>
      <c r="B112" s="20"/>
      <c r="C112" s="20"/>
      <c r="D112" s="20"/>
      <c r="E112" s="20"/>
      <c r="F112" s="20"/>
      <c r="G112" s="20"/>
      <c r="H112" s="20"/>
      <c r="I112" s="20"/>
      <c r="J112" s="20"/>
      <c r="K112" s="20">
        <v>317.14</v>
      </c>
      <c r="L112" s="20"/>
      <c r="M112" s="24">
        <f>SUM(Tabla24[[#This Row],[01. Alcaldía]:[11. Salud pública y seguridad ciudadana]])</f>
        <v>317.14</v>
      </c>
    </row>
    <row r="113" spans="1:13" x14ac:dyDescent="0.35">
      <c r="A113" s="54" t="s">
        <v>2961</v>
      </c>
      <c r="B113" s="20"/>
      <c r="C113" s="20"/>
      <c r="D113" s="20"/>
      <c r="E113" s="20"/>
      <c r="F113" s="20"/>
      <c r="G113" s="20">
        <v>355.5</v>
      </c>
      <c r="H113" s="20"/>
      <c r="I113" s="20"/>
      <c r="J113" s="20"/>
      <c r="K113" s="20"/>
      <c r="L113" s="20"/>
      <c r="M113" s="24">
        <f>SUM(Tabla24[[#This Row],[01. Alcaldía]:[11. Salud pública y seguridad ciudadana]])</f>
        <v>355.5</v>
      </c>
    </row>
    <row r="114" spans="1:13" x14ac:dyDescent="0.35">
      <c r="A114" s="54" t="s">
        <v>782</v>
      </c>
      <c r="B114" s="20"/>
      <c r="C114" s="20"/>
      <c r="D114" s="20"/>
      <c r="E114" s="20"/>
      <c r="F114" s="20"/>
      <c r="G114" s="20"/>
      <c r="H114" s="20"/>
      <c r="I114" s="20"/>
      <c r="J114" s="20"/>
      <c r="K114" s="20">
        <v>111.32</v>
      </c>
      <c r="L114" s="20"/>
      <c r="M114" s="24">
        <f>SUM(Tabla24[[#This Row],[01. Alcaldía]:[11. Salud pública y seguridad ciudadana]])</f>
        <v>111.32</v>
      </c>
    </row>
    <row r="115" spans="1:13" x14ac:dyDescent="0.35">
      <c r="A115" s="54" t="s">
        <v>478</v>
      </c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>
        <v>1000</v>
      </c>
      <c r="M115" s="24">
        <f>SUM(Tabla24[[#This Row],[01. Alcaldía]:[11. Salud pública y seguridad ciudadana]])</f>
        <v>1000</v>
      </c>
    </row>
    <row r="116" spans="1:13" x14ac:dyDescent="0.35">
      <c r="A116" s="22" t="s">
        <v>200</v>
      </c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>
        <v>3000</v>
      </c>
      <c r="M116" s="24">
        <f>SUM(Tabla24[[#This Row],[01. Alcaldía]:[11. Salud pública y seguridad ciudadana]])</f>
        <v>3000</v>
      </c>
    </row>
    <row r="117" spans="1:13" x14ac:dyDescent="0.35">
      <c r="A117" s="54" t="s">
        <v>823</v>
      </c>
      <c r="B117" s="20"/>
      <c r="C117" s="20"/>
      <c r="D117" s="20"/>
      <c r="E117" s="20"/>
      <c r="F117" s="20"/>
      <c r="G117" s="20"/>
      <c r="H117" s="20"/>
      <c r="I117" s="20"/>
      <c r="J117" s="20"/>
      <c r="K117" s="20">
        <v>196.72</v>
      </c>
      <c r="L117" s="20"/>
      <c r="M117" s="24">
        <f>SUM(Tabla24[[#This Row],[01. Alcaldía]:[11. Salud pública y seguridad ciudadana]])</f>
        <v>196.72</v>
      </c>
    </row>
    <row r="118" spans="1:13" x14ac:dyDescent="0.35">
      <c r="A118" s="54" t="s">
        <v>242</v>
      </c>
      <c r="B118" s="20"/>
      <c r="C118" s="20"/>
      <c r="D118" s="20"/>
      <c r="E118" s="20"/>
      <c r="F118" s="20"/>
      <c r="G118" s="20"/>
      <c r="H118" s="20"/>
      <c r="I118" s="20">
        <v>2180.9</v>
      </c>
      <c r="J118" s="20"/>
      <c r="K118" s="20"/>
      <c r="L118" s="20"/>
      <c r="M118" s="24">
        <f>SUM(Tabla24[[#This Row],[01. Alcaldía]:[11. Salud pública y seguridad ciudadana]])</f>
        <v>2180.9</v>
      </c>
    </row>
    <row r="119" spans="1:13" x14ac:dyDescent="0.35">
      <c r="A119" s="54" t="s">
        <v>699</v>
      </c>
      <c r="B119" s="20">
        <v>1267</v>
      </c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4">
        <f>SUM(Tabla24[[#This Row],[01. Alcaldía]:[11. Salud pública y seguridad ciudadana]])</f>
        <v>1267</v>
      </c>
    </row>
    <row r="120" spans="1:13" x14ac:dyDescent="0.35">
      <c r="A120" s="55" t="s">
        <v>2978</v>
      </c>
      <c r="B120" s="20"/>
      <c r="C120" s="20"/>
      <c r="D120" s="20"/>
      <c r="E120" s="20"/>
      <c r="F120" s="20"/>
      <c r="G120" s="20">
        <v>2332.11</v>
      </c>
      <c r="H120" s="20"/>
      <c r="I120" s="20"/>
      <c r="J120" s="20"/>
      <c r="K120" s="20"/>
      <c r="L120" s="20"/>
      <c r="M120" s="24">
        <f>SUM(Tabla24[[#This Row],[01. Alcaldía]:[11. Salud pública y seguridad ciudadana]])</f>
        <v>2332.11</v>
      </c>
    </row>
    <row r="121" spans="1:13" x14ac:dyDescent="0.35">
      <c r="A121" s="22" t="s">
        <v>420</v>
      </c>
      <c r="B121" s="20"/>
      <c r="C121" s="20"/>
      <c r="D121" s="20"/>
      <c r="E121" s="20"/>
      <c r="F121" s="20"/>
      <c r="G121" s="20">
        <v>97.19</v>
      </c>
      <c r="H121" s="20"/>
      <c r="I121" s="20"/>
      <c r="J121" s="20"/>
      <c r="K121" s="20"/>
      <c r="L121" s="20"/>
      <c r="M121" s="24">
        <f>SUM(Tabla24[[#This Row],[01. Alcaldía]:[11. Salud pública y seguridad ciudadana]])</f>
        <v>97.19</v>
      </c>
    </row>
    <row r="122" spans="1:13" x14ac:dyDescent="0.35">
      <c r="A122" s="54" t="s">
        <v>2333</v>
      </c>
      <c r="B122" s="20"/>
      <c r="C122" s="20"/>
      <c r="D122" s="20"/>
      <c r="E122" s="20"/>
      <c r="F122" s="20"/>
      <c r="G122" s="20"/>
      <c r="H122" s="20"/>
      <c r="I122" s="20">
        <v>2796.92</v>
      </c>
      <c r="J122" s="20"/>
      <c r="K122" s="20"/>
      <c r="L122" s="20"/>
      <c r="M122" s="24">
        <f>SUM(Tabla24[[#This Row],[01. Alcaldía]:[11. Salud pública y seguridad ciudadana]])</f>
        <v>2796.92</v>
      </c>
    </row>
    <row r="123" spans="1:13" x14ac:dyDescent="0.35">
      <c r="A123" s="54" t="s">
        <v>691</v>
      </c>
      <c r="B123" s="20"/>
      <c r="C123" s="20"/>
      <c r="D123" s="20"/>
      <c r="E123" s="20"/>
      <c r="F123" s="20"/>
      <c r="G123" s="20">
        <v>3500</v>
      </c>
      <c r="H123" s="20"/>
      <c r="I123" s="20"/>
      <c r="J123" s="20"/>
      <c r="K123" s="20"/>
      <c r="L123" s="20"/>
      <c r="M123" s="24">
        <f>SUM(Tabla24[[#This Row],[01. Alcaldía]:[11. Salud pública y seguridad ciudadana]])</f>
        <v>3500</v>
      </c>
    </row>
    <row r="124" spans="1:13" x14ac:dyDescent="0.35">
      <c r="A124" s="22" t="s">
        <v>386</v>
      </c>
      <c r="B124" s="20"/>
      <c r="C124" s="20"/>
      <c r="D124" s="20"/>
      <c r="E124" s="20"/>
      <c r="F124" s="20"/>
      <c r="G124" s="20">
        <v>7200</v>
      </c>
      <c r="H124" s="20"/>
      <c r="I124" s="20"/>
      <c r="J124" s="20"/>
      <c r="K124" s="20"/>
      <c r="L124" s="20"/>
      <c r="M124" s="24">
        <f>SUM(Tabla24[[#This Row],[01. Alcaldía]:[11. Salud pública y seguridad ciudadana]])</f>
        <v>7200</v>
      </c>
    </row>
    <row r="125" spans="1:13" x14ac:dyDescent="0.35">
      <c r="A125" s="54" t="s">
        <v>696</v>
      </c>
      <c r="B125" s="20"/>
      <c r="C125" s="20"/>
      <c r="D125" s="20"/>
      <c r="E125" s="20">
        <v>3000</v>
      </c>
      <c r="F125" s="20"/>
      <c r="G125" s="20"/>
      <c r="H125" s="20"/>
      <c r="I125" s="20">
        <v>18112.91</v>
      </c>
      <c r="J125" s="20"/>
      <c r="K125" s="20">
        <v>136.13</v>
      </c>
      <c r="L125" s="20"/>
      <c r="M125" s="24">
        <f>SUM(Tabla24[[#This Row],[01. Alcaldía]:[11. Salud pública y seguridad ciudadana]])</f>
        <v>21249.040000000001</v>
      </c>
    </row>
    <row r="126" spans="1:13" x14ac:dyDescent="0.35">
      <c r="A126" s="54" t="s">
        <v>400</v>
      </c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>
        <v>7500.12</v>
      </c>
      <c r="M126" s="24">
        <f>SUM(Tabla24[[#This Row],[01. Alcaldía]:[11. Salud pública y seguridad ciudadana]])</f>
        <v>7500.12</v>
      </c>
    </row>
    <row r="127" spans="1:13" x14ac:dyDescent="0.35">
      <c r="A127" s="54" t="s">
        <v>1901</v>
      </c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>
        <v>1500</v>
      </c>
      <c r="M127" s="24">
        <f>SUM(Tabla24[[#This Row],[01. Alcaldía]:[11. Salud pública y seguridad ciudadana]])</f>
        <v>1500</v>
      </c>
    </row>
    <row r="128" spans="1:13" x14ac:dyDescent="0.35">
      <c r="A128" s="54" t="s">
        <v>318</v>
      </c>
      <c r="B128" s="20"/>
      <c r="C128" s="20"/>
      <c r="D128" s="20">
        <v>93.92</v>
      </c>
      <c r="E128" s="20"/>
      <c r="F128" s="20"/>
      <c r="G128" s="20"/>
      <c r="H128" s="20"/>
      <c r="I128" s="20"/>
      <c r="J128" s="20"/>
      <c r="K128" s="20"/>
      <c r="L128" s="20"/>
      <c r="M128" s="24">
        <f>SUM(Tabla24[[#This Row],[01. Alcaldía]:[11. Salud pública y seguridad ciudadana]])</f>
        <v>93.92</v>
      </c>
    </row>
    <row r="129" spans="1:13" x14ac:dyDescent="0.35">
      <c r="A129" s="54" t="s">
        <v>876</v>
      </c>
      <c r="B129" s="20">
        <v>211.99</v>
      </c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4">
        <f>SUM(Tabla24[[#This Row],[01. Alcaldía]:[11. Salud pública y seguridad ciudadana]])</f>
        <v>211.99</v>
      </c>
    </row>
    <row r="130" spans="1:13" x14ac:dyDescent="0.35">
      <c r="A130" s="54" t="s">
        <v>2002</v>
      </c>
      <c r="B130" s="20"/>
      <c r="C130" s="20"/>
      <c r="D130" s="20"/>
      <c r="E130" s="20"/>
      <c r="F130" s="20"/>
      <c r="G130" s="20">
        <v>499.14</v>
      </c>
      <c r="H130" s="20"/>
      <c r="I130" s="20"/>
      <c r="J130" s="20"/>
      <c r="K130" s="20"/>
      <c r="L130" s="20"/>
      <c r="M130" s="24">
        <f>SUM(Tabla24[[#This Row],[01. Alcaldía]:[11. Salud pública y seguridad ciudadana]])</f>
        <v>499.14</v>
      </c>
    </row>
    <row r="131" spans="1:13" x14ac:dyDescent="0.35">
      <c r="A131" s="54" t="s">
        <v>401</v>
      </c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>
        <v>2500</v>
      </c>
      <c r="M131" s="24">
        <f>SUM(Tabla24[[#This Row],[01. Alcaldía]:[11. Salud pública y seguridad ciudadana]])</f>
        <v>2500</v>
      </c>
    </row>
    <row r="132" spans="1:13" x14ac:dyDescent="0.35">
      <c r="A132" s="54" t="s">
        <v>2008</v>
      </c>
      <c r="B132" s="20"/>
      <c r="C132" s="20"/>
      <c r="D132" s="20"/>
      <c r="E132" s="20"/>
      <c r="F132" s="20"/>
      <c r="G132" s="20">
        <v>5788.63</v>
      </c>
      <c r="H132" s="20"/>
      <c r="I132" s="20"/>
      <c r="J132" s="20"/>
      <c r="K132" s="20"/>
      <c r="L132" s="20"/>
      <c r="M132" s="24">
        <f>SUM(Tabla24[[#This Row],[01. Alcaldía]:[11. Salud pública y seguridad ciudadana]])</f>
        <v>5788.63</v>
      </c>
    </row>
    <row r="133" spans="1:13" x14ac:dyDescent="0.35">
      <c r="A133" s="54" t="s">
        <v>873</v>
      </c>
      <c r="B133" s="20"/>
      <c r="C133" s="20"/>
      <c r="D133" s="20"/>
      <c r="E133" s="20"/>
      <c r="F133" s="20"/>
      <c r="G133" s="20"/>
      <c r="H133" s="20"/>
      <c r="I133" s="20">
        <v>6050</v>
      </c>
      <c r="J133" s="20"/>
      <c r="K133" s="20"/>
      <c r="L133" s="20"/>
      <c r="M133" s="24">
        <f>SUM(Tabla24[[#This Row],[01. Alcaldía]:[11. Salud pública y seguridad ciudadana]])</f>
        <v>6050</v>
      </c>
    </row>
    <row r="134" spans="1:13" x14ac:dyDescent="0.35">
      <c r="A134" s="55" t="s">
        <v>198</v>
      </c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>
        <v>7800</v>
      </c>
      <c r="M134" s="24">
        <f>SUM(Tabla24[[#This Row],[01. Alcaldía]:[11. Salud pública y seguridad ciudadana]])</f>
        <v>7800</v>
      </c>
    </row>
    <row r="135" spans="1:13" x14ac:dyDescent="0.35">
      <c r="A135" s="53" t="s">
        <v>2668</v>
      </c>
      <c r="B135" s="20"/>
      <c r="C135" s="20"/>
      <c r="D135" s="20"/>
      <c r="E135" s="20"/>
      <c r="F135" s="20"/>
      <c r="G135" s="20">
        <v>1200.01</v>
      </c>
      <c r="H135" s="20"/>
      <c r="I135" s="20"/>
      <c r="J135" s="20"/>
      <c r="K135" s="20"/>
      <c r="L135" s="20"/>
      <c r="M135" s="24">
        <f>SUM(Tabla24[[#This Row],[01. Alcaldía]:[11. Salud pública y seguridad ciudadana]])</f>
        <v>1200.01</v>
      </c>
    </row>
    <row r="136" spans="1:13" x14ac:dyDescent="0.35">
      <c r="A136" s="22" t="s">
        <v>145</v>
      </c>
      <c r="B136" s="20">
        <v>1610</v>
      </c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4">
        <f>SUM(Tabla24[[#This Row],[01. Alcaldía]:[11. Salud pública y seguridad ciudadana]])</f>
        <v>1610</v>
      </c>
    </row>
    <row r="137" spans="1:13" x14ac:dyDescent="0.35">
      <c r="A137" s="54" t="s">
        <v>382</v>
      </c>
      <c r="B137" s="20"/>
      <c r="C137" s="20"/>
      <c r="D137" s="20"/>
      <c r="E137" s="20"/>
      <c r="F137" s="20"/>
      <c r="G137" s="20">
        <v>750</v>
      </c>
      <c r="H137" s="20"/>
      <c r="I137" s="20"/>
      <c r="J137" s="20"/>
      <c r="K137" s="20"/>
      <c r="L137" s="20">
        <v>327.76</v>
      </c>
      <c r="M137" s="24">
        <f>SUM(Tabla24[[#This Row],[01. Alcaldía]:[11. Salud pública y seguridad ciudadana]])</f>
        <v>1077.76</v>
      </c>
    </row>
    <row r="138" spans="1:13" x14ac:dyDescent="0.35">
      <c r="A138" s="54" t="s">
        <v>155</v>
      </c>
      <c r="B138" s="20">
        <v>7871.0599999999995</v>
      </c>
      <c r="C138" s="20"/>
      <c r="D138" s="20"/>
      <c r="E138" s="20"/>
      <c r="F138" s="20"/>
      <c r="G138" s="20">
        <v>2000</v>
      </c>
      <c r="H138" s="20"/>
      <c r="I138" s="20"/>
      <c r="J138" s="20"/>
      <c r="K138" s="20"/>
      <c r="L138" s="20"/>
      <c r="M138" s="24">
        <f>SUM(Tabla24[[#This Row],[01. Alcaldía]:[11. Salud pública y seguridad ciudadana]])</f>
        <v>9871.06</v>
      </c>
    </row>
    <row r="139" spans="1:13" x14ac:dyDescent="0.35">
      <c r="A139" s="54" t="s">
        <v>1955</v>
      </c>
      <c r="B139" s="20"/>
      <c r="C139" s="20"/>
      <c r="D139" s="20"/>
      <c r="E139" s="20">
        <v>707.85</v>
      </c>
      <c r="F139" s="20"/>
      <c r="G139" s="20"/>
      <c r="H139" s="20"/>
      <c r="I139" s="20"/>
      <c r="J139" s="20"/>
      <c r="K139" s="20"/>
      <c r="L139" s="20"/>
      <c r="M139" s="24">
        <f>SUM(Tabla24[[#This Row],[01. Alcaldía]:[11. Salud pública y seguridad ciudadana]])</f>
        <v>707.85</v>
      </c>
    </row>
    <row r="140" spans="1:13" x14ac:dyDescent="0.35">
      <c r="A140" s="54" t="s">
        <v>2515</v>
      </c>
      <c r="B140" s="20"/>
      <c r="C140" s="20"/>
      <c r="D140" s="20"/>
      <c r="E140" s="20"/>
      <c r="F140" s="20"/>
      <c r="G140" s="20"/>
      <c r="H140" s="20">
        <v>2864</v>
      </c>
      <c r="I140" s="20"/>
      <c r="J140" s="20"/>
      <c r="K140" s="20"/>
      <c r="L140" s="20"/>
      <c r="M140" s="24">
        <f>SUM(Tabla24[[#This Row],[01. Alcaldía]:[11. Salud pública y seguridad ciudadana]])</f>
        <v>2864</v>
      </c>
    </row>
    <row r="141" spans="1:13" x14ac:dyDescent="0.35">
      <c r="A141" s="54" t="s">
        <v>379</v>
      </c>
      <c r="B141" s="20"/>
      <c r="C141" s="20"/>
      <c r="D141" s="20"/>
      <c r="E141" s="20"/>
      <c r="F141" s="20"/>
      <c r="G141" s="20"/>
      <c r="H141" s="20"/>
      <c r="I141" s="20">
        <v>1452</v>
      </c>
      <c r="J141" s="20"/>
      <c r="K141" s="20"/>
      <c r="L141" s="20">
        <v>1379.47</v>
      </c>
      <c r="M141" s="24">
        <f>SUM(Tabla24[[#This Row],[01. Alcaldía]:[11. Salud pública y seguridad ciudadana]])</f>
        <v>2831.4700000000003</v>
      </c>
    </row>
    <row r="142" spans="1:13" x14ac:dyDescent="0.35">
      <c r="A142" s="54" t="s">
        <v>162</v>
      </c>
      <c r="B142" s="20"/>
      <c r="C142" s="20">
        <v>1573</v>
      </c>
      <c r="D142" s="20">
        <v>218.31</v>
      </c>
      <c r="E142" s="20"/>
      <c r="F142" s="20"/>
      <c r="G142" s="20">
        <v>7760</v>
      </c>
      <c r="H142" s="20">
        <v>500</v>
      </c>
      <c r="I142" s="20"/>
      <c r="J142" s="20"/>
      <c r="K142" s="20">
        <v>10194.69</v>
      </c>
      <c r="L142" s="20">
        <v>5500</v>
      </c>
      <c r="M142" s="24">
        <f>SUM(Tabla24[[#This Row],[01. Alcaldía]:[11. Salud pública y seguridad ciudadana]])</f>
        <v>25746</v>
      </c>
    </row>
    <row r="143" spans="1:13" x14ac:dyDescent="0.35">
      <c r="A143" s="54" t="s">
        <v>2508</v>
      </c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>
        <v>600</v>
      </c>
      <c r="M143" s="24">
        <f>SUM(Tabla24[[#This Row],[01. Alcaldía]:[11. Salud pública y seguridad ciudadana]])</f>
        <v>600</v>
      </c>
    </row>
    <row r="144" spans="1:13" x14ac:dyDescent="0.35">
      <c r="A144" s="22" t="s">
        <v>476</v>
      </c>
      <c r="B144" s="20"/>
      <c r="C144" s="20"/>
      <c r="D144" s="20">
        <v>388.79</v>
      </c>
      <c r="E144" s="20"/>
      <c r="F144" s="20">
        <v>331.31</v>
      </c>
      <c r="G144" s="20"/>
      <c r="H144" s="20"/>
      <c r="I144" s="20"/>
      <c r="J144" s="20"/>
      <c r="K144" s="20"/>
      <c r="L144" s="20"/>
      <c r="M144" s="24">
        <f>SUM(Tabla24[[#This Row],[01. Alcaldía]:[11. Salud pública y seguridad ciudadana]])</f>
        <v>720.1</v>
      </c>
    </row>
    <row r="145" spans="1:13" x14ac:dyDescent="0.35">
      <c r="A145" s="54" t="s">
        <v>2417</v>
      </c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>
        <v>71.930000000000007</v>
      </c>
      <c r="M145" s="24">
        <f>SUM(Tabla24[[#This Row],[01. Alcaldía]:[11. Salud pública y seguridad ciudadana]])</f>
        <v>71.930000000000007</v>
      </c>
    </row>
    <row r="146" spans="1:13" x14ac:dyDescent="0.35">
      <c r="A146" s="54" t="s">
        <v>320</v>
      </c>
      <c r="B146" s="20"/>
      <c r="C146" s="20"/>
      <c r="D146" s="20"/>
      <c r="E146" s="20"/>
      <c r="F146" s="20"/>
      <c r="G146" s="20"/>
      <c r="H146" s="20">
        <v>250</v>
      </c>
      <c r="I146" s="20"/>
      <c r="J146" s="20"/>
      <c r="K146" s="20">
        <v>127.53</v>
      </c>
      <c r="L146" s="20"/>
      <c r="M146" s="24">
        <f>SUM(Tabla24[[#This Row],[01. Alcaldía]:[11. Salud pública y seguridad ciudadana]])</f>
        <v>377.53</v>
      </c>
    </row>
    <row r="147" spans="1:13" x14ac:dyDescent="0.35">
      <c r="A147" s="54" t="s">
        <v>188</v>
      </c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>
        <v>15380.15</v>
      </c>
      <c r="M147" s="24">
        <f>SUM(Tabla24[[#This Row],[01. Alcaldía]:[11. Salud pública y seguridad ciudadana]])</f>
        <v>15380.15</v>
      </c>
    </row>
    <row r="148" spans="1:13" x14ac:dyDescent="0.35">
      <c r="A148" s="54" t="s">
        <v>99</v>
      </c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>
        <v>150</v>
      </c>
      <c r="M148" s="24">
        <f>SUM(Tabla24[[#This Row],[01. Alcaldía]:[11. Salud pública y seguridad ciudadana]])</f>
        <v>150</v>
      </c>
    </row>
    <row r="149" spans="1:13" x14ac:dyDescent="0.35">
      <c r="A149" s="54" t="s">
        <v>688</v>
      </c>
      <c r="B149" s="20"/>
      <c r="C149" s="20"/>
      <c r="D149" s="20"/>
      <c r="E149" s="20">
        <v>1449.58</v>
      </c>
      <c r="F149" s="20"/>
      <c r="G149" s="20"/>
      <c r="H149" s="20"/>
      <c r="I149" s="20"/>
      <c r="J149" s="20"/>
      <c r="K149" s="20">
        <v>319.44</v>
      </c>
      <c r="L149" s="20">
        <v>204.73</v>
      </c>
      <c r="M149" s="24">
        <f>SUM(Tabla24[[#This Row],[01. Alcaldía]:[11. Salud pública y seguridad ciudadana]])</f>
        <v>1973.75</v>
      </c>
    </row>
    <row r="150" spans="1:13" x14ac:dyDescent="0.35">
      <c r="A150" s="55" t="s">
        <v>725</v>
      </c>
      <c r="B150" s="20"/>
      <c r="C150" s="20"/>
      <c r="D150" s="20"/>
      <c r="E150" s="20">
        <v>1452</v>
      </c>
      <c r="F150" s="20"/>
      <c r="G150" s="20"/>
      <c r="H150" s="20"/>
      <c r="I150" s="20"/>
      <c r="J150" s="20"/>
      <c r="K150" s="20"/>
      <c r="L150" s="20"/>
      <c r="M150" s="24">
        <f>SUM(Tabla24[[#This Row],[01. Alcaldía]:[11. Salud pública y seguridad ciudadana]])</f>
        <v>1452</v>
      </c>
    </row>
    <row r="151" spans="1:13" x14ac:dyDescent="0.35">
      <c r="A151" s="53" t="s">
        <v>816</v>
      </c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>
        <v>3000</v>
      </c>
      <c r="M151" s="24">
        <f>SUM(Tabla24[[#This Row],[01. Alcaldía]:[11. Salud pública y seguridad ciudadana]])</f>
        <v>3000</v>
      </c>
    </row>
    <row r="152" spans="1:13" x14ac:dyDescent="0.35">
      <c r="A152" s="54" t="s">
        <v>753</v>
      </c>
      <c r="B152" s="20">
        <v>6704.61</v>
      </c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4">
        <f>SUM(Tabla24[[#This Row],[01. Alcaldía]:[11. Salud pública y seguridad ciudadana]])</f>
        <v>6704.61</v>
      </c>
    </row>
    <row r="153" spans="1:13" x14ac:dyDescent="0.35">
      <c r="A153" s="22" t="s">
        <v>406</v>
      </c>
      <c r="B153" s="20"/>
      <c r="C153" s="20"/>
      <c r="D153" s="20"/>
      <c r="E153" s="20"/>
      <c r="F153" s="20"/>
      <c r="G153" s="20"/>
      <c r="H153" s="20"/>
      <c r="I153" s="20">
        <v>1354.82</v>
      </c>
      <c r="J153" s="20"/>
      <c r="K153" s="20"/>
      <c r="L153" s="20"/>
      <c r="M153" s="24">
        <f>SUM(Tabla24[[#This Row],[01. Alcaldía]:[11. Salud pública y seguridad ciudadana]])</f>
        <v>1354.82</v>
      </c>
    </row>
    <row r="154" spans="1:13" x14ac:dyDescent="0.35">
      <c r="A154" s="22" t="s">
        <v>415</v>
      </c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>
        <v>10000</v>
      </c>
      <c r="M154" s="24">
        <f>SUM(Tabla24[[#This Row],[01. Alcaldía]:[11. Salud pública y seguridad ciudadana]])</f>
        <v>10000</v>
      </c>
    </row>
    <row r="155" spans="1:13" x14ac:dyDescent="0.35">
      <c r="A155" s="54" t="s">
        <v>328</v>
      </c>
      <c r="B155" s="20"/>
      <c r="C155" s="20">
        <v>486.94</v>
      </c>
      <c r="D155" s="20"/>
      <c r="E155" s="20"/>
      <c r="F155" s="20"/>
      <c r="G155" s="20"/>
      <c r="H155" s="20"/>
      <c r="I155" s="20"/>
      <c r="J155" s="20"/>
      <c r="K155" s="20">
        <v>2800</v>
      </c>
      <c r="L155" s="20"/>
      <c r="M155" s="24">
        <f>SUM(Tabla24[[#This Row],[01. Alcaldía]:[11. Salud pública y seguridad ciudadana]])</f>
        <v>3286.94</v>
      </c>
    </row>
    <row r="156" spans="1:13" x14ac:dyDescent="0.35">
      <c r="A156" s="54" t="s">
        <v>777</v>
      </c>
      <c r="B156" s="20"/>
      <c r="C156" s="20"/>
      <c r="D156" s="20"/>
      <c r="E156" s="20"/>
      <c r="F156" s="20"/>
      <c r="G156" s="20">
        <v>861.29</v>
      </c>
      <c r="H156" s="20"/>
      <c r="I156" s="20"/>
      <c r="J156" s="20"/>
      <c r="K156" s="20"/>
      <c r="L156" s="20"/>
      <c r="M156" s="24">
        <f>SUM(Tabla24[[#This Row],[01. Alcaldía]:[11. Salud pública y seguridad ciudadana]])</f>
        <v>861.29</v>
      </c>
    </row>
    <row r="157" spans="1:13" x14ac:dyDescent="0.35">
      <c r="A157" s="54" t="s">
        <v>1656</v>
      </c>
      <c r="B157" s="20"/>
      <c r="C157" s="20"/>
      <c r="D157" s="20"/>
      <c r="E157" s="20"/>
      <c r="F157" s="20"/>
      <c r="G157" s="20"/>
      <c r="H157" s="20"/>
      <c r="I157" s="20"/>
      <c r="J157" s="20"/>
      <c r="K157" s="20">
        <v>326.7</v>
      </c>
      <c r="L157" s="20"/>
      <c r="M157" s="24">
        <f>SUM(Tabla24[[#This Row],[01. Alcaldía]:[11. Salud pública y seguridad ciudadana]])</f>
        <v>326.7</v>
      </c>
    </row>
    <row r="158" spans="1:13" x14ac:dyDescent="0.35">
      <c r="A158" s="54" t="s">
        <v>2688</v>
      </c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>
        <v>238.37</v>
      </c>
      <c r="M158" s="24">
        <f>SUM(Tabla24[[#This Row],[01. Alcaldía]:[11. Salud pública y seguridad ciudadana]])</f>
        <v>238.37</v>
      </c>
    </row>
    <row r="159" spans="1:13" x14ac:dyDescent="0.35">
      <c r="A159" s="54" t="s">
        <v>854</v>
      </c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>
        <v>113.62</v>
      </c>
      <c r="M159" s="24">
        <f>SUM(Tabla24[[#This Row],[01. Alcaldía]:[11. Salud pública y seguridad ciudadana]])</f>
        <v>113.62</v>
      </c>
    </row>
    <row r="160" spans="1:13" x14ac:dyDescent="0.35">
      <c r="A160" s="54" t="s">
        <v>124</v>
      </c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>
        <v>4000</v>
      </c>
      <c r="M160" s="24">
        <f>SUM(Tabla24[[#This Row],[01. Alcaldía]:[11. Salud pública y seguridad ciudadana]])</f>
        <v>4000</v>
      </c>
    </row>
    <row r="161" spans="1:13" x14ac:dyDescent="0.35">
      <c r="A161" s="54" t="s">
        <v>2239</v>
      </c>
      <c r="B161" s="20"/>
      <c r="C161" s="20"/>
      <c r="D161" s="20"/>
      <c r="E161" s="20"/>
      <c r="F161" s="20"/>
      <c r="G161" s="20"/>
      <c r="H161" s="20"/>
      <c r="I161" s="20">
        <v>1542.68</v>
      </c>
      <c r="J161" s="20"/>
      <c r="K161" s="20"/>
      <c r="L161" s="20"/>
      <c r="M161" s="24">
        <f>SUM(Tabla24[[#This Row],[01. Alcaldía]:[11. Salud pública y seguridad ciudadana]])</f>
        <v>1542.68</v>
      </c>
    </row>
    <row r="162" spans="1:13" x14ac:dyDescent="0.35">
      <c r="A162" s="22" t="s">
        <v>197</v>
      </c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>
        <v>4000</v>
      </c>
      <c r="M162" s="24">
        <f>SUM(Tabla24[[#This Row],[01. Alcaldía]:[11. Salud pública y seguridad ciudadana]])</f>
        <v>4000</v>
      </c>
    </row>
    <row r="163" spans="1:13" x14ac:dyDescent="0.35">
      <c r="A163" s="54" t="s">
        <v>762</v>
      </c>
      <c r="B163" s="20"/>
      <c r="C163" s="20"/>
      <c r="D163" s="20"/>
      <c r="E163" s="20"/>
      <c r="F163" s="20"/>
      <c r="G163" s="20"/>
      <c r="H163" s="20"/>
      <c r="I163" s="20">
        <v>14520</v>
      </c>
      <c r="J163" s="20"/>
      <c r="K163" s="20"/>
      <c r="L163" s="20"/>
      <c r="M163" s="24">
        <f>SUM(Tabla24[[#This Row],[01. Alcaldía]:[11. Salud pública y seguridad ciudadana]])</f>
        <v>14520</v>
      </c>
    </row>
    <row r="164" spans="1:13" x14ac:dyDescent="0.35">
      <c r="A164" s="55" t="s">
        <v>736</v>
      </c>
      <c r="B164" s="20"/>
      <c r="C164" s="20"/>
      <c r="D164" s="20"/>
      <c r="E164" s="20"/>
      <c r="F164" s="20"/>
      <c r="G164" s="20"/>
      <c r="H164" s="20">
        <v>5000</v>
      </c>
      <c r="I164" s="20">
        <v>3630</v>
      </c>
      <c r="J164" s="20"/>
      <c r="K164" s="20"/>
      <c r="L164" s="20"/>
      <c r="M164" s="24">
        <f>SUM(Tabla24[[#This Row],[01. Alcaldía]:[11. Salud pública y seguridad ciudadana]])</f>
        <v>8630</v>
      </c>
    </row>
    <row r="165" spans="1:13" x14ac:dyDescent="0.35">
      <c r="A165" s="53" t="s">
        <v>2925</v>
      </c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>
        <v>2450.25</v>
      </c>
      <c r="M165" s="24">
        <f>SUM(Tabla24[[#This Row],[01. Alcaldía]:[11. Salud pública y seguridad ciudadana]])</f>
        <v>2450.25</v>
      </c>
    </row>
    <row r="166" spans="1:13" x14ac:dyDescent="0.35">
      <c r="A166" s="54" t="s">
        <v>773</v>
      </c>
      <c r="B166" s="20"/>
      <c r="C166" s="20"/>
      <c r="D166" s="20"/>
      <c r="E166" s="20"/>
      <c r="F166" s="20"/>
      <c r="G166" s="20"/>
      <c r="H166" s="20"/>
      <c r="I166" s="20"/>
      <c r="J166" s="20"/>
      <c r="K166" s="20">
        <v>1436.92</v>
      </c>
      <c r="L166" s="20"/>
      <c r="M166" s="24">
        <f>SUM(Tabla24[[#This Row],[01. Alcaldía]:[11. Salud pública y seguridad ciudadana]])</f>
        <v>1436.92</v>
      </c>
    </row>
    <row r="167" spans="1:13" x14ac:dyDescent="0.35">
      <c r="A167" s="54" t="s">
        <v>771</v>
      </c>
      <c r="B167" s="20"/>
      <c r="C167" s="20"/>
      <c r="D167" s="20"/>
      <c r="E167" s="20"/>
      <c r="F167" s="20"/>
      <c r="G167" s="20"/>
      <c r="H167" s="20"/>
      <c r="I167" s="20"/>
      <c r="J167" s="20"/>
      <c r="K167" s="20">
        <v>2806.84</v>
      </c>
      <c r="L167" s="20"/>
      <c r="M167" s="24">
        <f>SUM(Tabla24[[#This Row],[01. Alcaldía]:[11. Salud pública y seguridad ciudadana]])</f>
        <v>2806.84</v>
      </c>
    </row>
    <row r="168" spans="1:13" x14ac:dyDescent="0.35">
      <c r="A168" s="54" t="s">
        <v>3064</v>
      </c>
      <c r="B168" s="20"/>
      <c r="C168" s="20">
        <v>11618.560000000001</v>
      </c>
      <c r="D168" s="20"/>
      <c r="E168" s="20"/>
      <c r="F168" s="20"/>
      <c r="G168" s="20"/>
      <c r="H168" s="20"/>
      <c r="I168" s="20"/>
      <c r="J168" s="20"/>
      <c r="K168" s="20"/>
      <c r="L168" s="20"/>
      <c r="M168" s="24">
        <f>SUM(Tabla24[[#This Row],[01. Alcaldía]:[11. Salud pública y seguridad ciudadana]])</f>
        <v>11618.560000000001</v>
      </c>
    </row>
    <row r="169" spans="1:13" x14ac:dyDescent="0.35">
      <c r="A169" s="54" t="s">
        <v>392</v>
      </c>
      <c r="B169" s="20">
        <v>2314.73</v>
      </c>
      <c r="C169" s="20"/>
      <c r="D169" s="20"/>
      <c r="E169" s="20">
        <v>565.06999999999994</v>
      </c>
      <c r="F169" s="20"/>
      <c r="G169" s="20">
        <v>300</v>
      </c>
      <c r="H169" s="20"/>
      <c r="I169" s="20"/>
      <c r="J169" s="20"/>
      <c r="K169" s="20"/>
      <c r="L169" s="20">
        <v>2000</v>
      </c>
      <c r="M169" s="24">
        <f>SUM(Tabla24[[#This Row],[01. Alcaldía]:[11. Salud pública y seguridad ciudadana]])</f>
        <v>5179.8</v>
      </c>
    </row>
    <row r="170" spans="1:13" x14ac:dyDescent="0.35">
      <c r="A170" s="54" t="s">
        <v>1236</v>
      </c>
      <c r="B170" s="20"/>
      <c r="C170" s="20"/>
      <c r="D170" s="20"/>
      <c r="E170" s="20"/>
      <c r="F170" s="20"/>
      <c r="G170" s="20"/>
      <c r="H170" s="20">
        <v>17995</v>
      </c>
      <c r="I170" s="20"/>
      <c r="J170" s="20"/>
      <c r="K170" s="20"/>
      <c r="L170" s="20"/>
      <c r="M170" s="24">
        <f>SUM(Tabla24[[#This Row],[01. Alcaldía]:[11. Salud pública y seguridad ciudadana]])</f>
        <v>17995</v>
      </c>
    </row>
    <row r="171" spans="1:13" x14ac:dyDescent="0.35">
      <c r="A171" s="54" t="s">
        <v>2496</v>
      </c>
      <c r="B171" s="20"/>
      <c r="C171" s="20"/>
      <c r="D171" s="20"/>
      <c r="E171" s="20"/>
      <c r="F171" s="20"/>
      <c r="G171" s="20"/>
      <c r="H171" s="20">
        <v>4660</v>
      </c>
      <c r="I171" s="20"/>
      <c r="J171" s="20"/>
      <c r="K171" s="20"/>
      <c r="L171" s="20"/>
      <c r="M171" s="24">
        <f>SUM(Tabla24[[#This Row],[01. Alcaldía]:[11. Salud pública y seguridad ciudadana]])</f>
        <v>4660</v>
      </c>
    </row>
    <row r="172" spans="1:13" x14ac:dyDescent="0.35">
      <c r="A172" s="54" t="s">
        <v>1668</v>
      </c>
      <c r="B172" s="20"/>
      <c r="C172" s="20"/>
      <c r="D172" s="20"/>
      <c r="E172" s="20"/>
      <c r="F172" s="20"/>
      <c r="G172" s="20"/>
      <c r="H172" s="20"/>
      <c r="I172" s="20"/>
      <c r="J172" s="20"/>
      <c r="K172" s="20">
        <v>33.6</v>
      </c>
      <c r="L172" s="20"/>
      <c r="M172" s="24">
        <f>SUM(Tabla24[[#This Row],[01. Alcaldía]:[11. Salud pública y seguridad ciudadana]])</f>
        <v>33.6</v>
      </c>
    </row>
    <row r="173" spans="1:13" x14ac:dyDescent="0.35">
      <c r="A173" s="54" t="s">
        <v>748</v>
      </c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>
        <v>2500</v>
      </c>
      <c r="M173" s="24">
        <f>SUM(Tabla24[[#This Row],[01. Alcaldía]:[11. Salud pública y seguridad ciudadana]])</f>
        <v>2500</v>
      </c>
    </row>
    <row r="174" spans="1:13" x14ac:dyDescent="0.35">
      <c r="A174" s="54" t="s">
        <v>2576</v>
      </c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>
        <v>1500</v>
      </c>
      <c r="M174" s="24">
        <f>SUM(Tabla24[[#This Row],[01. Alcaldía]:[11. Salud pública y seguridad ciudadana]])</f>
        <v>1500</v>
      </c>
    </row>
    <row r="175" spans="1:13" x14ac:dyDescent="0.35">
      <c r="A175" s="54" t="s">
        <v>465</v>
      </c>
      <c r="B175" s="20"/>
      <c r="C175" s="20"/>
      <c r="D175" s="20"/>
      <c r="E175" s="20"/>
      <c r="F175" s="20"/>
      <c r="G175" s="20"/>
      <c r="H175" s="20"/>
      <c r="I175" s="20">
        <v>6655</v>
      </c>
      <c r="J175" s="20"/>
      <c r="K175" s="20"/>
      <c r="L175" s="20"/>
      <c r="M175" s="24">
        <f>SUM(Tabla24[[#This Row],[01. Alcaldía]:[11. Salud pública y seguridad ciudadana]])</f>
        <v>6655</v>
      </c>
    </row>
    <row r="176" spans="1:13" x14ac:dyDescent="0.35">
      <c r="A176" s="22" t="s">
        <v>369</v>
      </c>
      <c r="B176" s="20"/>
      <c r="C176" s="20"/>
      <c r="D176" s="20"/>
      <c r="E176" s="20"/>
      <c r="F176" s="20"/>
      <c r="G176" s="20">
        <v>1051.8399999999999</v>
      </c>
      <c r="H176" s="20"/>
      <c r="I176" s="20"/>
      <c r="J176" s="20"/>
      <c r="K176" s="20"/>
      <c r="L176" s="20"/>
      <c r="M176" s="24">
        <f>SUM(Tabla24[[#This Row],[01. Alcaldía]:[11. Salud pública y seguridad ciudadana]])</f>
        <v>1051.8399999999999</v>
      </c>
    </row>
    <row r="177" spans="1:13" s="25" customFormat="1" x14ac:dyDescent="0.25">
      <c r="A177" s="26" t="s">
        <v>922</v>
      </c>
      <c r="B177" s="24">
        <f>SUBTOTAL(109,Tabla24[01. Alcaldía])</f>
        <v>63209.279999999999</v>
      </c>
      <c r="C177" s="24">
        <f>SUBTOTAL(109,Tabla24[02. Planeamiento urbanístico y vivienda])</f>
        <v>23732.340000000004</v>
      </c>
      <c r="D177" s="24">
        <f>SUBTOTAL(109,Tabla24[03. Participación ciudadana y deportes])</f>
        <v>16837.170000000002</v>
      </c>
      <c r="E177" s="24">
        <f>SUBTOTAL(109,Tabla24[04. Planificación y recursos])</f>
        <v>61006.14</v>
      </c>
      <c r="F177" s="24">
        <f>SUBTOTAL(109,Tabla24[05. Innovación, desarrollo económico, empleo y comercio])</f>
        <v>1901.1599999999999</v>
      </c>
      <c r="G177" s="24">
        <f>SUBTOTAL(109,Tabla24[06. Educación, infancia, juventud e igualdad])</f>
        <v>90576.77</v>
      </c>
      <c r="H177" s="24">
        <f>SUBTOTAL(109,Tabla24[07. Medio ambiente y desarrollo sostenible])</f>
        <v>53854.39</v>
      </c>
      <c r="I177" s="24">
        <f>SUBTOTAL(109,Tabla24[08. Movilidad y espacio urbano])</f>
        <v>110062.75</v>
      </c>
      <c r="J177" s="24">
        <f>SUBTOTAL(109,Tabla24[09. Cultura y turismo])</f>
        <v>0</v>
      </c>
      <c r="K177" s="24">
        <f>SUBTOTAL(109,Tabla24[10. Servicios sociales y mediación comunitaria])</f>
        <v>62753.149999999987</v>
      </c>
      <c r="L177" s="24">
        <f>SUBTOTAL(109,Tabla24[11. Salud pública y seguridad ciudadana])</f>
        <v>168883.22</v>
      </c>
      <c r="M177" s="24">
        <f>SUBTOTAL(109,Tabla24[Total general])</f>
        <v>652816.36999999976</v>
      </c>
    </row>
  </sheetData>
  <pageMargins left="0.31496062992125984" right="0.31496062992125984" top="0.86614173228346458" bottom="0.55118110236220474" header="0.31496062992125984" footer="0.31496062992125984"/>
  <pageSetup paperSize="9" scale="88" fitToHeight="0" orientation="landscape" r:id="rId1"/>
  <headerFooter>
    <oddHeader>&amp;C&amp;"Arial Narrow,Negrita"&amp;14&amp;UCONTRATACION MENOR DE SUMINISTROS POR PROVEEDORES Y AREAS AYUNTAMIENTO DE VALLADOLID - PRIMER TRIMESTRE EJERCICIO 2020
&amp;G</oddHeader>
    <oddFooter>&amp;R&amp;P / &amp;N</oddFooter>
  </headerFooter>
  <legacyDrawingHF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"/>
  <sheetViews>
    <sheetView view="pageLayout" zoomScaleNormal="100" workbookViewId="0"/>
  </sheetViews>
  <sheetFormatPr baseColWidth="10" defaultColWidth="36.54296875" defaultRowHeight="10.5" x14ac:dyDescent="0.35"/>
  <cols>
    <col min="1" max="1" width="34.1796875" style="15" customWidth="1"/>
    <col min="2" max="13" width="9.26953125" style="15" customWidth="1"/>
    <col min="14" max="16384" width="36.54296875" style="15"/>
  </cols>
  <sheetData>
    <row r="1" spans="1:13" s="17" customFormat="1" ht="52.5" x14ac:dyDescent="0.35">
      <c r="A1" s="23" t="s">
        <v>3143</v>
      </c>
      <c r="B1" s="52" t="s">
        <v>488</v>
      </c>
      <c r="C1" s="52" t="s">
        <v>3135</v>
      </c>
      <c r="D1" s="52" t="s">
        <v>3136</v>
      </c>
      <c r="E1" s="52" t="s">
        <v>3137</v>
      </c>
      <c r="F1" s="52" t="s">
        <v>3111</v>
      </c>
      <c r="G1" s="52" t="s">
        <v>3138</v>
      </c>
      <c r="H1" s="52" t="s">
        <v>3139</v>
      </c>
      <c r="I1" s="52" t="s">
        <v>3140</v>
      </c>
      <c r="J1" s="52" t="s">
        <v>496</v>
      </c>
      <c r="K1" s="52" t="s">
        <v>3141</v>
      </c>
      <c r="L1" s="52" t="s">
        <v>3109</v>
      </c>
      <c r="M1" s="23" t="s">
        <v>676</v>
      </c>
    </row>
    <row r="2" spans="1:13" x14ac:dyDescent="0.35">
      <c r="A2" s="22" t="s">
        <v>697</v>
      </c>
      <c r="B2" s="56"/>
      <c r="C2" s="56"/>
      <c r="D2" s="56"/>
      <c r="E2" s="56"/>
      <c r="F2" s="56"/>
      <c r="G2" s="56"/>
      <c r="H2" s="56"/>
      <c r="I2" s="56"/>
      <c r="J2" s="56"/>
      <c r="K2" s="56">
        <v>326.7</v>
      </c>
      <c r="L2" s="20"/>
      <c r="M2" s="24">
        <f>SUM(Tabla24567[[#This Row],[01. Alcaldía]:[11. Salud pública y seguridad ciudadana]])</f>
        <v>326.7</v>
      </c>
    </row>
    <row r="3" spans="1:13" x14ac:dyDescent="0.35">
      <c r="A3" s="22" t="s">
        <v>385</v>
      </c>
      <c r="B3" s="20"/>
      <c r="C3" s="20"/>
      <c r="D3" s="20"/>
      <c r="E3" s="20"/>
      <c r="F3" s="20"/>
      <c r="G3" s="20"/>
      <c r="H3" s="20"/>
      <c r="I3" s="20"/>
      <c r="J3" s="20"/>
      <c r="K3" s="20">
        <v>2176.79</v>
      </c>
      <c r="L3" s="20"/>
      <c r="M3" s="24">
        <f>SUM(Tabla24567[[#This Row],[01. Alcaldía]:[11. Salud pública y seguridad ciudadana]])</f>
        <v>2176.79</v>
      </c>
    </row>
    <row r="4" spans="1:13" x14ac:dyDescent="0.35">
      <c r="A4" s="22" t="s">
        <v>2761</v>
      </c>
      <c r="B4" s="20"/>
      <c r="C4" s="20"/>
      <c r="D4" s="20"/>
      <c r="E4" s="20"/>
      <c r="F4" s="20"/>
      <c r="G4" s="20"/>
      <c r="H4" s="20"/>
      <c r="I4" s="20"/>
      <c r="J4" s="20"/>
      <c r="K4" s="20">
        <v>5118.79</v>
      </c>
      <c r="L4" s="20"/>
      <c r="M4" s="24">
        <f>SUM(Tabla24567[[#This Row],[01. Alcaldía]:[11. Salud pública y seguridad ciudadana]])</f>
        <v>5118.79</v>
      </c>
    </row>
    <row r="5" spans="1:13" s="25" customFormat="1" x14ac:dyDescent="0.25">
      <c r="A5" s="26" t="s">
        <v>3144</v>
      </c>
      <c r="B5" s="24">
        <f>SUBTOTAL(109,Tabla24567[01. Alcaldía])</f>
        <v>0</v>
      </c>
      <c r="C5" s="24">
        <f>SUBTOTAL(109,Tabla24567[02. Planeamiento urbanístico y vivienda])</f>
        <v>0</v>
      </c>
      <c r="D5" s="24">
        <f>SUBTOTAL(109,Tabla24567[03. Participación ciudadana y deportes])</f>
        <v>0</v>
      </c>
      <c r="E5" s="24">
        <f>SUBTOTAL(109,Tabla24567[04. Planificación y recursos])</f>
        <v>0</v>
      </c>
      <c r="F5" s="24">
        <f>SUBTOTAL(109,Tabla24567[05. Innovación, desarrollo económico, empleo y comercio])</f>
        <v>0</v>
      </c>
      <c r="G5" s="24">
        <f>SUBTOTAL(109,Tabla24567[06. Educación, infancia, juventud e igualdad])</f>
        <v>0</v>
      </c>
      <c r="H5" s="24">
        <f>SUBTOTAL(109,Tabla24567[07. Medio ambiente y desarrollo sostenible])</f>
        <v>0</v>
      </c>
      <c r="I5" s="24">
        <f>SUBTOTAL(109,Tabla24567[08. Movilidad y espacio urbano])</f>
        <v>0</v>
      </c>
      <c r="J5" s="24">
        <f>SUBTOTAL(109,Tabla24567[09. Cultura y turismo])</f>
        <v>0</v>
      </c>
      <c r="K5" s="24">
        <f>SUBTOTAL(109,Tabla24567[10. Servicios sociales y mediación comunitaria])</f>
        <v>7622.28</v>
      </c>
      <c r="L5" s="24">
        <f>SUBTOTAL(109,Tabla24567[11. Salud pública y seguridad ciudadana])</f>
        <v>0</v>
      </c>
      <c r="M5" s="24">
        <f>SUBTOTAL(109,Tabla24567[Total general])</f>
        <v>7622.28</v>
      </c>
    </row>
  </sheetData>
  <pageMargins left="0.70866141732283472" right="0.70866141732283472" top="0.82677165354330717" bottom="0.74803149606299213" header="0.31496062992125984" footer="0.31496062992125984"/>
  <pageSetup paperSize="9" scale="90" fitToHeight="0" orientation="landscape" r:id="rId1"/>
  <headerFooter>
    <oddHeader>&amp;C&amp;"Arial Narrow,Negrita"&amp;14&amp;UCONTRATACION MENOR MIXTA POR PROVEEDORES Y AREAS AYUNTAMIENTO DE VALLADOLID - PRIMER TRIMESTRE EJERCICIO 2020&amp;"Arial Narrow,Normal"&amp;U
&amp;G</oddHeader>
  </headerFooter>
  <legacyDrawingHF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9"/>
  <sheetViews>
    <sheetView view="pageLayout" zoomScaleNormal="100" workbookViewId="0"/>
  </sheetViews>
  <sheetFormatPr baseColWidth="10" defaultColWidth="36.54296875" defaultRowHeight="10.5" x14ac:dyDescent="0.35"/>
  <cols>
    <col min="1" max="1" width="39.1796875" style="15" customWidth="1"/>
    <col min="2" max="13" width="9.26953125" style="15" customWidth="1"/>
    <col min="14" max="16384" width="36.54296875" style="15"/>
  </cols>
  <sheetData>
    <row r="1" spans="1:13" s="17" customFormat="1" ht="52.5" x14ac:dyDescent="0.35">
      <c r="A1" s="23" t="s">
        <v>3134</v>
      </c>
      <c r="B1" s="52" t="s">
        <v>488</v>
      </c>
      <c r="C1" s="52" t="s">
        <v>3135</v>
      </c>
      <c r="D1" s="52" t="s">
        <v>3136</v>
      </c>
      <c r="E1" s="52" t="s">
        <v>3137</v>
      </c>
      <c r="F1" s="52" t="s">
        <v>3111</v>
      </c>
      <c r="G1" s="52" t="s">
        <v>3138</v>
      </c>
      <c r="H1" s="52" t="s">
        <v>3139</v>
      </c>
      <c r="I1" s="52" t="s">
        <v>3140</v>
      </c>
      <c r="J1" s="52" t="s">
        <v>496</v>
      </c>
      <c r="K1" s="52" t="s">
        <v>3141</v>
      </c>
      <c r="L1" s="52" t="s">
        <v>3109</v>
      </c>
      <c r="M1" s="23" t="s">
        <v>676</v>
      </c>
    </row>
    <row r="2" spans="1:13" x14ac:dyDescent="0.35">
      <c r="A2" s="22" t="s">
        <v>1260</v>
      </c>
      <c r="B2" s="20"/>
      <c r="C2" s="20"/>
      <c r="D2" s="20"/>
      <c r="E2" s="20"/>
      <c r="F2" s="20"/>
      <c r="G2" s="20"/>
      <c r="H2" s="20"/>
      <c r="I2" s="20"/>
      <c r="J2" s="20"/>
      <c r="K2" s="20">
        <v>25327.64</v>
      </c>
      <c r="L2" s="20"/>
      <c r="M2" s="24">
        <f>SUM(Tabla245[[#This Row],[01. Alcaldía]:[11. Salud pública y seguridad ciudadana]])</f>
        <v>25327.64</v>
      </c>
    </row>
    <row r="3" spans="1:13" x14ac:dyDescent="0.35">
      <c r="A3" s="22" t="s">
        <v>907</v>
      </c>
      <c r="B3" s="20"/>
      <c r="C3" s="20"/>
      <c r="D3" s="20"/>
      <c r="E3" s="20"/>
      <c r="F3" s="20"/>
      <c r="G3" s="20"/>
      <c r="H3" s="20">
        <v>35756.11</v>
      </c>
      <c r="I3" s="20"/>
      <c r="J3" s="20"/>
      <c r="K3" s="20"/>
      <c r="L3" s="20"/>
      <c r="M3" s="24">
        <f>SUM(Tabla245[[#This Row],[01. Alcaldía]:[11. Salud pública y seguridad ciudadana]])</f>
        <v>35756.11</v>
      </c>
    </row>
    <row r="4" spans="1:13" x14ac:dyDescent="0.35">
      <c r="A4" s="22" t="s">
        <v>844</v>
      </c>
      <c r="B4" s="20"/>
      <c r="C4" s="20"/>
      <c r="D4" s="20"/>
      <c r="E4" s="20"/>
      <c r="F4" s="20"/>
      <c r="G4" s="20">
        <v>7200</v>
      </c>
      <c r="H4" s="20"/>
      <c r="I4" s="20"/>
      <c r="J4" s="20"/>
      <c r="K4" s="20">
        <v>32179.260000000002</v>
      </c>
      <c r="L4" s="20"/>
      <c r="M4" s="24">
        <f>SUM(Tabla245[[#This Row],[01. Alcaldía]:[11. Salud pública y seguridad ciudadana]])</f>
        <v>39379.26</v>
      </c>
    </row>
    <row r="5" spans="1:13" x14ac:dyDescent="0.35">
      <c r="A5" s="22" t="s">
        <v>352</v>
      </c>
      <c r="B5" s="20"/>
      <c r="C5" s="20"/>
      <c r="D5" s="20"/>
      <c r="E5" s="20"/>
      <c r="F5" s="20"/>
      <c r="G5" s="20"/>
      <c r="H5" s="20"/>
      <c r="I5" s="20">
        <v>6965.46</v>
      </c>
      <c r="J5" s="20"/>
      <c r="K5" s="20"/>
      <c r="L5" s="20"/>
      <c r="M5" s="24">
        <f>SUM(Tabla245[[#This Row],[01. Alcaldía]:[11. Salud pública y seguridad ciudadana]])</f>
        <v>6965.46</v>
      </c>
    </row>
    <row r="6" spans="1:13" x14ac:dyDescent="0.35">
      <c r="A6" s="22" t="s">
        <v>719</v>
      </c>
      <c r="B6" s="20"/>
      <c r="C6" s="20"/>
      <c r="D6" s="20"/>
      <c r="E6" s="20"/>
      <c r="F6" s="20"/>
      <c r="G6" s="20">
        <v>45790.16</v>
      </c>
      <c r="H6" s="20"/>
      <c r="I6" s="20"/>
      <c r="J6" s="20"/>
      <c r="K6" s="20"/>
      <c r="L6" s="20"/>
      <c r="M6" s="24">
        <f>SUM(Tabla245[[#This Row],[01. Alcaldía]:[11. Salud pública y seguridad ciudadana]])</f>
        <v>45790.16</v>
      </c>
    </row>
    <row r="7" spans="1:13" x14ac:dyDescent="0.35">
      <c r="A7" s="22" t="s">
        <v>2075</v>
      </c>
      <c r="B7" s="20"/>
      <c r="C7" s="20"/>
      <c r="D7" s="20"/>
      <c r="E7" s="20"/>
      <c r="F7" s="20"/>
      <c r="G7" s="20"/>
      <c r="H7" s="20"/>
      <c r="I7" s="20"/>
      <c r="J7" s="20"/>
      <c r="K7" s="20">
        <v>18470.77</v>
      </c>
      <c r="L7" s="20"/>
      <c r="M7" s="24">
        <f>SUM(Tabla245[[#This Row],[01. Alcaldía]:[11. Salud pública y seguridad ciudadana]])</f>
        <v>18470.77</v>
      </c>
    </row>
    <row r="8" spans="1:13" x14ac:dyDescent="0.35">
      <c r="A8" s="22" t="s">
        <v>428</v>
      </c>
      <c r="B8" s="20"/>
      <c r="C8" s="20"/>
      <c r="D8" s="20"/>
      <c r="E8" s="20"/>
      <c r="F8" s="20"/>
      <c r="G8" s="20"/>
      <c r="H8" s="20"/>
      <c r="I8" s="20"/>
      <c r="J8" s="20"/>
      <c r="K8" s="20">
        <v>28269.22</v>
      </c>
      <c r="L8" s="20"/>
      <c r="M8" s="24">
        <f>SUM(Tabla245[[#This Row],[01. Alcaldía]:[11. Salud pública y seguridad ciudadana]])</f>
        <v>28269.22</v>
      </c>
    </row>
    <row r="9" spans="1:13" x14ac:dyDescent="0.35">
      <c r="A9" s="22" t="s">
        <v>728</v>
      </c>
      <c r="B9" s="20"/>
      <c r="C9" s="20">
        <v>29816.48</v>
      </c>
      <c r="D9" s="20"/>
      <c r="E9" s="20"/>
      <c r="F9" s="20"/>
      <c r="G9" s="20"/>
      <c r="H9" s="20"/>
      <c r="I9" s="20"/>
      <c r="J9" s="20"/>
      <c r="K9" s="20"/>
      <c r="L9" s="20"/>
      <c r="M9" s="24">
        <f>SUM(Tabla245[[#This Row],[01. Alcaldía]:[11. Salud pública y seguridad ciudadana]])</f>
        <v>29816.48</v>
      </c>
    </row>
    <row r="10" spans="1:13" x14ac:dyDescent="0.35">
      <c r="A10" s="22" t="s">
        <v>2536</v>
      </c>
      <c r="B10" s="20"/>
      <c r="C10" s="20"/>
      <c r="D10" s="20"/>
      <c r="E10" s="20"/>
      <c r="F10" s="20"/>
      <c r="G10" s="20"/>
      <c r="H10" s="20"/>
      <c r="I10" s="20">
        <v>11308.6</v>
      </c>
      <c r="J10" s="20"/>
      <c r="K10" s="20"/>
      <c r="L10" s="20"/>
      <c r="M10" s="24">
        <f>SUM(Tabla245[[#This Row],[01. Alcaldía]:[11. Salud pública y seguridad ciudadana]])</f>
        <v>11308.6</v>
      </c>
    </row>
    <row r="11" spans="1:13" x14ac:dyDescent="0.35">
      <c r="A11" s="22" t="s">
        <v>867</v>
      </c>
      <c r="B11" s="20"/>
      <c r="C11" s="20"/>
      <c r="D11" s="20"/>
      <c r="E11" s="20"/>
      <c r="F11" s="20"/>
      <c r="G11" s="20"/>
      <c r="H11" s="20"/>
      <c r="I11" s="20">
        <v>4040.19</v>
      </c>
      <c r="J11" s="20"/>
      <c r="K11" s="20"/>
      <c r="L11" s="20"/>
      <c r="M11" s="24">
        <f>SUM(Tabla245[[#This Row],[01. Alcaldía]:[11. Salud pública y seguridad ciudadana]])</f>
        <v>4040.19</v>
      </c>
    </row>
    <row r="12" spans="1:13" x14ac:dyDescent="0.35">
      <c r="A12" s="22" t="s">
        <v>795</v>
      </c>
      <c r="B12" s="20"/>
      <c r="C12" s="20"/>
      <c r="D12" s="20"/>
      <c r="E12" s="20"/>
      <c r="F12" s="20"/>
      <c r="G12" s="20"/>
      <c r="H12" s="20">
        <v>26540.14</v>
      </c>
      <c r="I12" s="20"/>
      <c r="J12" s="20"/>
      <c r="K12" s="20"/>
      <c r="L12" s="20"/>
      <c r="M12" s="24">
        <f>SUM(Tabla245[[#This Row],[01. Alcaldía]:[11. Salud pública y seguridad ciudadana]])</f>
        <v>26540.14</v>
      </c>
    </row>
    <row r="13" spans="1:13" x14ac:dyDescent="0.35">
      <c r="A13" s="22" t="s">
        <v>889</v>
      </c>
      <c r="B13" s="20"/>
      <c r="C13" s="20"/>
      <c r="D13" s="20"/>
      <c r="E13" s="20"/>
      <c r="F13" s="20"/>
      <c r="G13" s="20"/>
      <c r="H13" s="20"/>
      <c r="I13" s="20"/>
      <c r="J13" s="20"/>
      <c r="K13" s="20">
        <v>1262.24</v>
      </c>
      <c r="L13" s="20"/>
      <c r="M13" s="24">
        <f>SUM(Tabla245[[#This Row],[01. Alcaldía]:[11. Salud pública y seguridad ciudadana]])</f>
        <v>1262.24</v>
      </c>
    </row>
    <row r="14" spans="1:13" x14ac:dyDescent="0.35">
      <c r="A14" s="22" t="s">
        <v>1257</v>
      </c>
      <c r="B14" s="20"/>
      <c r="C14" s="20"/>
      <c r="D14" s="20"/>
      <c r="E14" s="20"/>
      <c r="F14" s="20"/>
      <c r="G14" s="20"/>
      <c r="H14" s="20"/>
      <c r="I14" s="20"/>
      <c r="J14" s="20">
        <v>10164</v>
      </c>
      <c r="K14" s="20"/>
      <c r="L14" s="20"/>
      <c r="M14" s="24">
        <f>SUM(Tabla245[[#This Row],[01. Alcaldía]:[11. Salud pública y seguridad ciudadana]])</f>
        <v>10164</v>
      </c>
    </row>
    <row r="15" spans="1:13" x14ac:dyDescent="0.35">
      <c r="A15" s="22" t="s">
        <v>910</v>
      </c>
      <c r="B15" s="20"/>
      <c r="C15" s="20"/>
      <c r="D15" s="20"/>
      <c r="E15" s="20"/>
      <c r="F15" s="20"/>
      <c r="G15" s="20"/>
      <c r="H15" s="20"/>
      <c r="I15" s="20">
        <v>7410.92</v>
      </c>
      <c r="J15" s="20"/>
      <c r="K15" s="20"/>
      <c r="L15" s="20"/>
      <c r="M15" s="24">
        <f>SUM(Tabla245[[#This Row],[01. Alcaldía]:[11. Salud pública y seguridad ciudadana]])</f>
        <v>7410.92</v>
      </c>
    </row>
    <row r="16" spans="1:13" x14ac:dyDescent="0.35">
      <c r="A16" s="22" t="s">
        <v>817</v>
      </c>
      <c r="B16" s="20"/>
      <c r="C16" s="20"/>
      <c r="D16" s="20"/>
      <c r="E16" s="20"/>
      <c r="F16" s="20"/>
      <c r="G16" s="20"/>
      <c r="H16" s="20"/>
      <c r="I16" s="20"/>
      <c r="J16" s="20"/>
      <c r="K16" s="20">
        <v>18815.5</v>
      </c>
      <c r="L16" s="20"/>
      <c r="M16" s="24">
        <f>SUM(Tabla245[[#This Row],[01. Alcaldía]:[11. Salud pública y seguridad ciudadana]])</f>
        <v>18815.5</v>
      </c>
    </row>
    <row r="17" spans="1:13" x14ac:dyDescent="0.35">
      <c r="A17" s="22" t="s">
        <v>124</v>
      </c>
      <c r="B17" s="20"/>
      <c r="C17" s="20"/>
      <c r="D17" s="20"/>
      <c r="E17" s="20"/>
      <c r="F17" s="20"/>
      <c r="G17" s="20">
        <v>15641.91</v>
      </c>
      <c r="H17" s="20"/>
      <c r="I17" s="20"/>
      <c r="J17" s="20"/>
      <c r="K17" s="20"/>
      <c r="L17" s="20"/>
      <c r="M17" s="24">
        <f>SUM(Tabla245[[#This Row],[01. Alcaldía]:[11. Salud pública y seguridad ciudadana]])</f>
        <v>15641.91</v>
      </c>
    </row>
    <row r="18" spans="1:13" x14ac:dyDescent="0.35">
      <c r="A18" s="22" t="s">
        <v>762</v>
      </c>
      <c r="B18" s="20"/>
      <c r="C18" s="20">
        <v>12095.16</v>
      </c>
      <c r="D18" s="20"/>
      <c r="E18" s="20"/>
      <c r="F18" s="20"/>
      <c r="G18" s="20"/>
      <c r="H18" s="20"/>
      <c r="I18" s="20"/>
      <c r="J18" s="20"/>
      <c r="K18" s="20"/>
      <c r="L18" s="20"/>
      <c r="M18" s="24">
        <f>SUM(Tabla245[[#This Row],[01. Alcaldía]:[11. Salud pública y seguridad ciudadana]])</f>
        <v>12095.16</v>
      </c>
    </row>
    <row r="19" spans="1:13" s="25" customFormat="1" x14ac:dyDescent="0.25">
      <c r="A19" s="26" t="s">
        <v>779</v>
      </c>
      <c r="B19" s="24">
        <f>SUBTOTAL(109,Tabla245[01. Alcaldía])</f>
        <v>0</v>
      </c>
      <c r="C19" s="24">
        <f>SUBTOTAL(109,Tabla245[02. Planeamiento urbanístico y vivienda])</f>
        <v>41911.64</v>
      </c>
      <c r="D19" s="24">
        <f>SUBTOTAL(109,Tabla245[03. Participación ciudadana y deportes])</f>
        <v>0</v>
      </c>
      <c r="E19" s="24">
        <f>SUBTOTAL(109,Tabla245[04. Planificación y recursos])</f>
        <v>0</v>
      </c>
      <c r="F19" s="24">
        <f>SUBTOTAL(109,Tabla245[05. Innovación, desarrollo económico, empleo y comercio])</f>
        <v>0</v>
      </c>
      <c r="G19" s="24">
        <f>SUBTOTAL(109,Tabla245[06. Educación, infancia, juventud e igualdad])</f>
        <v>68632.070000000007</v>
      </c>
      <c r="H19" s="24">
        <f>SUBTOTAL(109,Tabla245[07. Medio ambiente y desarrollo sostenible])</f>
        <v>62296.25</v>
      </c>
      <c r="I19" s="24">
        <f>SUBTOTAL(109,Tabla245[08. Movilidad y espacio urbano])</f>
        <v>29725.17</v>
      </c>
      <c r="J19" s="24">
        <f>SUBTOTAL(109,Tabla245[09. Cultura y turismo])</f>
        <v>10164</v>
      </c>
      <c r="K19" s="24">
        <f>SUBTOTAL(109,Tabla245[10. Servicios sociales y mediación comunitaria])</f>
        <v>124324.63</v>
      </c>
      <c r="L19" s="24">
        <f>SUBTOTAL(109,Tabla245[11. Salud pública y seguridad ciudadana])</f>
        <v>0</v>
      </c>
      <c r="M19" s="24">
        <f>SUBTOTAL(109,Tabla245[Total general])</f>
        <v>337053.75999999995</v>
      </c>
    </row>
  </sheetData>
  <printOptions horizontalCentered="1"/>
  <pageMargins left="0.31496062992125984" right="0.31496062992125984" top="0.74803149606299213" bottom="0.74803149606299213" header="0.31496062992125984" footer="0.31496062992125984"/>
  <pageSetup paperSize="9" scale="93" fitToHeight="0" orientation="landscape" r:id="rId1"/>
  <headerFooter>
    <oddHeader>&amp;C&amp;"Arial Narrow,Negrita"&amp;14&amp;UCONTRATACION MENOR DE OBRAS POR PROVEEDORES Y AREAS AYUNTAMIENTO DE VALLADOLID - PRIMER TRIMESTRE EJERCICIO 2020
&amp;G</oddHeader>
  </headerFooter>
  <legacyDrawingHF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3</vt:i4>
      </vt:variant>
    </vt:vector>
  </HeadingPairs>
  <TitlesOfParts>
    <vt:vector size="13" baseType="lpstr">
      <vt:lpstr>Hoja1</vt:lpstr>
      <vt:lpstr>% PROVINCIAS</vt:lpstr>
      <vt:lpstr>OPERACIONES SICALWIN</vt:lpstr>
      <vt:lpstr>PROCEDIMIENTO-AREA</vt:lpstr>
      <vt:lpstr>MENOR-AREA</vt:lpstr>
      <vt:lpstr>ACUM. MENOR SERVICIOS</vt:lpstr>
      <vt:lpstr>ACUM. MENOR SUMINISTROS</vt:lpstr>
      <vt:lpstr>ACUM. MENOR MIXTO</vt:lpstr>
      <vt:lpstr>ACUM. MENOR OBRAS</vt:lpstr>
      <vt:lpstr>ACUM. MENOR OTROS</vt:lpstr>
      <vt:lpstr>'ACUM. MENOR SERVICIOS'!Títulos_a_imprimir</vt:lpstr>
      <vt:lpstr>'ACUM. MENOR SUMINISTROS'!Títulos_a_imprimir</vt:lpstr>
      <vt:lpstr>'MENOR-AREA'!Títulos_a_imprimir</vt:lpstr>
    </vt:vector>
  </TitlesOfParts>
  <Company>Ayuntamiento de Valladolid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Jose Valdegrama</dc:creator>
  <cp:lastModifiedBy>ydelpozo</cp:lastModifiedBy>
  <cp:lastPrinted>2020-08-24T07:04:55Z</cp:lastPrinted>
  <dcterms:created xsi:type="dcterms:W3CDTF">2019-04-05T07:39:46Z</dcterms:created>
  <dcterms:modified xsi:type="dcterms:W3CDTF">2020-08-24T09:48:32Z</dcterms:modified>
</cp:coreProperties>
</file>